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7" activeTab="8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önk. mell" sheetId="15" r:id="rId15"/>
    <sheet name="9.1.1. sz. mell " sheetId="16" r:id="rId16"/>
    <sheet name="9.1.2. sz. mell  " sheetId="17" r:id="rId17"/>
    <sheet name="9.1.3. sz. mell   " sheetId="18" r:id="rId18"/>
    <sheet name="9.2. sz.PH. mell" sheetId="19" r:id="rId19"/>
    <sheet name="9.2.1. sz. mell" sheetId="20" r:id="rId20"/>
    <sheet name="9.2.2. sz.  mell" sheetId="21" r:id="rId21"/>
    <sheet name="9.2.3. sz. mell" sheetId="22" r:id="rId22"/>
    <sheet name="9.3. sz. Idősek.mell" sheetId="23" r:id="rId23"/>
    <sheet name="9.3.1. sz. mell" sheetId="24" r:id="rId24"/>
    <sheet name="9.3.2. sz. mell" sheetId="25" r:id="rId25"/>
    <sheet name="9.3.3. sz. mell" sheetId="26" r:id="rId26"/>
    <sheet name="9.4. sz. Óvoda.mell_1" sheetId="27" r:id="rId27"/>
    <sheet name="9.4.1. sz. mell_2" sheetId="28" r:id="rId28"/>
    <sheet name="9.4.2. sz. mell_2" sheetId="29" r:id="rId29"/>
    <sheet name="9.4.3. sz. mell_2" sheetId="30" r:id="rId30"/>
    <sheet name="10.sz.ÖNK" sheetId="31" r:id="rId31"/>
    <sheet name="10.sz.PH." sheetId="32" r:id="rId32"/>
    <sheet name="10.sz. Idősek" sheetId="33" r:id="rId33"/>
    <sheet name="10.sz. Óvoda" sheetId="34" r:id="rId34"/>
    <sheet name="1. sz tájékoztató t." sheetId="35" r:id="rId35"/>
    <sheet name="2. sz tájékoztató t" sheetId="36" r:id="rId36"/>
    <sheet name="3. sz tájékoztató t." sheetId="37" r:id="rId37"/>
    <sheet name="4.sz tájékoztató t." sheetId="38" r:id="rId38"/>
    <sheet name="5.sz tájékoztató t." sheetId="39" r:id="rId39"/>
    <sheet name="6.sz tájékoztató t." sheetId="40" r:id="rId40"/>
    <sheet name="Munka1" sheetId="41" r:id="rId41"/>
  </sheets>
  <definedNames>
    <definedName name="_xlfn_IFERROR">NA()</definedName>
    <definedName name="Excel_BuiltIn_Print_Area" localSheetId="34">#REF!</definedName>
    <definedName name="_xlnm.Print_Titles" localSheetId="14">'9.1. sz. önk. mell'!$1:$6</definedName>
    <definedName name="_xlnm.Print_Titles" localSheetId="15">'9.1.1. sz. mell '!$1:$6</definedName>
    <definedName name="_xlnm.Print_Titles" localSheetId="16">'9.1.2. sz. mell  '!$1:$6</definedName>
    <definedName name="_xlnm.Print_Titles" localSheetId="17">'9.1.3. sz. mell   '!$1:$6</definedName>
    <definedName name="_xlnm.Print_Titles" localSheetId="18">'9.2. sz.PH.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Idősek.mell'!$1:$6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Titles" localSheetId="26">'9.4. sz. Óvoda.mell_1'!$1:$6</definedName>
    <definedName name="_xlnm.Print_Titles" localSheetId="27">'9.4.1. sz. mell_2'!$1:$6</definedName>
    <definedName name="_xlnm.Print_Titles" localSheetId="28">'9.4.2. sz. mell_2'!$1:$6</definedName>
    <definedName name="_xlnm.Print_Titles" localSheetId="29">'9.4.3. sz. mell_2'!$1:$6</definedName>
    <definedName name="_xlnm.Print_Area" localSheetId="34">'1. sz tájékoztató t.'!$A$1:$E$151</definedName>
    <definedName name="_xlnm.Print_Area" localSheetId="1">'1.1.sz.mell.'!$A$1:$C$155</definedName>
    <definedName name="_xlnm.Print_Area" localSheetId="2">'1.2.sz.mell.'!$A$1:$C$155</definedName>
    <definedName name="_xlnm.Print_Area" localSheetId="3">'1.3.sz.mell.'!$A$1:$C$155</definedName>
    <definedName name="_xlnm.Print_Area" localSheetId="4">'1.4.sz.mell.'!$A$1:$C$155</definedName>
  </definedNames>
  <calcPr fullCalcOnLoad="1"/>
</workbook>
</file>

<file path=xl/sharedStrings.xml><?xml version="1.0" encoding="utf-8"?>
<sst xmlns="http://schemas.openxmlformats.org/spreadsheetml/2006/main" count="4628" uniqueCount="621">
  <si>
    <t>Költségvetési rendelet űrlapjainak összefüggései:</t>
  </si>
  <si>
    <t>2014. évi előirányzat BEVÉTELEK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</si>
  <si>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</si>
  <si>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</si>
  <si>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</si>
  <si>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</si>
  <si>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</si>
  <si>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</si>
  <si>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>2014. évi előirányzat KIADÁSOK</t>
  </si>
  <si>
    <t>1. sz. melléklet Kiadások táblázat 3. oszlop 4 sora =</t>
  </si>
  <si>
    <t xml:space="preserve">2.1. számú melléklet 5. oszlop 13. sor + 2.2. számú melléklet 5. oszlop 12. sor </t>
  </si>
  <si>
    <t>1. sz. melléklet Kiadások táblázat 3. oszlop 9 sora =</t>
  </si>
  <si>
    <t xml:space="preserve">2.1. számú melléklet 5. oszlop 22. sor + 2.2. számú melléklet 5. oszlop 25. sor </t>
  </si>
  <si>
    <t>1. sz. melléklet Kiadások táblázat 3. oszlop 10 sora =</t>
  </si>
  <si>
    <t xml:space="preserve">2.1. számú melléklet 5. oszlop 23. sor + 2.2. számú melléklet 5. oszlop 26. sor </t>
  </si>
  <si>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</si>
  <si>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</si>
  <si>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</si>
  <si>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</si>
  <si>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</si>
  <si>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</si>
  <si>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</si>
  <si>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</si>
  <si>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</si>
  <si>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</si>
  <si>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</si>
  <si>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</si>
  <si>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</si>
  <si>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</si>
  <si>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</si>
  <si>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</si>
  <si>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</si>
  <si>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</si>
  <si>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</si>
  <si>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</si>
  <si>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</si>
  <si>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</si>
  <si>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</si>
  <si>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</si>
  <si>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</si>
  <si>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</si>
  <si>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</si>
  <si>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</si>
  <si>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</si>
  <si>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</si>
  <si>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</si>
  <si>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</si>
  <si>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</si>
  <si>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</si>
  <si>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</si>
  <si>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</si>
  <si>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</si>
  <si>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</si>
  <si>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</si>
  <si>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</si>
  <si>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</si>
  <si>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</si>
  <si>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</si>
  <si>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</si>
  <si>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</si>
  <si>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</si>
  <si>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</si>
  <si>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</si>
  <si>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</si>
  <si>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(4.1+...+4.10.)</t>
  </si>
  <si>
    <t>4.1.</t>
  </si>
  <si>
    <t xml:space="preserve">Jövedelemadók </t>
  </si>
  <si>
    <t>4.2.</t>
  </si>
  <si>
    <t>Szociális hozzájárulási adó és járulékok</t>
  </si>
  <si>
    <t>4.3.</t>
  </si>
  <si>
    <t>Vagyoni típusú adók</t>
  </si>
  <si>
    <t>4.4.</t>
  </si>
  <si>
    <t xml:space="preserve"> Termékek és szolgáltatások adói</t>
  </si>
  <si>
    <t>4.5.</t>
  </si>
  <si>
    <t>4.4. -ből-Értékesítési és forgalmi adók</t>
  </si>
  <si>
    <t>4.6.</t>
  </si>
  <si>
    <t xml:space="preserve">              - Fogyasztási adók</t>
  </si>
  <si>
    <t>4.7.</t>
  </si>
  <si>
    <t xml:space="preserve">              - Pénzügyi monopóliumok nyereségét terhelő adók</t>
  </si>
  <si>
    <t>4.8.</t>
  </si>
  <si>
    <t xml:space="preserve">              -Gépjárműadó</t>
  </si>
  <si>
    <t>4.9</t>
  </si>
  <si>
    <t xml:space="preserve">              -Egyéb áruhasználati és szolgáltatási adók</t>
  </si>
  <si>
    <t>4.10</t>
  </si>
  <si>
    <t>Egyéb közhatalmi bevételek</t>
  </si>
  <si>
    <t>5.</t>
  </si>
  <si>
    <t>Működési bevételek (5.1.+…+ 5.10.)</t>
  </si>
  <si>
    <t>5.1.</t>
  </si>
  <si>
    <t>Áru- és 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</si>
  <si>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</si>
  <si>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</si>
  <si>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</si>
  <si>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</si>
  <si>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</si>
  <si>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</si>
  <si>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</si>
  <si>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</si>
  <si>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</si>
  <si>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</si>
  <si>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</si>
  <si>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</si>
  <si>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</si>
  <si>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</si>
  <si>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</si>
  <si>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</si>
  <si>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</si>
  <si>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</si>
  <si>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</si>
  <si>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</si>
  <si>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</si>
  <si>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</si>
  <si>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</si>
  <si>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</si>
  <si>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</si>
  <si>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</si>
  <si>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</si>
  <si>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</si>
  <si>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</si>
  <si>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</si>
  <si>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</si>
  <si>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</si>
  <si>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</si>
  <si>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</si>
  <si>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</si>
  <si>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</si>
  <si>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</si>
  <si>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</si>
  <si>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</si>
  <si>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</si>
  <si>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</si>
  <si>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</si>
  <si>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</si>
  <si>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</si>
  <si>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</si>
  <si>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</si>
  <si>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</si>
  <si>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</si>
  <si>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</si>
  <si>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</si>
  <si>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</si>
  <si>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</si>
  <si>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</si>
  <si>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</si>
  <si>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</si>
  <si>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</si>
  <si>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</si>
  <si>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</si>
  <si>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</si>
  <si>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</si>
  <si>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</si>
  <si>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</si>
  <si>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</si>
  <si>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</si>
  <si>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</si>
  <si>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</si>
  <si>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</si>
  <si>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</si>
  <si>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</si>
  <si>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</si>
  <si>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</si>
  <si>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</si>
  <si>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</si>
  <si>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</si>
  <si>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</si>
  <si>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</si>
  <si>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</si>
  <si>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+ 13.5.)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</si>
  <si>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</si>
  <si>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</si>
  <si>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</si>
  <si>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</si>
  <si>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</si>
  <si>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Központi, irányító szervi támogatás </t>
  </si>
  <si>
    <t>13.4</t>
  </si>
  <si>
    <t>Betétek megszüntetése</t>
  </si>
  <si>
    <t>13.5.</t>
  </si>
  <si>
    <t>Központi költségvetés sajátos finanszírozási bevételei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</si>
  <si>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</si>
  <si>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</si>
  <si>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</si>
  <si>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</si>
  <si>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</si>
  <si>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</si>
  <si>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</si>
  <si>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</si>
  <si>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</si>
  <si>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</si>
  <si>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</si>
  <si>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</si>
  <si>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</si>
  <si>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</si>
  <si>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</si>
  <si>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</si>
  <si>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</si>
  <si>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</si>
  <si>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</si>
  <si>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</si>
  <si>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</si>
  <si>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</si>
  <si>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</si>
  <si>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</si>
  <si>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</si>
  <si>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</si>
  <si>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</si>
  <si>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</si>
  <si>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</si>
  <si>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</si>
  <si>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</si>
  <si>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</si>
  <si>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</si>
  <si>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</si>
  <si>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</si>
  <si>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</si>
  <si>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</si>
  <si>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</si>
  <si>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</si>
  <si>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</si>
  <si>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</si>
  <si>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</si>
  <si>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</si>
  <si>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</si>
  <si>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</si>
  <si>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1.16.</t>
  </si>
  <si>
    <t xml:space="preserve"> - Tartalékok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</si>
  <si>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</si>
  <si>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</si>
  <si>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</si>
  <si>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</si>
  <si>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</si>
  <si>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</si>
  <si>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</si>
  <si>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</si>
  <si>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</si>
  <si>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</si>
  <si>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</si>
  <si>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</si>
  <si>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</si>
  <si>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</si>
  <si>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</si>
  <si>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</si>
  <si>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</si>
  <si>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</si>
  <si>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</si>
  <si>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</si>
  <si>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</si>
  <si>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</si>
  <si>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</si>
  <si>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</si>
  <si>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</si>
  <si>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</si>
  <si>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</si>
  <si>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</si>
  <si>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</si>
  <si>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</si>
  <si>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</si>
  <si>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Központi, irányító szervi támogatás folyósítása</t>
  </si>
  <si>
    <t xml:space="preserve"> Pénzeszközök betétként elhelyezése </t>
  </si>
  <si>
    <t xml:space="preserve"> Pénzügyi lízing kiadásai</t>
  </si>
  <si>
    <t xml:space="preserve">Központi költségvetés sajátos finanszírozási kiadásai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</si>
  <si>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</si>
  <si>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</si>
  <si>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</si>
  <si>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</si>
  <si>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</si>
  <si>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 xml:space="preserve">8. </t>
  </si>
  <si>
    <t>Adóssághoz nem kapcsolódó származékos ügyletek kiadásai</t>
  </si>
  <si>
    <t>FINANSZÍROZÁSI KIADÁSOK ÖSSZESEN: (4.+…+8.)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</si>
  <si>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</si>
  <si>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</si>
  <si>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</si>
  <si>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</si>
  <si>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</si>
  <si>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</si>
  <si>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</si>
  <si>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</si>
  <si>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</si>
  <si>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</si>
  <si>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</si>
  <si>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4.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</si>
  <si>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</si>
  <si>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</si>
  <si>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</si>
  <si>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</si>
  <si>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</si>
  <si>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</si>
  <si>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</si>
  <si>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</si>
  <si>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</si>
  <si>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7.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</si>
  <si>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</si>
  <si>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</si>
  <si>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</si>
  <si>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</si>
  <si>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</si>
  <si>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</si>
  <si>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</si>
  <si>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15.</t>
  </si>
  <si>
    <t xml:space="preserve">   Költségvetési maradvány igénybevétele </t>
  </si>
  <si>
    <t>16.</t>
  </si>
  <si>
    <t xml:space="preserve">   Vállalkozási maradvány igénybevétele </t>
  </si>
  <si>
    <t>17.</t>
  </si>
  <si>
    <t xml:space="preserve">   Betét visszavonásából származó bevétel </t>
  </si>
  <si>
    <t>18.</t>
  </si>
  <si>
    <t xml:space="preserve">   Egyéb belső finanszírozási bevételek</t>
  </si>
  <si>
    <t>19.</t>
  </si>
  <si>
    <t xml:space="preserve">Hiány külső finanszírozásának bevételei (20.+…+21.) 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</si>
  <si>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</si>
  <si>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</si>
  <si>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</si>
  <si>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</si>
  <si>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</si>
  <si>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</si>
  <si>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</si>
  <si>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</si>
  <si>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</si>
  <si>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</si>
  <si>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</si>
  <si>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</si>
  <si>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</si>
  <si>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</si>
  <si>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</si>
  <si>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</si>
  <si>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</si>
  <si>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</si>
  <si>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</si>
  <si>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</si>
  <si>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</si>
  <si>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</si>
  <si>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</si>
  <si>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</si>
  <si>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</si>
  <si>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</si>
  <si>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</si>
  <si>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</si>
  <si>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</si>
  <si>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</si>
  <si>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</si>
  <si>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</si>
  <si>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</si>
  <si>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</si>
  <si>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</si>
  <si>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</si>
  <si>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</si>
  <si>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</si>
  <si>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</si>
  <si>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</si>
  <si>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</si>
  <si>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</si>
  <si>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</si>
  <si>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</si>
  <si>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</si>
  <si>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</si>
  <si>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ELTÉRÉS</t>
  </si>
  <si>
    <t>Alattyán Község Önkormányzata adósságot keletkeztető ügyletekből és kezességvállalásokból fennálló kötelezettségei</t>
  </si>
  <si>
    <t>"NEMLEGES"</t>
  </si>
  <si>
    <t>Ezer forintban !</t>
  </si>
  <si>
    <t>Sor-szám</t>
  </si>
  <si>
    <t>MEGNEVEZÉS</t>
  </si>
  <si>
    <t>Évek</t>
  </si>
  <si>
    <t>Összesen
(6=3+4+5)</t>
  </si>
  <si>
    <t>2015.</t>
  </si>
  <si>
    <t>2016.</t>
  </si>
  <si>
    <t>2017.</t>
  </si>
  <si>
    <t>ÖSSZES KÖTELEZETTSÉG</t>
  </si>
  <si>
    <t>Alattyán Község Önkormányzata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</si>
  <si>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</si>
  <si>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</si>
  <si>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</si>
  <si>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</si>
  <si>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</si>
  <si>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</si>
  <si>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</si>
  <si>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</si>
  <si>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</si>
  <si>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Alattyán Község Önkormányzata 2014. évi adósságot keletkeztető fejlesztési céljai</t>
  </si>
  <si>
    <t>Fejlesztési cél leírása</t>
  </si>
  <si>
    <t>Fejlesztés várható kiadása</t>
  </si>
  <si>
    <t>ADÓSSÁGOT KELETKEZTETŐ ÜGYLETEK VÁRHATÓ EGYÜTTES ÖSSZEGE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</si>
  <si>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</si>
  <si>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</si>
  <si>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</si>
  <si>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</si>
  <si>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Felhasználás
2013. XII.31-ig</t>
  </si>
  <si>
    <t xml:space="preserve">
2014. év utáni szükséglet
</t>
  </si>
  <si>
    <t>6=(2-4-5)</t>
  </si>
  <si>
    <t xml:space="preserve">Lámpatestek elhelyezése: Hajnal u., Görbe köz, Széchenyi I.u., Temető u. </t>
  </si>
  <si>
    <t>2014-2014</t>
  </si>
  <si>
    <t>Sütő berendezés vásárlása</t>
  </si>
  <si>
    <t>Buszváró (gomba) 5 db</t>
  </si>
  <si>
    <t>EKG gép vásárlása</t>
  </si>
  <si>
    <t>ÖSSZESEN:</t>
  </si>
  <si>
    <t>Felújítási kiadások előirányzata felújításonként</t>
  </si>
  <si>
    <t>Felújítás  megnevezése</t>
  </si>
  <si>
    <t>2014. év utáni szükséglet
(6=2 - 4 - 5)</t>
  </si>
  <si>
    <t>Óvoda előtti park zárttá tétele</t>
  </si>
  <si>
    <t>Óvoda-fűtéskorszerűsítése</t>
  </si>
  <si>
    <t>Óvoda-üvegtető felújítása</t>
  </si>
  <si>
    <t>Gecse Árpád Emlékház felújítása</t>
  </si>
  <si>
    <t>2013-2014</t>
  </si>
  <si>
    <t>EU-s projekt neve, azonosítója:</t>
  </si>
  <si>
    <t>Ezer forintban!</t>
  </si>
  <si>
    <t>Források</t>
  </si>
  <si>
    <t>2014.</t>
  </si>
  <si>
    <t>2015.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</si>
  <si>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</si>
  <si>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</si>
  <si>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</si>
  <si>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</si>
  <si>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</si>
  <si>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</si>
  <si>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</si>
  <si>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</si>
  <si>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</si>
  <si>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</si>
  <si>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</si>
  <si>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</si>
  <si>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</si>
  <si>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</si>
  <si>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Önkormányzaton kívüli EU-s projektekhez történő hozzájárulás 2014. évi előirányzat</t>
  </si>
  <si>
    <t>Támogatott neve</t>
  </si>
  <si>
    <t>Hozzájárulás  (E Ft)</t>
  </si>
  <si>
    <t>Önkormányzat</t>
  </si>
  <si>
    <t>01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</si>
  <si>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</si>
  <si>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</si>
  <si>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</si>
  <si>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</si>
  <si>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</si>
  <si>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>Kötelező feladatok bevételei, kiadása</t>
  </si>
  <si>
    <t>Önként vállalt feladatok bevételei, kiadása</t>
  </si>
  <si>
    <t>„NEMLEGES”</t>
  </si>
  <si>
    <t>Állami (államigazgatási) feladatok bevételei, kiadása</t>
  </si>
  <si>
    <t>Költségvetési szerv megnevezése</t>
  </si>
  <si>
    <t>Alattyáni Polgármesteri Hivatal</t>
  </si>
  <si>
    <t>02</t>
  </si>
  <si>
    <t>Működési bevételek (1.1.+…+1.10.)</t>
  </si>
  <si>
    <t>Készletértékesítés ellenértéke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</si>
  <si>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</si>
  <si>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</si>
  <si>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</si>
  <si>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</si>
  <si>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</si>
  <si>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</si>
  <si>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</si>
  <si>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</si>
  <si>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</si>
  <si>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</si>
  <si>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</si>
  <si>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</si>
  <si>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</si>
  <si>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</si>
  <si>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</si>
  <si>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</si>
  <si>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</si>
  <si>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</si>
  <si>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</si>
  <si>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</si>
  <si>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</si>
  <si>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</si>
  <si>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</si>
  <si>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</si>
  <si>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</si>
  <si>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</si>
  <si>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>Kötelező feladatok bevételei, kiadásai</t>
  </si>
  <si>
    <t>Önként vállalt feladatok bevételei, kiadásai</t>
  </si>
  <si>
    <t>03</t>
  </si>
  <si>
    <t>Állami (államigazgatási) feladatok bevételei, kiadásai</t>
  </si>
  <si>
    <t>04</t>
  </si>
  <si>
    <t>Idősek Klubja</t>
  </si>
  <si>
    <t>Állami (államigazgataási) feladatok bevételei, kiadásai</t>
  </si>
  <si>
    <t>Alattyáni Óvoda</t>
  </si>
  <si>
    <t>Adatszolgáltatás 
az elismert tartozásállományról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</si>
  <si>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</si>
  <si>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</si>
  <si>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</si>
  <si>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</si>
  <si>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</si>
  <si>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</si>
  <si>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</si>
  <si>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</si>
  <si>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</si>
  <si>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</si>
  <si>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</si>
  <si>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</si>
  <si>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</si>
  <si>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</si>
  <si>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2014. .......................... hó ..... nap</t>
  </si>
  <si>
    <t>költségvetési szerv vezetője</t>
  </si>
  <si>
    <t>2012. évi tény</t>
  </si>
  <si>
    <t>2013. évi 
várható</t>
  </si>
  <si>
    <t>Függő, átfutó bevételek</t>
  </si>
  <si>
    <t>Belföldi értékpapírok kiadásai (5.1. + … + 5.4)</t>
  </si>
  <si>
    <t>Belföldi finanszírozás kiadásai (6.1. + … + 6.4.)</t>
  </si>
  <si>
    <t>Külföldi finanszírozás kiadásai (7.1. + … + 7.4.)</t>
  </si>
  <si>
    <t>Függő, átfutó kiadások</t>
  </si>
  <si>
    <t>Többéves kihatással járó döntések számszerűsítése évenkénti bontásban és összesítve célok szerint</t>
  </si>
  <si>
    <t>Kötelezettség jogcíme</t>
  </si>
  <si>
    <t>Köt. váll.
 éve</t>
  </si>
  <si>
    <t>2014 előtti kifizetés</t>
  </si>
  <si>
    <t>Kiadás vonzata évenként</t>
  </si>
  <si>
    <t>2016. 
után</t>
  </si>
  <si>
    <t>9=(4+5+6+7+8)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</si>
  <si>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</si>
  <si>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</si>
  <si>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</si>
  <si>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</si>
  <si>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</si>
  <si>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</si>
  <si>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</si>
  <si>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</si>
  <si>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</si>
  <si>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</si>
  <si>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</si>
  <si>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</si>
  <si>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</si>
  <si>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</si>
  <si>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</si>
  <si>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</si>
  <si>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</si>
  <si>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</si>
  <si>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</si>
  <si>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</si>
  <si>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</si>
  <si>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</si>
  <si>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</si>
  <si>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</si>
  <si>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</si>
  <si>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</si>
  <si>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Előirányzat-felhasználási terv
2014.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</si>
  <si>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</si>
  <si>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</si>
  <si>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</si>
  <si>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</si>
  <si>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</si>
  <si>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</si>
  <si>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</si>
  <si>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</si>
  <si>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</si>
  <si>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</si>
  <si>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</si>
  <si>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</si>
  <si>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</si>
  <si>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</si>
  <si>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</si>
  <si>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</si>
  <si>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</si>
  <si>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</si>
  <si>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</si>
  <si>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</si>
  <si>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</si>
  <si>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A 2014. évi általános működés és ágazati feladatok támogatásának alakulása jogcímenként</t>
  </si>
  <si>
    <t>adatok forintban</t>
  </si>
  <si>
    <t>Jogcím</t>
  </si>
  <si>
    <t>2014. évi támogatás összesen</t>
  </si>
  <si>
    <t>Önkormányzati hivatal működésének támogatása-beszámítás után</t>
  </si>
  <si>
    <t>Település-üzemeltetéshez kapcsolódó feladatellátás támogatása-beszámítás után</t>
  </si>
  <si>
    <t>Egyéb önkormányzati feladatok támogatása-beszámítás</t>
  </si>
  <si>
    <t>Nem közművel összegyűjtött háztartási támogatása -beszámítás után</t>
  </si>
  <si>
    <t>Óvodapedagógusok elismert és óvodapedagógusok nevelő munkáját közvetlenül segítők  bértámogatása</t>
  </si>
  <si>
    <t>Óvodaműködtetési támogatás</t>
  </si>
  <si>
    <t>Települési önkormányzatok szociális és gyermekjóléti feladatainak támogatása (gyermekétkeztetés bértámogatása, üzemeltetési támogatás)</t>
  </si>
  <si>
    <t xml:space="preserve">Nyilvános könyvtár támogatása </t>
  </si>
  <si>
    <t>Lakott külterületekkel kapcsolatos támogatás</t>
  </si>
  <si>
    <t>Szociális feladatok támogatása</t>
  </si>
  <si>
    <t>K I M U T A T Á S
a 2014. évben céljelleggel juttatott támogatásokról</t>
  </si>
  <si>
    <t>Támogatott szervezet neve</t>
  </si>
  <si>
    <t>Támogatás célja</t>
  </si>
  <si>
    <t>Támogatás összge</t>
  </si>
  <si>
    <t>Működési hozzájárulás</t>
  </si>
  <si>
    <t>Jászsági Ivóvízminőség-javító Önkormányzati Társulás</t>
  </si>
  <si>
    <t>Szakemberfinanszírozás, tagdíj</t>
  </si>
  <si>
    <t>REGIO-KOM</t>
  </si>
  <si>
    <t>tagdíj</t>
  </si>
  <si>
    <t>JKHK</t>
  </si>
  <si>
    <t>JNSZ-Megyei Parlagfű-mentesítési Alap</t>
  </si>
  <si>
    <t>hozzájárulás</t>
  </si>
  <si>
    <t>Polgárvédelmi Szövetség</t>
  </si>
  <si>
    <t>29.</t>
  </si>
  <si>
    <t>30.</t>
  </si>
  <si>
    <t>Nem kötelező!</t>
  </si>
  <si>
    <t>Hitel-, kölcsöntörlesztés államháztartáson belülre</t>
  </si>
  <si>
    <t>Belföldi értékpapírok kiadásai</t>
  </si>
  <si>
    <t>Belföldi finanszírozások kiadásai</t>
  </si>
  <si>
    <t>Külföldi finanszírozások kiadásai</t>
  </si>
  <si>
    <t>Adóssághoz nem kapcsolódó származékos ügyletek kiadási</t>
  </si>
  <si>
    <t xml:space="preserve">   ebből: tartalékok</t>
  </si>
  <si>
    <t xml:space="preserve">   - Tartalékok</t>
  </si>
  <si>
    <t xml:space="preserve">2.1. melléklet a 3/2014. (II. 05.) önkormányzati rendelethez     </t>
  </si>
  <si>
    <t xml:space="preserve">2.2. melléklet a 3/2014. (II. 05.) önkormányzati rendelethez     </t>
  </si>
  <si>
    <t>9.1. melléklet a 3/2014. (II. 05.) önkormányzati rendelethez</t>
  </si>
  <si>
    <t>9.2. melléklet a 3/2014. (II. 05.) önkormányzati rendelethez</t>
  </si>
  <si>
    <t>9.2.1. melléklet a 3/2014. (II. 05.) önkormányzati rendelethez</t>
  </si>
  <si>
    <t>9.2.2. melléklet a 3/2014. (II. 05.) önkormányzati rendelethez</t>
  </si>
  <si>
    <t>9.2.3. melléklet a 3/2014. (II. 05.) önkormányzati rendelethez</t>
  </si>
  <si>
    <t>9.3. melléklet a 3/2014. (II. 05.) önkormányzati rendelethez</t>
  </si>
  <si>
    <t>9.3.1. melléklet a 3/2014. (II. 05.) önkormányzati rendelethez</t>
  </si>
  <si>
    <t>9.3.2. melléklet a 3/2014. (II. 05.) önkormányzati rendelethez</t>
  </si>
  <si>
    <t>9.3.3. melléklet a 3/2014. (II. 05.) önkormányzati rendelethez</t>
  </si>
  <si>
    <t>Alattyán Község Önkormányzata</t>
  </si>
  <si>
    <t>69501102-10500972</t>
  </si>
  <si>
    <t>69501102-11024563</t>
  </si>
  <si>
    <t>69501102-11024549</t>
  </si>
  <si>
    <t>69501102-11026235</t>
  </si>
  <si>
    <t>Éves eredeti kiadási előirányzat: 424 809 ezer Ft</t>
  </si>
  <si>
    <t>Éves eredeti kiadási előirányzat: 75 169 ezer Ft</t>
  </si>
  <si>
    <t>Éves eredeti kiadási előirányzat: 27 456 ezer Ft</t>
  </si>
  <si>
    <t>Éves eredeti kiadási előirányzat: 49 609 ezer Ft</t>
  </si>
  <si>
    <t>2012.</t>
  </si>
  <si>
    <t>Alattyáni Víziközmű Társulat kezességvállalásból származó kötelezettsége</t>
  </si>
  <si>
    <t>2006.</t>
  </si>
  <si>
    <t>Arany János Tehetséggondozó Program</t>
  </si>
  <si>
    <t>2008.</t>
  </si>
  <si>
    <t>Maradvány igénybevétele</t>
  </si>
  <si>
    <t>Hozzájárulás pénzbeli szociális ellátásokhoz</t>
  </si>
  <si>
    <t>Jászsági Szociális Szolgáltatási Társulás</t>
  </si>
  <si>
    <t>Vécs Kft.</t>
  </si>
  <si>
    <t>Alattyán Polgárőrsége</t>
  </si>
  <si>
    <t>Sporthorgász Egyesület</t>
  </si>
  <si>
    <t>Magyar Vöröskereszt</t>
  </si>
  <si>
    <t>Nyugdíjas Klub</t>
  </si>
  <si>
    <t>Előző évi teljesítések (2012-2013)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</si>
</sst>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  <numFmt numFmtId="167" formatCode="mmm\ d/"/>
    <numFmt numFmtId="168" formatCode="#,##0.0"/>
    <numFmt numFmtId="169" formatCode="#,##0.000"/>
  </numFmts>
  <fonts count="33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19" applyFont="1" applyFill="1" applyProtection="1">
      <alignment/>
      <protection/>
    </xf>
    <xf numFmtId="0" fontId="4" fillId="0" borderId="0" xfId="19" applyFont="1" applyFill="1" applyAlignment="1" applyProtection="1">
      <alignment horizontal="right" vertical="center" indent="1"/>
      <protection/>
    </xf>
    <xf numFmtId="0" fontId="4" fillId="0" borderId="0" xfId="19" applyFill="1" applyProtection="1">
      <alignment/>
      <protection/>
    </xf>
    <xf numFmtId="164" fontId="9" fillId="0" borderId="1" xfId="19" applyNumberFormat="1" applyFont="1" applyFill="1" applyBorder="1" applyAlignment="1" applyProtection="1">
      <alignment horizontal="left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11" fillId="0" borderId="2" xfId="19" applyFont="1" applyFill="1" applyBorder="1" applyAlignment="1" applyProtection="1">
      <alignment horizontal="center" vertical="center" wrapText="1"/>
      <protection/>
    </xf>
    <xf numFmtId="0" fontId="11" fillId="0" borderId="3" xfId="19" applyFont="1" applyFill="1" applyBorder="1" applyAlignment="1" applyProtection="1">
      <alignment horizontal="center" vertical="center" wrapText="1"/>
      <protection/>
    </xf>
    <xf numFmtId="0" fontId="11" fillId="0" borderId="4" xfId="19" applyFont="1" applyFill="1" applyBorder="1" applyAlignment="1" applyProtection="1">
      <alignment horizontal="center" vertical="center" wrapText="1"/>
      <protection/>
    </xf>
    <xf numFmtId="0" fontId="12" fillId="0" borderId="5" xfId="19" applyFont="1" applyFill="1" applyBorder="1" applyAlignment="1" applyProtection="1">
      <alignment horizontal="center" vertical="center" wrapText="1"/>
      <protection/>
    </xf>
    <xf numFmtId="0" fontId="12" fillId="0" borderId="6" xfId="19" applyFont="1" applyFill="1" applyBorder="1" applyAlignment="1" applyProtection="1">
      <alignment horizontal="center" vertical="center" wrapText="1"/>
      <protection/>
    </xf>
    <xf numFmtId="0" fontId="12" fillId="0" borderId="7" xfId="19" applyFont="1" applyFill="1" applyBorder="1" applyAlignment="1" applyProtection="1">
      <alignment horizontal="center" vertical="center" wrapText="1"/>
      <protection/>
    </xf>
    <xf numFmtId="0" fontId="13" fillId="0" borderId="0" xfId="19" applyFont="1" applyFill="1" applyProtection="1">
      <alignment/>
      <protection/>
    </xf>
    <xf numFmtId="0" fontId="12" fillId="0" borderId="2" xfId="19" applyFont="1" applyFill="1" applyBorder="1" applyAlignment="1" applyProtection="1">
      <alignment horizontal="left" vertical="center" wrapText="1" indent="1"/>
      <protection/>
    </xf>
    <xf numFmtId="0" fontId="12" fillId="0" borderId="3" xfId="19" applyFont="1" applyFill="1" applyBorder="1" applyAlignment="1" applyProtection="1">
      <alignment horizontal="left" vertical="center" wrapText="1" indent="1"/>
      <protection/>
    </xf>
    <xf numFmtId="164" fontId="12" fillId="0" borderId="4" xfId="19" applyNumberFormat="1" applyFont="1" applyFill="1" applyBorder="1" applyAlignment="1" applyProtection="1">
      <alignment horizontal="right" vertical="center" wrapText="1" indent="1"/>
      <protection/>
    </xf>
    <xf numFmtId="49" fontId="13" fillId="0" borderId="8" xfId="19" applyNumberFormat="1" applyFont="1" applyFill="1" applyBorder="1" applyAlignment="1" applyProtection="1">
      <alignment horizontal="left" vertical="center" wrapText="1" indent="1"/>
      <protection/>
    </xf>
    <xf numFmtId="0" fontId="14" fillId="0" borderId="9" xfId="0" applyFont="1" applyBorder="1" applyAlignment="1" applyProtection="1">
      <alignment horizontal="left" wrapText="1" indent="1"/>
      <protection/>
    </xf>
    <xf numFmtId="164" fontId="13" fillId="0" borderId="10" xfId="19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1" xfId="19" applyNumberFormat="1" applyFont="1" applyFill="1" applyBorder="1" applyAlignment="1" applyProtection="1">
      <alignment horizontal="left" vertical="center" wrapText="1" indent="1"/>
      <protection/>
    </xf>
    <xf numFmtId="0" fontId="14" fillId="0" borderId="12" xfId="0" applyFont="1" applyBorder="1" applyAlignment="1" applyProtection="1">
      <alignment horizontal="left" wrapText="1" indent="1"/>
      <protection/>
    </xf>
    <xf numFmtId="164" fontId="13" fillId="0" borderId="13" xfId="19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4" xfId="19" applyNumberFormat="1" applyFont="1" applyFill="1" applyBorder="1" applyAlignment="1" applyProtection="1">
      <alignment horizontal="left" vertical="center" wrapText="1" indent="1"/>
      <protection/>
    </xf>
    <xf numFmtId="0" fontId="14" fillId="0" borderId="15" xfId="0" applyFont="1" applyBorder="1" applyAlignment="1" applyProtection="1">
      <alignment horizontal="left" wrapText="1" indent="1"/>
      <protection/>
    </xf>
    <xf numFmtId="0" fontId="15" fillId="0" borderId="3" xfId="0" applyFont="1" applyBorder="1" applyAlignment="1" applyProtection="1">
      <alignment horizontal="left" vertical="center" wrapText="1" indent="1"/>
      <protection/>
    </xf>
    <xf numFmtId="164" fontId="13" fillId="0" borderId="16" xfId="19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" xfId="0" applyFont="1" applyBorder="1" applyAlignment="1" applyProtection="1">
      <alignment wrapText="1"/>
      <protection/>
    </xf>
    <xf numFmtId="0" fontId="14" fillId="0" borderId="15" xfId="0" applyFont="1" applyBorder="1" applyAlignment="1" applyProtection="1">
      <alignment wrapText="1"/>
      <protection/>
    </xf>
    <xf numFmtId="0" fontId="14" fillId="0" borderId="8" xfId="0" applyFont="1" applyBorder="1" applyAlignment="1" applyProtection="1">
      <alignment wrapText="1"/>
      <protection/>
    </xf>
    <xf numFmtId="0" fontId="14" fillId="0" borderId="11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164" fontId="12" fillId="0" borderId="4" xfId="19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" xfId="0" applyFont="1" applyBorder="1" applyAlignment="1" applyProtection="1">
      <alignment wrapText="1"/>
      <protection/>
    </xf>
    <xf numFmtId="0" fontId="15" fillId="0" borderId="17" xfId="0" applyFont="1" applyBorder="1" applyAlignment="1" applyProtection="1">
      <alignment wrapText="1"/>
      <protection/>
    </xf>
    <xf numFmtId="0" fontId="15" fillId="0" borderId="18" xfId="0" applyFont="1" applyBorder="1" applyAlignment="1" applyProtection="1">
      <alignment wrapText="1"/>
      <protection/>
    </xf>
    <xf numFmtId="0" fontId="6" fillId="0" borderId="0" xfId="19" applyFont="1" applyFill="1" applyBorder="1" applyAlignment="1" applyProtection="1">
      <alignment horizontal="center" vertical="center" wrapText="1"/>
      <protection/>
    </xf>
    <xf numFmtId="0" fontId="6" fillId="0" borderId="0" xfId="19" applyFont="1" applyFill="1" applyBorder="1" applyAlignment="1" applyProtection="1">
      <alignment vertical="center" wrapText="1"/>
      <protection/>
    </xf>
    <xf numFmtId="164" fontId="6" fillId="0" borderId="0" xfId="19" applyNumberFormat="1" applyFont="1" applyFill="1" applyBorder="1" applyAlignment="1" applyProtection="1">
      <alignment horizontal="right" vertical="center" wrapText="1" indent="1"/>
      <protection/>
    </xf>
    <xf numFmtId="0" fontId="10" fillId="0" borderId="1" xfId="0" applyFont="1" applyFill="1" applyBorder="1" applyAlignment="1" applyProtection="1">
      <alignment horizontal="right"/>
      <protection/>
    </xf>
    <xf numFmtId="0" fontId="4" fillId="0" borderId="0" xfId="19" applyFill="1" applyAlignment="1" applyProtection="1">
      <alignment/>
      <protection/>
    </xf>
    <xf numFmtId="0" fontId="12" fillId="0" borderId="2" xfId="19" applyFont="1" applyFill="1" applyBorder="1" applyAlignment="1" applyProtection="1">
      <alignment horizontal="center" vertical="center" wrapText="1"/>
      <protection/>
    </xf>
    <xf numFmtId="0" fontId="12" fillId="0" borderId="3" xfId="19" applyFont="1" applyFill="1" applyBorder="1" applyAlignment="1" applyProtection="1">
      <alignment horizontal="center" vertical="center" wrapText="1"/>
      <protection/>
    </xf>
    <xf numFmtId="0" fontId="12" fillId="0" borderId="4" xfId="19" applyFont="1" applyFill="1" applyBorder="1" applyAlignment="1" applyProtection="1">
      <alignment horizontal="center" vertical="center" wrapText="1"/>
      <protection/>
    </xf>
    <xf numFmtId="0" fontId="12" fillId="0" borderId="5" xfId="19" applyFont="1" applyFill="1" applyBorder="1" applyAlignment="1" applyProtection="1">
      <alignment horizontal="left" vertical="center" wrapText="1" indent="1"/>
      <protection/>
    </xf>
    <xf numFmtId="0" fontId="12" fillId="0" borderId="6" xfId="19" applyFont="1" applyFill="1" applyBorder="1" applyAlignment="1" applyProtection="1">
      <alignment vertical="center" wrapText="1"/>
      <protection/>
    </xf>
    <xf numFmtId="164" fontId="12" fillId="0" borderId="7" xfId="19" applyNumberFormat="1" applyFont="1" applyFill="1" applyBorder="1" applyAlignment="1" applyProtection="1">
      <alignment horizontal="right" vertical="center" wrapText="1" indent="1"/>
      <protection/>
    </xf>
    <xf numFmtId="49" fontId="13" fillId="0" borderId="19" xfId="19" applyNumberFormat="1" applyFont="1" applyFill="1" applyBorder="1" applyAlignment="1" applyProtection="1">
      <alignment horizontal="left" vertical="center" wrapText="1" indent="1"/>
      <protection/>
    </xf>
    <xf numFmtId="0" fontId="13" fillId="0" borderId="20" xfId="19" applyFont="1" applyFill="1" applyBorder="1" applyAlignment="1" applyProtection="1">
      <alignment horizontal="left" vertical="center" wrapText="1" indent="1"/>
      <protection/>
    </xf>
    <xf numFmtId="164" fontId="13" fillId="0" borderId="21" xfId="1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2" xfId="19" applyFont="1" applyFill="1" applyBorder="1" applyAlignment="1" applyProtection="1">
      <alignment horizontal="left" vertical="center" wrapText="1" indent="1"/>
      <protection/>
    </xf>
    <xf numFmtId="0" fontId="13" fillId="0" borderId="12" xfId="19" applyFont="1" applyFill="1" applyBorder="1" applyAlignment="1" applyProtection="1">
      <alignment horizontal="left" indent="6"/>
      <protection/>
    </xf>
    <xf numFmtId="0" fontId="13" fillId="0" borderId="12" xfId="19" applyFont="1" applyFill="1" applyBorder="1" applyAlignment="1" applyProtection="1">
      <alignment horizontal="left" vertical="center" wrapText="1" indent="6"/>
      <protection/>
    </xf>
    <xf numFmtId="49" fontId="13" fillId="0" borderId="12" xfId="19" applyNumberFormat="1" applyFont="1" applyFill="1" applyBorder="1" applyAlignment="1" applyProtection="1">
      <alignment horizontal="left" vertical="center" wrapText="1" indent="1"/>
      <protection/>
    </xf>
    <xf numFmtId="49" fontId="13" fillId="0" borderId="22" xfId="19" applyNumberFormat="1" applyFont="1" applyFill="1" applyBorder="1" applyAlignment="1" applyProtection="1">
      <alignment horizontal="left" vertical="center" wrapText="1" indent="1"/>
      <protection/>
    </xf>
    <xf numFmtId="164" fontId="13" fillId="0" borderId="23" xfId="19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9" applyFont="1" applyFill="1" applyBorder="1" applyAlignment="1" applyProtection="1">
      <alignment vertical="center" wrapText="1"/>
      <protection/>
    </xf>
    <xf numFmtId="0" fontId="13" fillId="0" borderId="15" xfId="19" applyFont="1" applyFill="1" applyBorder="1" applyAlignment="1" applyProtection="1">
      <alignment horizontal="left" vertical="center" wrapText="1" indent="1"/>
      <protection/>
    </xf>
    <xf numFmtId="164" fontId="13" fillId="0" borderId="24" xfId="19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5" xfId="0" applyFont="1" applyBorder="1" applyAlignment="1" applyProtection="1">
      <alignment horizontal="left" vertical="center" wrapText="1" indent="1"/>
      <protection/>
    </xf>
    <xf numFmtId="0" fontId="14" fillId="0" borderId="12" xfId="0" applyFont="1" applyBorder="1" applyAlignment="1" applyProtection="1">
      <alignment horizontal="left" vertical="center" wrapText="1" indent="1"/>
      <protection/>
    </xf>
    <xf numFmtId="0" fontId="13" fillId="0" borderId="9" xfId="19" applyFont="1" applyFill="1" applyBorder="1" applyAlignment="1" applyProtection="1">
      <alignment horizontal="left" vertical="center" wrapText="1" indent="6"/>
      <protection/>
    </xf>
    <xf numFmtId="0" fontId="13" fillId="0" borderId="9" xfId="19" applyFont="1" applyFill="1" applyBorder="1" applyAlignment="1" applyProtection="1">
      <alignment horizontal="left" vertical="center" wrapText="1" indent="1"/>
      <protection/>
    </xf>
    <xf numFmtId="49" fontId="13" fillId="0" borderId="25" xfId="19" applyNumberFormat="1" applyFont="1" applyFill="1" applyBorder="1" applyAlignment="1" applyProtection="1">
      <alignment horizontal="left" vertical="center" wrapText="1" indent="1"/>
      <protection/>
    </xf>
    <xf numFmtId="0" fontId="13" fillId="0" borderId="26" xfId="19" applyFont="1" applyFill="1" applyBorder="1" applyAlignment="1" applyProtection="1">
      <alignment horizontal="left" vertical="center" wrapText="1" indent="1"/>
      <protection/>
    </xf>
    <xf numFmtId="164" fontId="15" fillId="0" borderId="4" xfId="0" applyNumberFormat="1" applyFont="1" applyBorder="1" applyAlignment="1" applyProtection="1">
      <alignment horizontal="right" vertical="center" wrapText="1" indent="1"/>
      <protection/>
    </xf>
    <xf numFmtId="164" fontId="16" fillId="0" borderId="4" xfId="0" applyNumberFormat="1" applyFont="1" applyBorder="1" applyAlignment="1" applyProtection="1">
      <alignment horizontal="right" vertical="center" wrapText="1" indent="1"/>
      <protection/>
    </xf>
    <xf numFmtId="0" fontId="17" fillId="0" borderId="0" xfId="19" applyFont="1" applyFill="1" applyProtection="1">
      <alignment/>
      <protection/>
    </xf>
    <xf numFmtId="0" fontId="6" fillId="0" borderId="0" xfId="19" applyFont="1" applyFill="1" applyProtection="1">
      <alignment/>
      <protection/>
    </xf>
    <xf numFmtId="0" fontId="15" fillId="0" borderId="17" xfId="0" applyFont="1" applyBorder="1" applyAlignment="1" applyProtection="1">
      <alignment horizontal="left" vertical="center" wrapText="1" indent="1"/>
      <protection/>
    </xf>
    <xf numFmtId="0" fontId="16" fillId="0" borderId="18" xfId="0" applyFont="1" applyBorder="1" applyAlignment="1" applyProtection="1">
      <alignment horizontal="left" vertical="center" wrapText="1" indent="1"/>
      <protection/>
    </xf>
    <xf numFmtId="0" fontId="4" fillId="0" borderId="0" xfId="19" applyFill="1" applyBorder="1" applyProtection="1">
      <alignment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 applyProtection="1">
      <alignment horizontal="right" vertical="center"/>
      <protection/>
    </xf>
    <xf numFmtId="164" fontId="11" fillId="0" borderId="2" xfId="0" applyNumberFormat="1" applyFont="1" applyFill="1" applyBorder="1" applyAlignment="1" applyProtection="1">
      <alignment horizontal="center" vertical="center" wrapText="1"/>
      <protection/>
    </xf>
    <xf numFmtId="164" fontId="11" fillId="0" borderId="3" xfId="0" applyNumberFormat="1" applyFont="1" applyFill="1" applyBorder="1" applyAlignment="1" applyProtection="1">
      <alignment horizontal="center" vertical="center" wrapText="1"/>
      <protection/>
    </xf>
    <xf numFmtId="164" fontId="11" fillId="0" borderId="4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" xfId="0" applyNumberFormat="1" applyFont="1" applyFill="1" applyBorder="1" applyAlignment="1" applyProtection="1">
      <alignment horizontal="center" vertical="center" wrapText="1"/>
      <protection/>
    </xf>
    <xf numFmtId="164" fontId="12" fillId="0" borderId="3" xfId="0" applyNumberFormat="1" applyFont="1" applyFill="1" applyBorder="1" applyAlignment="1" applyProtection="1">
      <alignment horizontal="center" vertical="center" wrapText="1"/>
      <protection/>
    </xf>
    <xf numFmtId="164" fontId="12" fillId="0" borderId="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2" fillId="0" borderId="0" xfId="0" applyFont="1" applyAlignment="1">
      <alignment/>
    </xf>
    <xf numFmtId="0" fontId="17" fillId="0" borderId="0" xfId="0" applyFont="1" applyAlignment="1">
      <alignment horizontal="center"/>
    </xf>
    <xf numFmtId="3" fontId="5" fillId="0" borderId="0" xfId="0" applyNumberFormat="1" applyFont="1" applyFill="1" applyAlignment="1">
      <alignment horizontal="right" indent="1"/>
    </xf>
    <xf numFmtId="0" fontId="5" fillId="0" borderId="0" xfId="0" applyFont="1" applyFill="1" applyAlignment="1">
      <alignment horizontal="right" indent="1"/>
    </xf>
    <xf numFmtId="3" fontId="11" fillId="0" borderId="0" xfId="0" applyNumberFormat="1" applyFont="1" applyFill="1" applyAlignment="1">
      <alignment horizontal="right" indent="1"/>
    </xf>
    <xf numFmtId="0" fontId="23" fillId="0" borderId="0" xfId="19" applyFont="1" applyFill="1">
      <alignment/>
      <protection/>
    </xf>
    <xf numFmtId="164" fontId="24" fillId="0" borderId="0" xfId="19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/>
      <protection/>
    </xf>
    <xf numFmtId="0" fontId="19" fillId="0" borderId="15" xfId="19" applyFont="1" applyFill="1" applyBorder="1" applyAlignment="1">
      <alignment horizontal="center" vertical="center" wrapText="1"/>
      <protection/>
    </xf>
    <xf numFmtId="0" fontId="0" fillId="0" borderId="2" xfId="19" applyFont="1" applyFill="1" applyBorder="1" applyAlignment="1">
      <alignment horizontal="center" vertical="center"/>
      <protection/>
    </xf>
    <xf numFmtId="0" fontId="0" fillId="0" borderId="3" xfId="19" applyFont="1" applyFill="1" applyBorder="1" applyAlignment="1">
      <alignment horizontal="center" vertical="center"/>
      <protection/>
    </xf>
    <xf numFmtId="0" fontId="0" fillId="0" borderId="4" xfId="19" applyFont="1" applyFill="1" applyBorder="1" applyAlignment="1">
      <alignment horizontal="center" vertical="center"/>
      <protection/>
    </xf>
    <xf numFmtId="0" fontId="0" fillId="0" borderId="8" xfId="19" applyFont="1" applyFill="1" applyBorder="1" applyAlignment="1">
      <alignment horizontal="center" vertical="center"/>
      <protection/>
    </xf>
    <xf numFmtId="0" fontId="0" fillId="0" borderId="9" xfId="19" applyFont="1" applyFill="1" applyBorder="1" applyProtection="1">
      <alignment/>
      <protection locked="0"/>
    </xf>
    <xf numFmtId="166" fontId="0" fillId="0" borderId="9" xfId="15" applyNumberFormat="1" applyFont="1" applyFill="1" applyBorder="1" applyAlignment="1" applyProtection="1">
      <alignment/>
      <protection locked="0"/>
    </xf>
    <xf numFmtId="166" fontId="0" fillId="0" borderId="10" xfId="15" applyNumberFormat="1" applyFont="1" applyFill="1" applyBorder="1" applyAlignment="1" applyProtection="1">
      <alignment/>
      <protection/>
    </xf>
    <xf numFmtId="0" fontId="0" fillId="0" borderId="11" xfId="19" applyFont="1" applyFill="1" applyBorder="1" applyAlignment="1">
      <alignment horizontal="center" vertical="center"/>
      <protection/>
    </xf>
    <xf numFmtId="0" fontId="0" fillId="0" borderId="12" xfId="19" applyFont="1" applyFill="1" applyBorder="1" applyProtection="1">
      <alignment/>
      <protection locked="0"/>
    </xf>
    <xf numFmtId="166" fontId="0" fillId="0" borderId="12" xfId="15" applyNumberFormat="1" applyFont="1" applyFill="1" applyBorder="1" applyAlignment="1" applyProtection="1">
      <alignment/>
      <protection locked="0"/>
    </xf>
    <xf numFmtId="166" fontId="0" fillId="0" borderId="13" xfId="15" applyNumberFormat="1" applyFont="1" applyFill="1" applyBorder="1" applyAlignment="1" applyProtection="1">
      <alignment/>
      <protection/>
    </xf>
    <xf numFmtId="0" fontId="0" fillId="0" borderId="14" xfId="19" applyFont="1" applyFill="1" applyBorder="1" applyAlignment="1">
      <alignment horizontal="center" vertical="center"/>
      <protection/>
    </xf>
    <xf numFmtId="0" fontId="0" fillId="0" borderId="15" xfId="19" applyFont="1" applyFill="1" applyBorder="1" applyProtection="1">
      <alignment/>
      <protection locked="0"/>
    </xf>
    <xf numFmtId="166" fontId="0" fillId="0" borderId="15" xfId="15" applyNumberFormat="1" applyFont="1" applyFill="1" applyBorder="1" applyAlignment="1" applyProtection="1">
      <alignment/>
      <protection locked="0"/>
    </xf>
    <xf numFmtId="0" fontId="19" fillId="0" borderId="2" xfId="19" applyFont="1" applyFill="1" applyBorder="1" applyAlignment="1">
      <alignment horizontal="center" vertical="center"/>
      <protection/>
    </xf>
    <xf numFmtId="0" fontId="19" fillId="0" borderId="3" xfId="19" applyFont="1" applyFill="1" applyBorder="1">
      <alignment/>
      <protection/>
    </xf>
    <xf numFmtId="166" fontId="19" fillId="0" borderId="3" xfId="19" applyNumberFormat="1" applyFont="1" applyFill="1" applyBorder="1">
      <alignment/>
      <protection/>
    </xf>
    <xf numFmtId="166" fontId="19" fillId="0" borderId="4" xfId="19" applyNumberFormat="1" applyFont="1" applyFill="1" applyBorder="1">
      <alignment/>
      <protection/>
    </xf>
    <xf numFmtId="0" fontId="24" fillId="0" borderId="0" xfId="19" applyFont="1" applyFill="1">
      <alignment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12" fillId="0" borderId="19" xfId="19" applyFont="1" applyFill="1" applyBorder="1" applyAlignment="1" applyProtection="1">
      <alignment horizontal="center" vertical="center" wrapText="1"/>
      <protection/>
    </xf>
    <xf numFmtId="0" fontId="12" fillId="0" borderId="20" xfId="19" applyFont="1" applyFill="1" applyBorder="1" applyAlignment="1" applyProtection="1">
      <alignment horizontal="center" vertical="center" wrapText="1"/>
      <protection/>
    </xf>
    <xf numFmtId="0" fontId="12" fillId="0" borderId="21" xfId="19" applyFont="1" applyFill="1" applyBorder="1" applyAlignment="1" applyProtection="1">
      <alignment horizontal="center" vertical="center" wrapText="1"/>
      <protection/>
    </xf>
    <xf numFmtId="0" fontId="13" fillId="0" borderId="2" xfId="19" applyFont="1" applyFill="1" applyBorder="1" applyAlignment="1" applyProtection="1">
      <alignment horizontal="center" vertical="center"/>
      <protection/>
    </xf>
    <xf numFmtId="0" fontId="13" fillId="0" borderId="3" xfId="19" applyFont="1" applyFill="1" applyBorder="1" applyAlignment="1" applyProtection="1">
      <alignment horizontal="center" vertical="center"/>
      <protection/>
    </xf>
    <xf numFmtId="0" fontId="13" fillId="0" borderId="4" xfId="19" applyFont="1" applyFill="1" applyBorder="1" applyAlignment="1" applyProtection="1">
      <alignment horizontal="center" vertical="center"/>
      <protection/>
    </xf>
    <xf numFmtId="0" fontId="13" fillId="0" borderId="19" xfId="19" applyFont="1" applyFill="1" applyBorder="1" applyAlignment="1" applyProtection="1">
      <alignment horizontal="center" vertical="center"/>
      <protection/>
    </xf>
    <xf numFmtId="0" fontId="13" fillId="0" borderId="9" xfId="19" applyFont="1" applyFill="1" applyBorder="1" applyProtection="1">
      <alignment/>
      <protection/>
    </xf>
    <xf numFmtId="166" fontId="13" fillId="0" borderId="36" xfId="15" applyNumberFormat="1" applyFont="1" applyFill="1" applyBorder="1" applyAlignment="1" applyProtection="1">
      <alignment/>
      <protection locked="0"/>
    </xf>
    <xf numFmtId="0" fontId="13" fillId="0" borderId="11" xfId="19" applyFont="1" applyFill="1" applyBorder="1" applyAlignment="1" applyProtection="1">
      <alignment horizontal="center" vertical="center"/>
      <protection/>
    </xf>
    <xf numFmtId="0" fontId="27" fillId="0" borderId="12" xfId="0" applyFont="1" applyBorder="1" applyAlignment="1">
      <alignment horizontal="justify" wrapText="1"/>
    </xf>
    <xf numFmtId="166" fontId="13" fillId="0" borderId="24" xfId="15" applyNumberFormat="1" applyFont="1" applyFill="1" applyBorder="1" applyAlignment="1" applyProtection="1">
      <alignment/>
      <protection locked="0"/>
    </xf>
    <xf numFmtId="0" fontId="27" fillId="0" borderId="12" xfId="0" applyFont="1" applyBorder="1" applyAlignment="1">
      <alignment wrapText="1"/>
    </xf>
    <xf numFmtId="0" fontId="13" fillId="0" borderId="14" xfId="19" applyFont="1" applyFill="1" applyBorder="1" applyAlignment="1" applyProtection="1">
      <alignment horizontal="center" vertical="center"/>
      <protection/>
    </xf>
    <xf numFmtId="166" fontId="13" fillId="0" borderId="37" xfId="15" applyNumberFormat="1" applyFont="1" applyFill="1" applyBorder="1" applyAlignment="1" applyProtection="1">
      <alignment/>
      <protection locked="0"/>
    </xf>
    <xf numFmtId="0" fontId="27" fillId="0" borderId="38" xfId="0" applyFont="1" applyBorder="1" applyAlignment="1">
      <alignment wrapText="1"/>
    </xf>
    <xf numFmtId="166" fontId="12" fillId="0" borderId="4" xfId="15" applyNumberFormat="1" applyFont="1" applyFill="1" applyBorder="1" applyAlignment="1" applyProtection="1">
      <alignment/>
      <protection/>
    </xf>
    <xf numFmtId="0" fontId="13" fillId="0" borderId="20" xfId="19" applyFont="1" applyFill="1" applyBorder="1" applyProtection="1">
      <alignment/>
      <protection locked="0"/>
    </xf>
    <xf numFmtId="166" fontId="13" fillId="0" borderId="21" xfId="15" applyNumberFormat="1" applyFont="1" applyFill="1" applyBorder="1" applyAlignment="1" applyProtection="1">
      <alignment/>
      <protection locked="0"/>
    </xf>
    <xf numFmtId="0" fontId="13" fillId="0" borderId="12" xfId="19" applyFont="1" applyFill="1" applyBorder="1" applyProtection="1">
      <alignment/>
      <protection locked="0"/>
    </xf>
    <xf numFmtId="166" fontId="13" fillId="0" borderId="13" xfId="15" applyNumberFormat="1" applyFont="1" applyFill="1" applyBorder="1" applyAlignment="1" applyProtection="1">
      <alignment/>
      <protection locked="0"/>
    </xf>
    <xf numFmtId="0" fontId="13" fillId="0" borderId="15" xfId="19" applyFont="1" applyFill="1" applyBorder="1" applyProtection="1">
      <alignment/>
      <protection locked="0"/>
    </xf>
    <xf numFmtId="166" fontId="13" fillId="0" borderId="16" xfId="15" applyNumberFormat="1" applyFont="1" applyFill="1" applyBorder="1" applyAlignment="1" applyProtection="1">
      <alignment/>
      <protection locked="0"/>
    </xf>
    <xf numFmtId="0" fontId="12" fillId="0" borderId="2" xfId="19" applyFont="1" applyFill="1" applyBorder="1" applyAlignment="1" applyProtection="1">
      <alignment horizontal="center" vertical="center"/>
      <protection/>
    </xf>
    <xf numFmtId="0" fontId="12" fillId="0" borderId="3" xfId="19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10" fillId="0" borderId="0" xfId="0" applyNumberFormat="1" applyFont="1" applyFill="1" applyAlignment="1" applyProtection="1">
      <alignment horizontal="right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horizontal="center" vertical="center" wrapText="1"/>
      <protection/>
    </xf>
    <xf numFmtId="164" fontId="12" fillId="0" borderId="39" xfId="0" applyNumberFormat="1" applyFont="1" applyFill="1" applyBorder="1" applyAlignment="1" applyProtection="1">
      <alignment horizontal="center" vertical="center" wrapTex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" fontId="13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/>
    </xf>
    <xf numFmtId="164" fontId="5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/>
    </xf>
    <xf numFmtId="164" fontId="11" fillId="0" borderId="2" xfId="0" applyNumberFormat="1" applyFont="1" applyFill="1" applyBorder="1" applyAlignment="1" applyProtection="1">
      <alignment horizontal="left" vertical="center" wrapText="1"/>
      <protection/>
    </xf>
    <xf numFmtId="164" fontId="12" fillId="0" borderId="3" xfId="0" applyNumberFormat="1" applyFont="1" applyFill="1" applyBorder="1" applyAlignment="1" applyProtection="1">
      <alignment vertical="center" wrapText="1"/>
      <protection/>
    </xf>
    <xf numFmtId="164" fontId="12" fillId="2" borderId="3" xfId="0" applyNumberFormat="1" applyFont="1" applyFill="1" applyBorder="1" applyAlignment="1" applyProtection="1">
      <alignment vertical="center" wrapText="1"/>
      <protection/>
    </xf>
    <xf numFmtId="164" fontId="12" fillId="0" borderId="4" xfId="0" applyNumberFormat="1" applyFont="1" applyFill="1" applyBorder="1" applyAlignment="1" applyProtection="1">
      <alignment vertical="center" wrapText="1"/>
      <protection/>
    </xf>
    <xf numFmtId="164" fontId="19" fillId="0" borderId="0" xfId="0" applyNumberFormat="1" applyFont="1" applyFill="1" applyAlignment="1">
      <alignment vertical="center" wrapText="1"/>
    </xf>
    <xf numFmtId="164" fontId="5" fillId="0" borderId="12" xfId="0" applyNumberFormat="1" applyFont="1" applyFill="1" applyBorder="1" applyAlignment="1" applyProtection="1">
      <alignment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3" xfId="0" applyNumberFormat="1" applyFont="1" applyFill="1" applyBorder="1" applyAlignment="1" applyProtection="1">
      <alignment vertical="center" wrapText="1"/>
      <protection/>
    </xf>
    <xf numFmtId="164" fontId="5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5" xfId="0" applyNumberFormat="1" applyFont="1" applyFill="1" applyBorder="1" applyAlignment="1" applyProtection="1">
      <alignment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6" xfId="0" applyNumberFormat="1" applyFont="1" applyFill="1" applyBorder="1" applyAlignment="1" applyProtection="1">
      <alignment vertical="center" wrapText="1"/>
      <protection/>
    </xf>
    <xf numFmtId="164" fontId="11" fillId="0" borderId="3" xfId="0" applyNumberFormat="1" applyFont="1" applyFill="1" applyBorder="1" applyAlignment="1" applyProtection="1">
      <alignment vertical="center" wrapText="1"/>
      <protection/>
    </xf>
    <xf numFmtId="164" fontId="11" fillId="2" borderId="3" xfId="0" applyNumberFormat="1" applyFont="1" applyFill="1" applyBorder="1" applyAlignment="1" applyProtection="1">
      <alignment vertical="center" wrapText="1"/>
      <protection/>
    </xf>
    <xf numFmtId="164" fontId="11" fillId="0" borderId="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1" fillId="0" borderId="5" xfId="0" applyFont="1" applyFill="1" applyBorder="1" applyAlignment="1" applyProtection="1">
      <alignment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11" fillId="0" borderId="7" xfId="0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Fill="1" applyBorder="1" applyAlignment="1" applyProtection="1">
      <alignment vertical="center"/>
      <protection/>
    </xf>
    <xf numFmtId="3" fontId="13" fillId="0" borderId="20" xfId="0" applyNumberFormat="1" applyFont="1" applyFill="1" applyBorder="1" applyAlignment="1" applyProtection="1">
      <alignment vertical="center"/>
      <protection locked="0"/>
    </xf>
    <xf numFmtId="3" fontId="13" fillId="0" borderId="21" xfId="0" applyNumberFormat="1" applyFont="1" applyFill="1" applyBorder="1" applyAlignment="1" applyProtection="1">
      <alignment vertical="center"/>
      <protection/>
    </xf>
    <xf numFmtId="49" fontId="20" fillId="0" borderId="11" xfId="0" applyNumberFormat="1" applyFont="1" applyFill="1" applyBorder="1" applyAlignment="1" applyProtection="1">
      <alignment horizontal="left" vertical="center" indent="1"/>
      <protection/>
    </xf>
    <xf numFmtId="3" fontId="20" fillId="0" borderId="12" xfId="0" applyNumberFormat="1" applyFont="1" applyFill="1" applyBorder="1" applyAlignment="1" applyProtection="1">
      <alignment vertical="center"/>
      <protection locked="0"/>
    </xf>
    <xf numFmtId="3" fontId="20" fillId="0" borderId="13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vertical="center"/>
      <protection/>
    </xf>
    <xf numFmtId="3" fontId="13" fillId="0" borderId="12" xfId="0" applyNumberFormat="1" applyFont="1" applyFill="1" applyBorder="1" applyAlignment="1" applyProtection="1">
      <alignment vertical="center"/>
      <protection locked="0"/>
    </xf>
    <xf numFmtId="3" fontId="13" fillId="0" borderId="13" xfId="0" applyNumberFormat="1" applyFont="1" applyFill="1" applyBorder="1" applyAlignment="1" applyProtection="1">
      <alignment vertical="center"/>
      <protection/>
    </xf>
    <xf numFmtId="49" fontId="13" fillId="0" borderId="14" xfId="0" applyNumberFormat="1" applyFont="1" applyFill="1" applyBorder="1" applyAlignment="1" applyProtection="1">
      <alignment vertical="center"/>
      <protection locked="0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49" fontId="11" fillId="0" borderId="2" xfId="0" applyNumberFormat="1" applyFont="1" applyFill="1" applyBorder="1" applyAlignment="1" applyProtection="1">
      <alignment vertical="center"/>
      <protection/>
    </xf>
    <xf numFmtId="3" fontId="13" fillId="0" borderId="3" xfId="0" applyNumberFormat="1" applyFont="1" applyFill="1" applyBorder="1" applyAlignment="1" applyProtection="1">
      <alignment vertical="center"/>
      <protection/>
    </xf>
    <xf numFmtId="3" fontId="13" fillId="0" borderId="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 vertical="top"/>
      <protection locked="0"/>
    </xf>
    <xf numFmtId="164" fontId="4" fillId="0" borderId="0" xfId="0" applyNumberFormat="1" applyFont="1" applyFill="1" applyAlignment="1">
      <alignment vertical="center" wrapText="1"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>
      <alignment vertical="center"/>
    </xf>
    <xf numFmtId="0" fontId="11" fillId="0" borderId="41" xfId="0" applyFont="1" applyFill="1" applyBorder="1" applyAlignment="1" applyProtection="1">
      <alignment horizontal="center" vertical="center"/>
      <protection/>
    </xf>
    <xf numFmtId="0" fontId="11" fillId="0" borderId="38" xfId="0" applyFont="1" applyFill="1" applyBorder="1" applyAlignment="1" applyProtection="1">
      <alignment horizontal="center" vertical="center"/>
      <protection/>
    </xf>
    <xf numFmtId="0" fontId="11" fillId="0" borderId="42" xfId="0" applyFont="1" applyFill="1" applyBorder="1" applyAlignment="1" applyProtection="1">
      <alignment horizontal="right" vertical="center" inden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>
      <alignment vertical="center"/>
    </xf>
    <xf numFmtId="0" fontId="11" fillId="0" borderId="43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Fill="1" applyBorder="1" applyAlignment="1" applyProtection="1">
      <alignment horizontal="right" vertical="center" wrapText="1" indent="1"/>
      <protection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0" fontId="12" fillId="0" borderId="3" xfId="0" applyFont="1" applyFill="1" applyBorder="1" applyAlignment="1" applyProtection="1">
      <alignment horizontal="center" vertical="center" wrapText="1"/>
      <protection/>
    </xf>
    <xf numFmtId="0" fontId="12" fillId="0" borderId="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11" fillId="0" borderId="44" xfId="0" applyFont="1" applyFill="1" applyBorder="1" applyAlignment="1" applyProtection="1">
      <alignment horizontal="center" vertical="center" wrapText="1"/>
      <protection/>
    </xf>
    <xf numFmtId="0" fontId="11" fillId="0" borderId="45" xfId="0" applyFont="1" applyFill="1" applyBorder="1" applyAlignment="1" applyProtection="1">
      <alignment horizontal="center" vertical="center" wrapText="1"/>
      <protection/>
    </xf>
    <xf numFmtId="164" fontId="11" fillId="0" borderId="37" xfId="0" applyNumberFormat="1" applyFont="1" applyFill="1" applyBorder="1" applyAlignment="1" applyProtection="1">
      <alignment horizontal="right" vertical="center" wrapText="1" indent="1"/>
      <protection/>
    </xf>
    <xf numFmtId="49" fontId="13" fillId="0" borderId="8" xfId="19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vertical="center" wrapText="1"/>
    </xf>
    <xf numFmtId="49" fontId="13" fillId="0" borderId="11" xfId="19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 wrapText="1"/>
    </xf>
    <xf numFmtId="49" fontId="13" fillId="0" borderId="14" xfId="19" applyNumberFormat="1" applyFont="1" applyFill="1" applyBorder="1" applyAlignment="1" applyProtection="1">
      <alignment horizontal="center" vertical="center" wrapText="1"/>
      <protection/>
    </xf>
    <xf numFmtId="0" fontId="15" fillId="0" borderId="2" xfId="0" applyFont="1" applyBorder="1" applyAlignment="1" applyProtection="1">
      <alignment horizontal="center" wrapText="1"/>
      <protection/>
    </xf>
    <xf numFmtId="0" fontId="14" fillId="0" borderId="8" xfId="0" applyFont="1" applyBorder="1" applyAlignment="1" applyProtection="1">
      <alignment horizontal="center" wrapText="1"/>
      <protection/>
    </xf>
    <xf numFmtId="0" fontId="14" fillId="0" borderId="11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center" wrapText="1"/>
      <protection/>
    </xf>
    <xf numFmtId="0" fontId="18" fillId="0" borderId="0" xfId="0" applyFont="1" applyFill="1" applyAlignment="1">
      <alignment vertical="center" wrapText="1"/>
    </xf>
    <xf numFmtId="0" fontId="15" fillId="0" borderId="17" xfId="0" applyFont="1" applyBorder="1" applyAlignment="1" applyProtection="1">
      <alignment horizontal="center" wrapText="1"/>
      <protection/>
    </xf>
    <xf numFmtId="167" fontId="0" fillId="0" borderId="0" xfId="0" applyNumberFormat="1" applyFill="1" applyAlignment="1">
      <alignment vertical="center" wrapText="1"/>
    </xf>
    <xf numFmtId="164" fontId="12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right" vertical="top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49" fontId="11" fillId="0" borderId="2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1" fillId="0" borderId="41" xfId="0" applyFont="1" applyFill="1" applyBorder="1" applyAlignment="1" applyProtection="1">
      <alignment horizontal="center" vertical="center" wrapText="1"/>
      <protection/>
    </xf>
    <xf numFmtId="49" fontId="11" fillId="0" borderId="42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164" fontId="11" fillId="0" borderId="37" xfId="0" applyNumberFormat="1" applyFont="1" applyFill="1" applyBorder="1" applyAlignment="1" applyProtection="1">
      <alignment horizontal="center" vertical="center" wrapText="1"/>
      <protection/>
    </xf>
    <xf numFmtId="0" fontId="12" fillId="0" borderId="3" xfId="0" applyFont="1" applyFill="1" applyBorder="1" applyAlignment="1" applyProtection="1">
      <alignment horizontal="lef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164" fontId="1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19" applyFont="1" applyFill="1" applyBorder="1" applyAlignment="1" applyProtection="1">
      <alignment horizontal="left" vertical="center" wrapText="1" indent="1"/>
      <protection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" xfId="0" applyFont="1" applyBorder="1" applyAlignment="1" applyProtection="1">
      <alignment horizontal="center" vertical="center" wrapText="1"/>
      <protection/>
    </xf>
    <xf numFmtId="0" fontId="29" fillId="0" borderId="46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0" fontId="11" fillId="0" borderId="47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11" fillId="0" borderId="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19" fillId="0" borderId="2" xfId="0" applyFont="1" applyFill="1" applyBorder="1" applyAlignment="1" applyProtection="1">
      <alignment horizontal="left" vertical="center"/>
      <protection/>
    </xf>
    <xf numFmtId="0" fontId="19" fillId="0" borderId="46" xfId="0" applyFont="1" applyFill="1" applyBorder="1" applyAlignment="1" applyProtection="1">
      <alignment vertical="center" wrapText="1"/>
      <protection/>
    </xf>
    <xf numFmtId="3" fontId="19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11" fillId="0" borderId="2" xfId="0" applyFont="1" applyFill="1" applyBorder="1" applyAlignment="1" applyProtection="1">
      <alignment horizontal="center" vertical="center" wrapText="1"/>
      <protection/>
    </xf>
    <xf numFmtId="0" fontId="11" fillId="0" borderId="3" xfId="0" applyFont="1" applyFill="1" applyBorder="1" applyAlignment="1" applyProtection="1">
      <alignment horizontal="center" vertical="center" wrapText="1"/>
      <protection/>
    </xf>
    <xf numFmtId="0" fontId="11" fillId="0" borderId="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vertical="center" wrapText="1"/>
      <protection/>
    </xf>
    <xf numFmtId="164" fontId="13" fillId="0" borderId="9" xfId="0" applyNumberFormat="1" applyFont="1" applyFill="1" applyBorder="1" applyAlignment="1" applyProtection="1">
      <alignment vertical="center"/>
      <protection locked="0"/>
    </xf>
    <xf numFmtId="164" fontId="12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vertical="center"/>
      <protection locked="0"/>
    </xf>
    <xf numFmtId="164" fontId="12" fillId="0" borderId="13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/>
      <protection locked="0"/>
    </xf>
    <xf numFmtId="164" fontId="12" fillId="0" borderId="16" xfId="0" applyNumberFormat="1" applyFont="1" applyFill="1" applyBorder="1" applyAlignment="1" applyProtection="1">
      <alignment vertical="center"/>
      <protection/>
    </xf>
    <xf numFmtId="0" fontId="12" fillId="0" borderId="2" xfId="0" applyFont="1" applyFill="1" applyBorder="1" applyAlignment="1" applyProtection="1">
      <alignment horizontal="center" vertical="center"/>
      <protection/>
    </xf>
    <xf numFmtId="0" fontId="11" fillId="0" borderId="3" xfId="0" applyFont="1" applyFill="1" applyBorder="1" applyAlignment="1" applyProtection="1">
      <alignment vertical="center" wrapText="1"/>
      <protection/>
    </xf>
    <xf numFmtId="164" fontId="12" fillId="0" borderId="3" xfId="0" applyNumberFormat="1" applyFont="1" applyFill="1" applyBorder="1" applyAlignment="1" applyProtection="1">
      <alignment vertical="center"/>
      <protection/>
    </xf>
    <xf numFmtId="164" fontId="12" fillId="0" borderId="4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/>
    </xf>
    <xf numFmtId="0" fontId="0" fillId="0" borderId="48" xfId="0" applyFill="1" applyBorder="1" applyAlignment="1" applyProtection="1">
      <alignment/>
      <protection/>
    </xf>
    <xf numFmtId="0" fontId="10" fillId="0" borderId="48" xfId="0" applyFont="1" applyFill="1" applyBorder="1" applyAlignment="1" applyProtection="1">
      <alignment horizontal="center"/>
      <protection/>
    </xf>
    <xf numFmtId="0" fontId="4" fillId="0" borderId="0" xfId="19" applyFont="1" applyFill="1" applyAlignment="1">
      <alignment horizontal="center"/>
      <protection/>
    </xf>
    <xf numFmtId="0" fontId="4" fillId="0" borderId="0" xfId="19" applyFont="1" applyFill="1">
      <alignment/>
      <protection/>
    </xf>
    <xf numFmtId="0" fontId="4" fillId="0" borderId="0" xfId="19" applyFont="1" applyFill="1" applyAlignment="1">
      <alignment horizontal="right" vertical="center" indent="1"/>
      <protection/>
    </xf>
    <xf numFmtId="0" fontId="4" fillId="0" borderId="0" xfId="19" applyFill="1">
      <alignment/>
      <protection/>
    </xf>
    <xf numFmtId="0" fontId="11" fillId="0" borderId="46" xfId="19" applyFont="1" applyFill="1" applyBorder="1" applyAlignment="1" applyProtection="1">
      <alignment horizontal="center" vertical="center" wrapText="1"/>
      <protection/>
    </xf>
    <xf numFmtId="0" fontId="11" fillId="0" borderId="34" xfId="19" applyFont="1" applyFill="1" applyBorder="1" applyAlignment="1" applyProtection="1">
      <alignment horizontal="center" vertical="center" wrapText="1"/>
      <protection/>
    </xf>
    <xf numFmtId="0" fontId="12" fillId="0" borderId="34" xfId="19" applyFont="1" applyFill="1" applyBorder="1" applyAlignment="1" applyProtection="1">
      <alignment horizontal="center" vertical="center" wrapText="1"/>
      <protection/>
    </xf>
    <xf numFmtId="0" fontId="13" fillId="0" borderId="0" xfId="19" applyFont="1" applyFill="1">
      <alignment/>
      <protection/>
    </xf>
    <xf numFmtId="164" fontId="12" fillId="0" borderId="3" xfId="19" applyNumberFormat="1" applyFont="1" applyFill="1" applyBorder="1" applyAlignment="1" applyProtection="1">
      <alignment horizontal="right" vertical="center" wrapText="1" indent="1"/>
      <protection/>
    </xf>
    <xf numFmtId="164" fontId="13" fillId="0" borderId="9" xfId="1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19" applyNumberFormat="1" applyFont="1" applyFill="1" applyBorder="1" applyAlignment="1" applyProtection="1">
      <alignment horizontal="right" vertical="center" wrapText="1" indent="1"/>
      <protection locked="0"/>
    </xf>
    <xf numFmtId="164" fontId="13" fillId="3" borderId="12" xfId="19" applyNumberFormat="1" applyFont="1" applyFill="1" applyBorder="1" applyAlignment="1" applyProtection="1">
      <alignment horizontal="right" vertical="center" wrapText="1" indent="1"/>
      <protection locked="0"/>
    </xf>
    <xf numFmtId="164" fontId="13" fillId="3" borderId="15" xfId="1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19" applyFont="1" applyFill="1">
      <alignment/>
      <protection/>
    </xf>
    <xf numFmtId="49" fontId="13" fillId="0" borderId="19" xfId="19" applyNumberFormat="1" applyFont="1" applyFill="1" applyBorder="1" applyAlignment="1" applyProtection="1">
      <alignment horizontal="center" vertical="center" wrapText="1"/>
      <protection/>
    </xf>
    <xf numFmtId="49" fontId="13" fillId="0" borderId="12" xfId="19" applyNumberFormat="1" applyFont="1" applyFill="1" applyBorder="1" applyAlignment="1" applyProtection="1">
      <alignment horizontal="center" vertical="center" wrapText="1"/>
      <protection/>
    </xf>
    <xf numFmtId="49" fontId="13" fillId="0" borderId="22" xfId="19" applyNumberFormat="1" applyFont="1" applyFill="1" applyBorder="1" applyAlignment="1" applyProtection="1">
      <alignment horizontal="center" vertical="center" wrapText="1"/>
      <protection/>
    </xf>
    <xf numFmtId="49" fontId="13" fillId="0" borderId="25" xfId="19" applyNumberFormat="1" applyFont="1" applyFill="1" applyBorder="1" applyAlignment="1" applyProtection="1">
      <alignment horizontal="center" vertical="center" wrapText="1"/>
      <protection/>
    </xf>
    <xf numFmtId="0" fontId="12" fillId="0" borderId="46" xfId="19" applyFont="1" applyFill="1" applyBorder="1" applyAlignment="1" applyProtection="1">
      <alignment horizontal="center" vertical="center" wrapText="1"/>
      <protection/>
    </xf>
    <xf numFmtId="3" fontId="12" fillId="0" borderId="49" xfId="19" applyNumberFormat="1" applyFont="1" applyFill="1" applyBorder="1" applyAlignment="1" applyProtection="1">
      <alignment horizontal="right" vertical="center" wrapText="1" inden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24" fillId="0" borderId="0" xfId="0" applyNumberFormat="1" applyFont="1" applyFill="1" applyAlignment="1" applyProtection="1">
      <alignment vertical="center"/>
      <protection/>
    </xf>
    <xf numFmtId="164" fontId="11" fillId="0" borderId="50" xfId="0" applyNumberFormat="1" applyFont="1" applyFill="1" applyBorder="1" applyAlignment="1" applyProtection="1">
      <alignment horizontal="center" vertical="center"/>
      <protection/>
    </xf>
    <xf numFmtId="164" fontId="11" fillId="0" borderId="23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/>
      <protection/>
    </xf>
    <xf numFmtId="164" fontId="12" fillId="0" borderId="43" xfId="0" applyNumberFormat="1" applyFont="1" applyFill="1" applyBorder="1" applyAlignment="1" applyProtection="1">
      <alignment horizontal="center" vertical="center" wrapText="1"/>
      <protection/>
    </xf>
    <xf numFmtId="164" fontId="12" fillId="0" borderId="49" xfId="0" applyNumberFormat="1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left" vertical="center" wrapText="1" indent="1"/>
      <protection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2" xfId="0" applyNumberFormat="1" applyFont="1" applyFill="1" applyBorder="1" applyAlignment="1" applyProtection="1">
      <alignment vertical="center" wrapText="1"/>
      <protection/>
    </xf>
    <xf numFmtId="164" fontId="13" fillId="0" borderId="3" xfId="0" applyNumberFormat="1" applyFont="1" applyFill="1" applyBorder="1" applyAlignment="1" applyProtection="1">
      <alignment vertical="center" wrapText="1"/>
      <protection/>
    </xf>
    <xf numFmtId="164" fontId="13" fillId="0" borderId="4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 applyProtection="1">
      <alignment vertical="center" wrapText="1"/>
      <protection locked="0"/>
    </xf>
    <xf numFmtId="164" fontId="13" fillId="0" borderId="33" xfId="0" applyNumberFormat="1" applyFont="1" applyFill="1" applyBorder="1" applyAlignment="1" applyProtection="1">
      <alignment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0" fillId="2" borderId="49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>
      <alignment horizontal="center" vertical="center" wrapText="1"/>
    </xf>
    <xf numFmtId="164" fontId="28" fillId="0" borderId="0" xfId="0" applyNumberFormat="1" applyFont="1" applyFill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164" fontId="28" fillId="0" borderId="0" xfId="0" applyNumberFormat="1" applyFont="1" applyFill="1" applyAlignment="1">
      <alignment vertical="center" wrapText="1"/>
    </xf>
    <xf numFmtId="164" fontId="10" fillId="0" borderId="0" xfId="0" applyNumberFormat="1" applyFont="1" applyFill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52" xfId="0" applyFont="1" applyFill="1" applyBorder="1" applyAlignment="1" applyProtection="1">
      <alignment horizontal="left" vertical="center" wrapText="1" indent="8"/>
      <protection/>
    </xf>
    <xf numFmtId="0" fontId="13" fillId="0" borderId="9" xfId="0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vertical="center" wrapText="1"/>
      <protection locked="0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 applyProtection="1">
      <alignment vertical="center" wrapTex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0" applyFont="1" applyFill="1" applyBorder="1" applyAlignment="1" applyProtection="1">
      <alignment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3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4" fillId="0" borderId="0" xfId="20" applyFill="1" applyProtection="1">
      <alignment/>
      <protection/>
    </xf>
    <xf numFmtId="0" fontId="4" fillId="0" borderId="0" xfId="20" applyFill="1" applyProtection="1">
      <alignment/>
      <protection locked="0"/>
    </xf>
    <xf numFmtId="0" fontId="10" fillId="0" borderId="0" xfId="0" applyFont="1" applyFill="1" applyAlignment="1">
      <alignment horizontal="right"/>
    </xf>
    <xf numFmtId="0" fontId="11" fillId="0" borderId="5" xfId="20" applyFont="1" applyFill="1" applyBorder="1" applyAlignment="1" applyProtection="1">
      <alignment horizontal="center" vertical="center" wrapText="1"/>
      <protection/>
    </xf>
    <xf numFmtId="0" fontId="11" fillId="0" borderId="6" xfId="20" applyFont="1" applyFill="1" applyBorder="1" applyAlignment="1" applyProtection="1">
      <alignment horizontal="center" vertical="center"/>
      <protection/>
    </xf>
    <xf numFmtId="0" fontId="11" fillId="0" borderId="7" xfId="20" applyFont="1" applyFill="1" applyBorder="1" applyAlignment="1" applyProtection="1">
      <alignment horizontal="center" vertical="center"/>
      <protection/>
    </xf>
    <xf numFmtId="0" fontId="13" fillId="0" borderId="2" xfId="20" applyFont="1" applyFill="1" applyBorder="1" applyAlignment="1" applyProtection="1">
      <alignment horizontal="left" vertical="center" indent="1"/>
      <protection/>
    </xf>
    <xf numFmtId="0" fontId="4" fillId="0" borderId="0" xfId="20" applyFill="1" applyAlignment="1" applyProtection="1">
      <alignment vertical="center"/>
      <protection/>
    </xf>
    <xf numFmtId="0" fontId="13" fillId="0" borderId="25" xfId="20" applyFont="1" applyFill="1" applyBorder="1" applyAlignment="1" applyProtection="1">
      <alignment horizontal="left" vertical="center" indent="1"/>
      <protection/>
    </xf>
    <xf numFmtId="0" fontId="13" fillId="0" borderId="26" xfId="20" applyFont="1" applyFill="1" applyBorder="1" applyAlignment="1" applyProtection="1">
      <alignment horizontal="left" vertical="center" wrapText="1" indent="1"/>
      <protection/>
    </xf>
    <xf numFmtId="164" fontId="13" fillId="0" borderId="26" xfId="20" applyNumberFormat="1" applyFont="1" applyFill="1" applyBorder="1" applyAlignment="1" applyProtection="1">
      <alignment vertical="center"/>
      <protection locked="0"/>
    </xf>
    <xf numFmtId="164" fontId="13" fillId="0" borderId="33" xfId="20" applyNumberFormat="1" applyFont="1" applyFill="1" applyBorder="1" applyAlignment="1" applyProtection="1">
      <alignment vertical="center"/>
      <protection/>
    </xf>
    <xf numFmtId="0" fontId="13" fillId="0" borderId="11" xfId="20" applyFont="1" applyFill="1" applyBorder="1" applyAlignment="1" applyProtection="1">
      <alignment horizontal="left" vertical="center" indent="1"/>
      <protection/>
    </xf>
    <xf numFmtId="0" fontId="13" fillId="0" borderId="12" xfId="20" applyFont="1" applyFill="1" applyBorder="1" applyAlignment="1" applyProtection="1">
      <alignment horizontal="left" vertical="center" wrapText="1" indent="1"/>
      <protection/>
    </xf>
    <xf numFmtId="164" fontId="13" fillId="0" borderId="12" xfId="20" applyNumberFormat="1" applyFont="1" applyFill="1" applyBorder="1" applyAlignment="1" applyProtection="1">
      <alignment vertical="center"/>
      <protection locked="0"/>
    </xf>
    <xf numFmtId="164" fontId="13" fillId="0" borderId="13" xfId="20" applyNumberFormat="1" applyFont="1" applyFill="1" applyBorder="1" applyAlignment="1" applyProtection="1">
      <alignment vertical="center"/>
      <protection/>
    </xf>
    <xf numFmtId="0" fontId="4" fillId="0" borderId="0" xfId="20" applyFill="1" applyAlignment="1" applyProtection="1">
      <alignment vertical="center"/>
      <protection locked="0"/>
    </xf>
    <xf numFmtId="0" fontId="13" fillId="0" borderId="9" xfId="20" applyFont="1" applyFill="1" applyBorder="1" applyAlignment="1" applyProtection="1">
      <alignment horizontal="left" vertical="center" wrapText="1" indent="1"/>
      <protection/>
    </xf>
    <xf numFmtId="164" fontId="13" fillId="0" borderId="9" xfId="20" applyNumberFormat="1" applyFont="1" applyFill="1" applyBorder="1" applyAlignment="1" applyProtection="1">
      <alignment vertical="center"/>
      <protection locked="0"/>
    </xf>
    <xf numFmtId="164" fontId="13" fillId="0" borderId="10" xfId="20" applyNumberFormat="1" applyFont="1" applyFill="1" applyBorder="1" applyAlignment="1" applyProtection="1">
      <alignment vertical="center"/>
      <protection/>
    </xf>
    <xf numFmtId="0" fontId="13" fillId="0" borderId="12" xfId="20" applyFont="1" applyFill="1" applyBorder="1" applyAlignment="1" applyProtection="1">
      <alignment horizontal="left" vertical="center" indent="1"/>
      <protection/>
    </xf>
    <xf numFmtId="0" fontId="11" fillId="0" borderId="3" xfId="20" applyFont="1" applyFill="1" applyBorder="1" applyAlignment="1" applyProtection="1">
      <alignment horizontal="left" vertical="center" indent="1"/>
      <protection/>
    </xf>
    <xf numFmtId="164" fontId="12" fillId="0" borderId="3" xfId="20" applyNumberFormat="1" applyFont="1" applyFill="1" applyBorder="1" applyAlignment="1" applyProtection="1">
      <alignment vertical="center"/>
      <protection/>
    </xf>
    <xf numFmtId="164" fontId="12" fillId="0" borderId="4" xfId="20" applyNumberFormat="1" applyFont="1" applyFill="1" applyBorder="1" applyAlignment="1" applyProtection="1">
      <alignment vertical="center"/>
      <protection/>
    </xf>
    <xf numFmtId="0" fontId="13" fillId="0" borderId="9" xfId="20" applyFont="1" applyFill="1" applyBorder="1" applyAlignment="1" applyProtection="1">
      <alignment horizontal="left" vertical="center" indent="1"/>
      <protection/>
    </xf>
    <xf numFmtId="0" fontId="11" fillId="0" borderId="3" xfId="20" applyFont="1" applyFill="1" applyBorder="1" applyAlignment="1" applyProtection="1">
      <alignment horizontal="left" indent="1"/>
      <protection/>
    </xf>
    <xf numFmtId="164" fontId="12" fillId="0" borderId="3" xfId="20" applyNumberFormat="1" applyFont="1" applyFill="1" applyBorder="1" applyProtection="1">
      <alignment/>
      <protection/>
    </xf>
    <xf numFmtId="164" fontId="12" fillId="0" borderId="4" xfId="20" applyNumberFormat="1" applyFont="1" applyFill="1" applyBorder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16" fillId="0" borderId="5" xfId="0" applyFont="1" applyFill="1" applyBorder="1" applyAlignment="1" applyProtection="1">
      <alignment horizontal="center" vertical="center" wrapText="1"/>
      <protection/>
    </xf>
    <xf numFmtId="0" fontId="16" fillId="0" borderId="7" xfId="0" applyFont="1" applyFill="1" applyBorder="1" applyAlignment="1" applyProtection="1">
      <alignment vertical="center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15" fillId="0" borderId="4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0" fontId="14" fillId="0" borderId="8" xfId="0" applyFont="1" applyFill="1" applyBorder="1" applyAlignment="1" applyProtection="1">
      <alignment horizontal="left" vertical="center" wrapTex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53" xfId="0" applyFont="1" applyFill="1" applyBorder="1" applyAlignment="1" applyProtection="1">
      <alignment horizontal="left" vertical="center" wrapText="1"/>
      <protection locked="0"/>
    </xf>
    <xf numFmtId="164" fontId="14" fillId="0" borderId="54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55" xfId="0" applyFont="1" applyFill="1" applyBorder="1" applyAlignment="1" applyProtection="1">
      <alignment horizontal="left" vertical="center" wrapText="1"/>
      <protection locked="0"/>
    </xf>
    <xf numFmtId="0" fontId="16" fillId="0" borderId="2" xfId="0" applyFont="1" applyFill="1" applyBorder="1" applyAlignment="1" applyProtection="1">
      <alignment vertical="center" wrapText="1"/>
      <protection/>
    </xf>
    <xf numFmtId="164" fontId="15" fillId="0" borderId="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5" xfId="0" applyFont="1" applyBorder="1" applyAlignment="1" applyProtection="1">
      <alignment horizontal="center" vertical="center" wrapText="1"/>
      <protection/>
    </xf>
    <xf numFmtId="0" fontId="19" fillId="0" borderId="6" xfId="0" applyFont="1" applyBorder="1" applyAlignment="1" applyProtection="1">
      <alignment horizontal="center" vertical="center"/>
      <protection/>
    </xf>
    <xf numFmtId="0" fontId="19" fillId="0" borderId="7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left" vertical="center" indent="1"/>
      <protection locked="0"/>
    </xf>
    <xf numFmtId="3" fontId="13" fillId="0" borderId="13" xfId="0" applyNumberFormat="1" applyFont="1" applyBorder="1" applyAlignment="1" applyProtection="1">
      <alignment horizontal="right" vertical="center" indent="1"/>
      <protection locked="0"/>
    </xf>
    <xf numFmtId="0" fontId="13" fillId="0" borderId="12" xfId="0" applyFont="1" applyBorder="1" applyAlignment="1" applyProtection="1">
      <alignment horizontal="left" vertical="center" wrapText="1" indent="1"/>
      <protection locked="0"/>
    </xf>
    <xf numFmtId="3" fontId="13" fillId="0" borderId="13" xfId="0" applyNumberFormat="1" applyFont="1" applyFill="1" applyBorder="1" applyAlignment="1" applyProtection="1">
      <alignment horizontal="right" vertical="center" indent="1"/>
      <protection locked="0"/>
    </xf>
    <xf numFmtId="0" fontId="13" fillId="0" borderId="15" xfId="0" applyFont="1" applyBorder="1" applyAlignment="1" applyProtection="1">
      <alignment horizontal="left" vertical="center" indent="1"/>
      <protection locked="0"/>
    </xf>
    <xf numFmtId="3" fontId="13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0" fillId="4" borderId="27" xfId="0" applyNumberFormat="1" applyFont="1" applyFill="1" applyBorder="1" applyAlignment="1" applyProtection="1">
      <alignment horizontal="left" vertical="center" wrapText="1" indent="2"/>
      <protection/>
    </xf>
    <xf numFmtId="3" fontId="19" fillId="0" borderId="4" xfId="0" applyNumberFormat="1" applyFont="1" applyFill="1" applyBorder="1" applyAlignment="1" applyProtection="1">
      <alignment horizontal="right" vertical="center" indent="1"/>
      <protection/>
    </xf>
    <xf numFmtId="0" fontId="0" fillId="0" borderId="0" xfId="19" applyFont="1" applyFill="1" applyProtection="1">
      <alignment/>
      <protection/>
    </xf>
    <xf numFmtId="169" fontId="19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0" xfId="0" applyNumberFormat="1" applyFont="1" applyFill="1" applyBorder="1" applyAlignment="1" applyProtection="1">
      <alignment horizontal="center" textRotation="180" wrapText="1"/>
      <protection/>
    </xf>
    <xf numFmtId="164" fontId="13" fillId="0" borderId="13" xfId="19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19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/>
      <protection locked="0"/>
    </xf>
    <xf numFmtId="0" fontId="15" fillId="0" borderId="56" xfId="0" applyFont="1" applyBorder="1" applyAlignment="1" applyProtection="1">
      <alignment horizontal="center" wrapText="1"/>
      <protection/>
    </xf>
    <xf numFmtId="0" fontId="15" fillId="0" borderId="56" xfId="0" applyFont="1" applyBorder="1" applyAlignment="1" applyProtection="1">
      <alignment wrapText="1"/>
      <protection/>
    </xf>
    <xf numFmtId="164" fontId="12" fillId="0" borderId="56" xfId="19" applyNumberFormat="1" applyFont="1" applyFill="1" applyBorder="1" applyAlignment="1" applyProtection="1">
      <alignment horizontal="right" vertical="center" wrapText="1" indent="1"/>
      <protection/>
    </xf>
    <xf numFmtId="0" fontId="15" fillId="0" borderId="1" xfId="0" applyFont="1" applyBorder="1" applyAlignment="1" applyProtection="1">
      <alignment horizontal="center" wrapText="1"/>
      <protection/>
    </xf>
    <xf numFmtId="0" fontId="15" fillId="0" borderId="1" xfId="0" applyFont="1" applyBorder="1" applyAlignment="1" applyProtection="1">
      <alignment wrapText="1"/>
      <protection/>
    </xf>
    <xf numFmtId="164" fontId="12" fillId="0" borderId="1" xfId="19" applyNumberFormat="1" applyFont="1" applyFill="1" applyBorder="1" applyAlignment="1" applyProtection="1">
      <alignment horizontal="right" vertical="center" wrapText="1" indent="1"/>
      <protection/>
    </xf>
    <xf numFmtId="0" fontId="14" fillId="0" borderId="19" xfId="0" applyFont="1" applyBorder="1" applyAlignment="1" applyProtection="1">
      <alignment horizontal="center" wrapText="1"/>
      <protection/>
    </xf>
    <xf numFmtId="0" fontId="14" fillId="0" borderId="20" xfId="0" applyFont="1" applyBorder="1" applyAlignment="1" applyProtection="1">
      <alignment horizontal="left" wrapText="1" indent="1"/>
      <protection/>
    </xf>
    <xf numFmtId="0" fontId="0" fillId="0" borderId="0" xfId="19" applyFont="1" applyFill="1">
      <alignment/>
      <protection/>
    </xf>
    <xf numFmtId="0" fontId="14" fillId="0" borderId="38" xfId="0" applyFont="1" applyBorder="1" applyAlignment="1" applyProtection="1">
      <alignment horizontal="left" wrapText="1" indent="1"/>
      <protection/>
    </xf>
    <xf numFmtId="0" fontId="0" fillId="0" borderId="0" xfId="19" applyFont="1" applyFill="1" applyBorder="1">
      <alignment/>
      <protection/>
    </xf>
    <xf numFmtId="164" fontId="1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 locked="0"/>
    </xf>
    <xf numFmtId="0" fontId="13" fillId="0" borderId="11" xfId="0" applyFont="1" applyBorder="1" applyAlignment="1" applyProtection="1">
      <alignment horizontal="center" vertical="center"/>
      <protection/>
    </xf>
    <xf numFmtId="3" fontId="13" fillId="0" borderId="10" xfId="19" applyNumberFormat="1" applyFont="1" applyFill="1" applyBorder="1" applyAlignment="1" applyProtection="1">
      <alignment horizontal="right" vertical="center" wrapText="1" indent="1"/>
      <protection locked="0"/>
    </xf>
    <xf numFmtId="4" fontId="19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19" applyFont="1" applyFill="1" applyBorder="1" applyAlignment="1" applyProtection="1">
      <alignment horizontal="center"/>
      <protection/>
    </xf>
    <xf numFmtId="164" fontId="9" fillId="0" borderId="1" xfId="19" applyNumberFormat="1" applyFont="1" applyFill="1" applyBorder="1" applyAlignment="1" applyProtection="1">
      <alignment horizontal="left" vertical="center"/>
      <protection/>
    </xf>
    <xf numFmtId="164" fontId="6" fillId="0" borderId="0" xfId="19" applyNumberFormat="1" applyFont="1" applyFill="1" applyBorder="1" applyAlignment="1" applyProtection="1">
      <alignment horizontal="center" vertical="center"/>
      <protection/>
    </xf>
    <xf numFmtId="164" fontId="9" fillId="0" borderId="1" xfId="19" applyNumberFormat="1" applyFont="1" applyFill="1" applyBorder="1" applyAlignment="1" applyProtection="1">
      <alignment horizontal="left"/>
      <protection/>
    </xf>
    <xf numFmtId="164" fontId="21" fillId="0" borderId="56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11" fillId="0" borderId="27" xfId="0" applyNumberFormat="1" applyFont="1" applyFill="1" applyBorder="1" applyAlignment="1" applyProtection="1">
      <alignment horizontal="center" vertical="center" wrapText="1"/>
      <protection/>
    </xf>
    <xf numFmtId="164" fontId="11" fillId="0" borderId="2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19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9" fillId="0" borderId="5" xfId="19" applyFont="1" applyFill="1" applyBorder="1" applyAlignment="1">
      <alignment horizontal="center" vertical="center" wrapText="1"/>
      <protection/>
    </xf>
    <xf numFmtId="0" fontId="19" fillId="0" borderId="6" xfId="19" applyFont="1" applyFill="1" applyBorder="1" applyAlignment="1">
      <alignment horizontal="center" vertical="center" wrapText="1"/>
      <protection/>
    </xf>
    <xf numFmtId="0" fontId="19" fillId="0" borderId="20" xfId="19" applyFont="1" applyFill="1" applyBorder="1" applyAlignment="1">
      <alignment horizontal="center" vertical="center" wrapText="1"/>
      <protection/>
    </xf>
    <xf numFmtId="0" fontId="19" fillId="0" borderId="7" xfId="19" applyFont="1" applyFill="1" applyBorder="1" applyAlignment="1">
      <alignment horizontal="center" vertical="center" wrapText="1"/>
      <protection/>
    </xf>
    <xf numFmtId="0" fontId="11" fillId="0" borderId="2" xfId="19" applyFont="1" applyFill="1" applyBorder="1" applyAlignment="1" applyProtection="1">
      <alignment horizontal="left"/>
      <protection/>
    </xf>
    <xf numFmtId="0" fontId="13" fillId="0" borderId="56" xfId="19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 applyProtection="1">
      <alignment horizontal="left" indent="1"/>
      <protection locked="0"/>
    </xf>
    <xf numFmtId="0" fontId="13" fillId="0" borderId="16" xfId="0" applyFont="1" applyFill="1" applyBorder="1" applyAlignment="1" applyProtection="1">
      <alignment horizontal="right" indent="1"/>
      <protection locked="0"/>
    </xf>
    <xf numFmtId="0" fontId="11" fillId="0" borderId="2" xfId="0" applyFont="1" applyFill="1" applyBorder="1" applyAlignment="1" applyProtection="1">
      <alignment horizontal="left" indent="1"/>
      <protection/>
    </xf>
    <xf numFmtId="0" fontId="12" fillId="0" borderId="4" xfId="0" applyFont="1" applyFill="1" applyBorder="1" applyAlignment="1" applyProtection="1">
      <alignment horizontal="right" inden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5" xfId="0" applyFont="1" applyFill="1" applyBorder="1" applyAlignment="1" applyProtection="1">
      <alignment horizontal="center"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left" indent="1"/>
      <protection locked="0"/>
    </xf>
    <xf numFmtId="0" fontId="13" fillId="0" borderId="21" xfId="0" applyFont="1" applyFill="1" applyBorder="1" applyAlignment="1" applyProtection="1">
      <alignment horizontal="right" indent="1"/>
      <protection locked="0"/>
    </xf>
    <xf numFmtId="0" fontId="0" fillId="0" borderId="0" xfId="0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left"/>
      <protection locked="0"/>
    </xf>
    <xf numFmtId="164" fontId="11" fillId="0" borderId="27" xfId="0" applyNumberFormat="1" applyFont="1" applyFill="1" applyBorder="1" applyAlignment="1" applyProtection="1">
      <alignment horizontal="left" vertical="center" wrapText="1" indent="2"/>
      <protection/>
    </xf>
    <xf numFmtId="164" fontId="11" fillId="0" borderId="27" xfId="0" applyNumberFormat="1" applyFont="1" applyFill="1" applyBorder="1" applyAlignment="1" applyProtection="1">
      <alignment horizontal="center" vertical="center"/>
      <protection/>
    </xf>
    <xf numFmtId="164" fontId="11" fillId="0" borderId="57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>
      <alignment horizontal="center" wrapText="1"/>
    </xf>
    <xf numFmtId="0" fontId="13" fillId="0" borderId="56" xfId="0" applyFont="1" applyFill="1" applyBorder="1" applyAlignment="1">
      <alignment horizontal="justify" vertical="center" wrapText="1"/>
    </xf>
    <xf numFmtId="0" fontId="6" fillId="0" borderId="0" xfId="20" applyFont="1" applyFill="1" applyBorder="1" applyAlignment="1" applyProtection="1">
      <alignment horizontal="center" wrapText="1"/>
      <protection/>
    </xf>
    <xf numFmtId="0" fontId="9" fillId="0" borderId="4" xfId="20" applyFont="1" applyFill="1" applyBorder="1" applyAlignment="1" applyProtection="1">
      <alignment horizontal="left" vertical="center" indent="1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 applyProtection="1">
      <alignment horizontal="right"/>
      <protection/>
    </xf>
    <xf numFmtId="0" fontId="11" fillId="0" borderId="2" xfId="0" applyFont="1" applyBorder="1" applyAlignment="1" applyProtection="1">
      <alignment horizontal="left" vertical="center" indent="2"/>
      <protection/>
    </xf>
  </cellXfs>
  <cellStyles count="10">
    <cellStyle name="Normal" xfId="0"/>
    <cellStyle name="Comma" xfId="15"/>
    <cellStyle name="Comma [0]" xfId="16"/>
    <cellStyle name="Hiperhivatkozás" xfId="17"/>
    <cellStyle name="Már látott hiperhivatkozás" xfId="18"/>
    <cellStyle name="Normál_KVRENMUNKA" xfId="19"/>
    <cellStyle name="Normál_SEGEDLETEK" xfId="20"/>
    <cellStyle name="Currency" xfId="21"/>
    <cellStyle name="Currency [0]" xfId="22"/>
    <cellStyle name="Percent" xfId="23"/>
  </cellStyles>
  <dxfs count="2">
    <dxf>
      <font>
        <b val="0"/>
        <color rgb="FFFF0000"/>
      </font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0</v>
      </c>
    </row>
    <row r="4" spans="1:2" ht="12.75">
      <c r="A4" s="1"/>
      <c r="B4" s="1"/>
    </row>
    <row r="5" spans="1:2" s="4" customFormat="1" ht="15.75">
      <c r="A5" s="2" t="s">
        <v>1</v>
      </c>
      <c r="B5" s="3"/>
    </row>
    <row r="6" spans="1:2" ht="12.75">
      <c r="A6" s="1"/>
      <c r="B6" s="1"/>
    </row>
    <row r="7" spans="1:2" ht="12.75">
      <c r="A7" s="1" t="s">
        <v>2</v>
      </c>
      <c r="B7" s="1" t="s">
        <v>3</v>
      </c>
    </row>
    <row r="8" spans="1:2" ht="12.75">
      <c r="A8" s="1" t="s">
        <v>4</v>
      </c>
      <c r="B8" s="1" t="s">
        <v>5</v>
      </c>
    </row>
    <row r="9" spans="1:2" ht="12.75">
      <c r="A9" s="1" t="s">
        <v>6</v>
      </c>
      <c r="B9" s="1" t="s">
        <v>7</v>
      </c>
    </row>
    <row r="10" spans="1:2" ht="12.75">
      <c r="A10" s="1"/>
      <c r="B10" s="1"/>
    </row>
    <row r="11" spans="1:2" ht="12.75">
      <c r="A11" s="1"/>
      <c r="B11" s="1"/>
    </row>
    <row r="12" spans="1:2" s="4" customFormat="1" ht="15.75">
      <c r="A12" s="2" t="s">
        <v>8</v>
      </c>
      <c r="B12" s="3"/>
    </row>
    <row r="13" spans="1:2" ht="12.75">
      <c r="A13" s="1"/>
      <c r="B13" s="1"/>
    </row>
    <row r="14" spans="1:2" ht="12.75">
      <c r="A14" s="1" t="s">
        <v>9</v>
      </c>
      <c r="B14" s="1" t="s">
        <v>10</v>
      </c>
    </row>
    <row r="15" spans="1:2" ht="12.75">
      <c r="A15" s="1" t="s">
        <v>11</v>
      </c>
      <c r="B15" s="1" t="s">
        <v>12</v>
      </c>
    </row>
    <row r="16" spans="1:2" ht="12.75">
      <c r="A16" s="1" t="s">
        <v>13</v>
      </c>
      <c r="B16" s="1" t="s">
        <v>14</v>
      </c>
    </row>
  </sheetData>
  <sheetProtection sheet="1" objects="1" scenarios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D12"/>
  <sheetViews>
    <sheetView zoomScale="120" zoomScaleNormal="120" zoomScaleSheetLayoutView="100" workbookViewId="0" topLeftCell="A1">
      <selection activeCell="B3" sqref="B3"/>
    </sheetView>
  </sheetViews>
  <sheetFormatPr defaultColWidth="9.00390625" defaultRowHeight="12.75"/>
  <cols>
    <col min="1" max="1" width="5.625" style="129" customWidth="1"/>
    <col min="2" max="2" width="68.625" style="129" customWidth="1"/>
    <col min="3" max="3" width="19.50390625" style="129" customWidth="1"/>
    <col min="4" max="16384" width="9.375" style="129" customWidth="1"/>
  </cols>
  <sheetData>
    <row r="1" spans="1:3" ht="33" customHeight="1">
      <c r="A1" s="514" t="s">
        <v>364</v>
      </c>
      <c r="B1" s="514"/>
      <c r="C1" s="514"/>
    </row>
    <row r="2" spans="1:4" ht="15.75" customHeight="1">
      <c r="A2" s="130"/>
      <c r="B2" s="130" t="s">
        <v>354</v>
      </c>
      <c r="C2" s="152" t="s">
        <v>355</v>
      </c>
      <c r="D2" s="131"/>
    </row>
    <row r="3" spans="1:3" ht="26.25" customHeight="1">
      <c r="A3" s="153" t="s">
        <v>356</v>
      </c>
      <c r="B3" s="154" t="s">
        <v>365</v>
      </c>
      <c r="C3" s="155" t="s">
        <v>20</v>
      </c>
    </row>
    <row r="4" spans="1:3" ht="15">
      <c r="A4" s="156">
        <v>1</v>
      </c>
      <c r="B4" s="157">
        <v>2</v>
      </c>
      <c r="C4" s="158">
        <v>3</v>
      </c>
    </row>
    <row r="5" spans="1:3" ht="15">
      <c r="A5" s="159" t="s">
        <v>21</v>
      </c>
      <c r="B5" s="160" t="s">
        <v>366</v>
      </c>
      <c r="C5" s="161"/>
    </row>
    <row r="6" spans="1:3" ht="24.75">
      <c r="A6" s="162" t="s">
        <v>35</v>
      </c>
      <c r="B6" s="163" t="s">
        <v>367</v>
      </c>
      <c r="C6" s="164"/>
    </row>
    <row r="7" spans="1:3" ht="15">
      <c r="A7" s="162" t="s">
        <v>49</v>
      </c>
      <c r="B7" s="165" t="s">
        <v>368</v>
      </c>
      <c r="C7" s="164"/>
    </row>
    <row r="8" spans="1:3" ht="24.75">
      <c r="A8" s="162" t="s">
        <v>278</v>
      </c>
      <c r="B8" s="165" t="s">
        <v>369</v>
      </c>
      <c r="C8" s="164"/>
    </row>
    <row r="9" spans="1:3" ht="15">
      <c r="A9" s="166" t="s">
        <v>85</v>
      </c>
      <c r="B9" s="165" t="s">
        <v>370</v>
      </c>
      <c r="C9" s="167"/>
    </row>
    <row r="10" spans="1:3" ht="15">
      <c r="A10" s="162" t="s">
        <v>107</v>
      </c>
      <c r="B10" s="168" t="s">
        <v>371</v>
      </c>
      <c r="C10" s="164"/>
    </row>
    <row r="11" spans="1:3" ht="15">
      <c r="A11" s="521" t="s">
        <v>372</v>
      </c>
      <c r="B11" s="521"/>
      <c r="C11" s="169">
        <f>SUM(C5:C10)</f>
        <v>0</v>
      </c>
    </row>
    <row r="12" spans="1:3" ht="23.25" customHeight="1">
      <c r="A12" s="522" t="s">
        <v>373</v>
      </c>
      <c r="B12" s="522"/>
      <c r="C12" s="522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13" bottom="0.9840277777777777" header="0.57" footer="0.5118055555555555"/>
  <pageSetup horizontalDpi="300" verticalDpi="300" orientation="portrait" paperSize="9" scale="95" r:id="rId1"/>
  <headerFooter alignWithMargins="0">
    <oddHeader>&amp;R&amp;"Times New Roman CE,Félkövér dőlt"&amp;11 4. melléklet a 3/2014. (II. 05.)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D8"/>
  <sheetViews>
    <sheetView zoomScale="120" zoomScaleNormal="120" zoomScaleSheetLayoutView="100" workbookViewId="0" topLeftCell="A1">
      <selection activeCell="A1" sqref="A1:C1"/>
    </sheetView>
  </sheetViews>
  <sheetFormatPr defaultColWidth="9.00390625" defaultRowHeight="12.75"/>
  <cols>
    <col min="1" max="1" width="5.625" style="129" customWidth="1"/>
    <col min="2" max="2" width="66.875" style="129" customWidth="1"/>
    <col min="3" max="3" width="27.00390625" style="129" customWidth="1"/>
    <col min="4" max="16384" width="9.375" style="129" customWidth="1"/>
  </cols>
  <sheetData>
    <row r="1" spans="1:3" ht="33" customHeight="1">
      <c r="A1" s="514" t="s">
        <v>374</v>
      </c>
      <c r="B1" s="514"/>
      <c r="C1" s="514"/>
    </row>
    <row r="2" spans="1:4" ht="15.75" customHeight="1">
      <c r="A2" s="130"/>
      <c r="B2" s="130" t="s">
        <v>354</v>
      </c>
      <c r="C2" s="152" t="s">
        <v>355</v>
      </c>
      <c r="D2" s="131"/>
    </row>
    <row r="3" spans="1:3" ht="26.25" customHeight="1">
      <c r="A3" s="153" t="s">
        <v>356</v>
      </c>
      <c r="B3" s="154" t="s">
        <v>375</v>
      </c>
      <c r="C3" s="155" t="s">
        <v>376</v>
      </c>
    </row>
    <row r="4" spans="1:3" ht="15">
      <c r="A4" s="156">
        <v>1</v>
      </c>
      <c r="B4" s="157">
        <v>2</v>
      </c>
      <c r="C4" s="158">
        <v>3</v>
      </c>
    </row>
    <row r="5" spans="1:3" ht="15">
      <c r="A5" s="159" t="s">
        <v>21</v>
      </c>
      <c r="B5" s="170"/>
      <c r="C5" s="171"/>
    </row>
    <row r="6" spans="1:3" ht="15">
      <c r="A6" s="162" t="s">
        <v>35</v>
      </c>
      <c r="B6" s="172"/>
      <c r="C6" s="173"/>
    </row>
    <row r="7" spans="1:3" ht="15">
      <c r="A7" s="166" t="s">
        <v>49</v>
      </c>
      <c r="B7" s="174"/>
      <c r="C7" s="175"/>
    </row>
    <row r="8" spans="1:3" s="151" customFormat="1" ht="17.25" customHeight="1">
      <c r="A8" s="176" t="s">
        <v>278</v>
      </c>
      <c r="B8" s="177" t="s">
        <v>377</v>
      </c>
      <c r="C8" s="169">
        <f>SUM(C5:C7)</f>
        <v>0</v>
      </c>
    </row>
  </sheetData>
  <sheetProtection selectLockedCells="1" selectUnlockedCells="1"/>
  <mergeCells count="1">
    <mergeCell ref="A1:C1"/>
  </mergeCells>
  <printOptions horizontalCentered="1"/>
  <pageMargins left="0.7875" right="0.7875" top="1.1" bottom="0.9840277777777777" header="0.63" footer="0.5118055555555555"/>
  <pageSetup horizontalDpi="300" verticalDpi="300" orientation="portrait" paperSize="9" scale="95" r:id="rId1"/>
  <headerFooter alignWithMargins="0">
    <oddHeader>&amp;R&amp;"Times New Roman CE,Félkövér dőlt"&amp;11 5. melléklet a 3/2014. (II. 05.)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F24"/>
  <sheetViews>
    <sheetView zoomScale="120" zoomScaleNormal="120" zoomScaleSheetLayoutView="100" workbookViewId="0" topLeftCell="A1">
      <selection activeCell="B8" sqref="B8"/>
    </sheetView>
  </sheetViews>
  <sheetFormatPr defaultColWidth="9.00390625" defaultRowHeight="12.75"/>
  <cols>
    <col min="1" max="1" width="47.125" style="178" customWidth="1"/>
    <col min="2" max="2" width="15.625" style="179" customWidth="1"/>
    <col min="3" max="3" width="16.375" style="179" customWidth="1"/>
    <col min="4" max="4" width="18.00390625" style="179" customWidth="1"/>
    <col min="5" max="5" width="16.625" style="179" customWidth="1"/>
    <col min="6" max="6" width="18.875" style="75" customWidth="1"/>
    <col min="7" max="8" width="12.875" style="179" customWidth="1"/>
    <col min="9" max="9" width="13.875" style="179" customWidth="1"/>
    <col min="10" max="16384" width="9.375" style="179" customWidth="1"/>
  </cols>
  <sheetData>
    <row r="1" spans="1:6" ht="25.5" customHeight="1">
      <c r="A1" s="523" t="s">
        <v>378</v>
      </c>
      <c r="B1" s="523"/>
      <c r="C1" s="523"/>
      <c r="D1" s="523"/>
      <c r="E1" s="523"/>
      <c r="F1" s="523"/>
    </row>
    <row r="2" spans="1:6" ht="22.5" customHeight="1">
      <c r="A2" s="76"/>
      <c r="B2" s="75"/>
      <c r="C2" s="75"/>
      <c r="D2" s="75"/>
      <c r="E2" s="75"/>
      <c r="F2" s="180" t="s">
        <v>274</v>
      </c>
    </row>
    <row r="3" spans="1:6" s="181" customFormat="1" ht="44.25" customHeight="1">
      <c r="A3" s="78" t="s">
        <v>379</v>
      </c>
      <c r="B3" s="79" t="s">
        <v>380</v>
      </c>
      <c r="C3" s="79" t="s">
        <v>381</v>
      </c>
      <c r="D3" s="79" t="s">
        <v>382</v>
      </c>
      <c r="E3" s="79" t="s">
        <v>20</v>
      </c>
      <c r="F3" s="80" t="s">
        <v>383</v>
      </c>
    </row>
    <row r="4" spans="1:6" s="75" customFormat="1" ht="12" customHeight="1">
      <c r="A4" s="182">
        <v>1</v>
      </c>
      <c r="B4" s="183">
        <v>2</v>
      </c>
      <c r="C4" s="183">
        <v>3</v>
      </c>
      <c r="D4" s="183">
        <v>4</v>
      </c>
      <c r="E4" s="183">
        <v>5</v>
      </c>
      <c r="F4" s="184" t="s">
        <v>384</v>
      </c>
    </row>
    <row r="5" spans="1:6" ht="19.5" customHeight="1">
      <c r="A5" s="97" t="s">
        <v>385</v>
      </c>
      <c r="B5" s="185">
        <v>572</v>
      </c>
      <c r="C5" s="186" t="s">
        <v>386</v>
      </c>
      <c r="D5" s="185"/>
      <c r="E5" s="185">
        <v>572</v>
      </c>
      <c r="F5" s="187">
        <f>B5-D5-E5</f>
        <v>0</v>
      </c>
    </row>
    <row r="6" spans="1:6" ht="15.75" customHeight="1">
      <c r="A6" s="97" t="s">
        <v>387</v>
      </c>
      <c r="B6" s="185">
        <v>1270</v>
      </c>
      <c r="C6" s="186" t="s">
        <v>386</v>
      </c>
      <c r="D6" s="185"/>
      <c r="E6" s="185">
        <v>1270</v>
      </c>
      <c r="F6" s="187">
        <f>B6-D6-E6</f>
        <v>0</v>
      </c>
    </row>
    <row r="7" spans="1:6" ht="15.75" customHeight="1">
      <c r="A7" s="97" t="s">
        <v>388</v>
      </c>
      <c r="B7" s="185">
        <v>1000</v>
      </c>
      <c r="C7" s="186" t="s">
        <v>386</v>
      </c>
      <c r="D7" s="185"/>
      <c r="E7" s="185">
        <v>1000</v>
      </c>
      <c r="F7" s="187">
        <f>B7-D7-E7</f>
        <v>0</v>
      </c>
    </row>
    <row r="8" spans="1:6" ht="15.75" customHeight="1">
      <c r="A8" s="97" t="s">
        <v>389</v>
      </c>
      <c r="B8" s="185">
        <v>305</v>
      </c>
      <c r="C8" s="186" t="s">
        <v>386</v>
      </c>
      <c r="D8" s="185"/>
      <c r="E8" s="185">
        <v>305</v>
      </c>
      <c r="F8" s="187">
        <f>B8-D8-E8</f>
        <v>0</v>
      </c>
    </row>
    <row r="9" spans="1:6" ht="15.75" customHeight="1">
      <c r="A9" s="97"/>
      <c r="B9" s="185"/>
      <c r="C9" s="186"/>
      <c r="D9" s="185"/>
      <c r="E9" s="185"/>
      <c r="F9" s="187"/>
    </row>
    <row r="10" spans="1:6" ht="15.75" customHeight="1">
      <c r="A10" s="97"/>
      <c r="B10" s="185"/>
      <c r="C10" s="186"/>
      <c r="D10" s="185"/>
      <c r="E10" s="185"/>
      <c r="F10" s="187"/>
    </row>
    <row r="11" spans="1:6" ht="15.75" customHeight="1">
      <c r="A11" s="97"/>
      <c r="B11" s="185"/>
      <c r="C11" s="186"/>
      <c r="D11" s="185"/>
      <c r="E11" s="185"/>
      <c r="F11" s="187"/>
    </row>
    <row r="12" spans="1:6" ht="15.75" customHeight="1">
      <c r="A12" s="188"/>
      <c r="B12" s="185"/>
      <c r="C12" s="186"/>
      <c r="D12" s="185"/>
      <c r="E12" s="185"/>
      <c r="F12" s="187"/>
    </row>
    <row r="13" spans="1:6" ht="15.75" customHeight="1">
      <c r="A13" s="189"/>
      <c r="B13" s="185"/>
      <c r="C13" s="190"/>
      <c r="D13" s="185"/>
      <c r="E13" s="185"/>
      <c r="F13" s="187">
        <f aca="true" t="shared" si="0" ref="F13:F23">B13-D13-E13</f>
        <v>0</v>
      </c>
    </row>
    <row r="14" spans="1:6" ht="15.75" customHeight="1">
      <c r="A14" s="189"/>
      <c r="B14" s="185"/>
      <c r="C14" s="190"/>
      <c r="D14" s="185"/>
      <c r="E14" s="185"/>
      <c r="F14" s="187">
        <f t="shared" si="0"/>
        <v>0</v>
      </c>
    </row>
    <row r="15" spans="1:6" ht="15.75" customHeight="1">
      <c r="A15" s="189"/>
      <c r="B15" s="185"/>
      <c r="C15" s="190"/>
      <c r="D15" s="185"/>
      <c r="E15" s="185"/>
      <c r="F15" s="187">
        <f t="shared" si="0"/>
        <v>0</v>
      </c>
    </row>
    <row r="16" spans="1:6" ht="15.75" customHeight="1">
      <c r="A16" s="189"/>
      <c r="B16" s="185"/>
      <c r="C16" s="190"/>
      <c r="D16" s="185"/>
      <c r="E16" s="185"/>
      <c r="F16" s="187">
        <f t="shared" si="0"/>
        <v>0</v>
      </c>
    </row>
    <row r="17" spans="1:6" ht="15.75" customHeight="1">
      <c r="A17" s="189"/>
      <c r="B17" s="185"/>
      <c r="C17" s="190"/>
      <c r="D17" s="185"/>
      <c r="E17" s="185"/>
      <c r="F17" s="187">
        <f t="shared" si="0"/>
        <v>0</v>
      </c>
    </row>
    <row r="18" spans="1:6" ht="15.75" customHeight="1">
      <c r="A18" s="189"/>
      <c r="B18" s="185"/>
      <c r="C18" s="190"/>
      <c r="D18" s="185"/>
      <c r="E18" s="185"/>
      <c r="F18" s="187">
        <f t="shared" si="0"/>
        <v>0</v>
      </c>
    </row>
    <row r="19" spans="1:6" ht="15.75" customHeight="1">
      <c r="A19" s="189"/>
      <c r="B19" s="185"/>
      <c r="C19" s="190"/>
      <c r="D19" s="185"/>
      <c r="E19" s="185"/>
      <c r="F19" s="187">
        <f t="shared" si="0"/>
        <v>0</v>
      </c>
    </row>
    <row r="20" spans="1:6" ht="15.75" customHeight="1">
      <c r="A20" s="189"/>
      <c r="B20" s="185"/>
      <c r="C20" s="190"/>
      <c r="D20" s="185"/>
      <c r="E20" s="185"/>
      <c r="F20" s="187">
        <f t="shared" si="0"/>
        <v>0</v>
      </c>
    </row>
    <row r="21" spans="1:6" ht="15.75" customHeight="1">
      <c r="A21" s="189"/>
      <c r="B21" s="185"/>
      <c r="C21" s="190"/>
      <c r="D21" s="185"/>
      <c r="E21" s="185"/>
      <c r="F21" s="187">
        <f t="shared" si="0"/>
        <v>0</v>
      </c>
    </row>
    <row r="22" spans="1:6" ht="15.75" customHeight="1">
      <c r="A22" s="189"/>
      <c r="B22" s="185"/>
      <c r="C22" s="190"/>
      <c r="D22" s="185"/>
      <c r="E22" s="185"/>
      <c r="F22" s="187">
        <f t="shared" si="0"/>
        <v>0</v>
      </c>
    </row>
    <row r="23" spans="1:6" ht="15.75" customHeight="1">
      <c r="A23" s="99"/>
      <c r="B23" s="191"/>
      <c r="C23" s="192"/>
      <c r="D23" s="191"/>
      <c r="E23" s="191"/>
      <c r="F23" s="193">
        <f t="shared" si="0"/>
        <v>0</v>
      </c>
    </row>
    <row r="24" spans="1:6" s="198" customFormat="1" ht="18" customHeight="1">
      <c r="A24" s="194" t="s">
        <v>390</v>
      </c>
      <c r="B24" s="195">
        <f>SUM(B5:B23)</f>
        <v>3147</v>
      </c>
      <c r="C24" s="196"/>
      <c r="D24" s="195">
        <f>SUM(D5:D23)</f>
        <v>0</v>
      </c>
      <c r="E24" s="195">
        <f>SUM(E5:E23)</f>
        <v>3147</v>
      </c>
      <c r="F24" s="197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0.85" bottom="0.9840277777777777" header="0.56" footer="0.5118055555555555"/>
  <pageSetup horizontalDpi="300" verticalDpi="300" orientation="landscape" paperSize="9" scale="105" r:id="rId1"/>
  <headerFooter alignWithMargins="0">
    <oddHeader>&amp;R&amp;"Times New Roman CE,Félkövér dőlt"&amp;11 6. melléklet a 3/2014. (II. 05.)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F24"/>
  <sheetViews>
    <sheetView zoomScale="120" zoomScaleNormal="120" zoomScaleSheetLayoutView="100" workbookViewId="0" topLeftCell="A1">
      <selection activeCell="B9" sqref="B9"/>
    </sheetView>
  </sheetViews>
  <sheetFormatPr defaultColWidth="9.00390625" defaultRowHeight="12.75"/>
  <cols>
    <col min="1" max="1" width="60.625" style="178" customWidth="1"/>
    <col min="2" max="2" width="15.625" style="179" customWidth="1"/>
    <col min="3" max="3" width="16.375" style="179" customWidth="1"/>
    <col min="4" max="4" width="18.00390625" style="179" customWidth="1"/>
    <col min="5" max="5" width="16.625" style="179" customWidth="1"/>
    <col min="6" max="6" width="18.875" style="179" customWidth="1"/>
    <col min="7" max="8" width="12.875" style="179" customWidth="1"/>
    <col min="9" max="9" width="13.875" style="179" customWidth="1"/>
    <col min="10" max="16384" width="9.375" style="179" customWidth="1"/>
  </cols>
  <sheetData>
    <row r="1" spans="1:6" ht="24.75" customHeight="1">
      <c r="A1" s="523" t="s">
        <v>391</v>
      </c>
      <c r="B1" s="523"/>
      <c r="C1" s="523"/>
      <c r="D1" s="523"/>
      <c r="E1" s="523"/>
      <c r="F1" s="523"/>
    </row>
    <row r="2" spans="1:6" ht="23.25" customHeight="1">
      <c r="A2" s="76"/>
      <c r="B2" s="75"/>
      <c r="C2" s="75"/>
      <c r="D2" s="75"/>
      <c r="E2" s="75"/>
      <c r="F2" s="180" t="s">
        <v>274</v>
      </c>
    </row>
    <row r="3" spans="1:6" s="181" customFormat="1" ht="48.75" customHeight="1">
      <c r="A3" s="78" t="s">
        <v>392</v>
      </c>
      <c r="B3" s="79" t="s">
        <v>380</v>
      </c>
      <c r="C3" s="79" t="s">
        <v>381</v>
      </c>
      <c r="D3" s="79" t="s">
        <v>382</v>
      </c>
      <c r="E3" s="79" t="s">
        <v>20</v>
      </c>
      <c r="F3" s="80" t="s">
        <v>393</v>
      </c>
    </row>
    <row r="4" spans="1:6" s="75" customFormat="1" ht="15" customHeight="1">
      <c r="A4" s="182">
        <v>1</v>
      </c>
      <c r="B4" s="183">
        <v>2</v>
      </c>
      <c r="C4" s="183">
        <v>3</v>
      </c>
      <c r="D4" s="183">
        <v>4</v>
      </c>
      <c r="E4" s="183">
        <v>5</v>
      </c>
      <c r="F4" s="184">
        <v>6</v>
      </c>
    </row>
    <row r="5" spans="1:6" ht="15.75" customHeight="1">
      <c r="A5" s="188" t="s">
        <v>394</v>
      </c>
      <c r="B5" s="199">
        <v>76</v>
      </c>
      <c r="C5" s="200" t="s">
        <v>386</v>
      </c>
      <c r="D5" s="199"/>
      <c r="E5" s="199">
        <v>76</v>
      </c>
      <c r="F5" s="201">
        <f aca="true" t="shared" si="0" ref="F5:F23">B5-D5-E5</f>
        <v>0</v>
      </c>
    </row>
    <row r="6" spans="1:6" ht="15.75" customHeight="1">
      <c r="A6" s="188" t="s">
        <v>395</v>
      </c>
      <c r="B6" s="199">
        <v>1003</v>
      </c>
      <c r="C6" s="200" t="s">
        <v>386</v>
      </c>
      <c r="D6" s="199"/>
      <c r="E6" s="199">
        <v>1003</v>
      </c>
      <c r="F6" s="201">
        <f t="shared" si="0"/>
        <v>0</v>
      </c>
    </row>
    <row r="7" spans="1:6" ht="15.75" customHeight="1">
      <c r="A7" s="188" t="s">
        <v>396</v>
      </c>
      <c r="B7" s="199">
        <v>546</v>
      </c>
      <c r="C7" s="200" t="s">
        <v>386</v>
      </c>
      <c r="D7" s="199"/>
      <c r="E7" s="199">
        <v>546</v>
      </c>
      <c r="F7" s="201">
        <f t="shared" si="0"/>
        <v>0</v>
      </c>
    </row>
    <row r="8" spans="1:6" ht="15.75" customHeight="1">
      <c r="A8" s="188" t="s">
        <v>397</v>
      </c>
      <c r="B8" s="199">
        <v>19002</v>
      </c>
      <c r="C8" s="200" t="s">
        <v>398</v>
      </c>
      <c r="D8" s="199">
        <v>3895</v>
      </c>
      <c r="E8" s="199">
        <v>15107</v>
      </c>
      <c r="F8" s="201">
        <f t="shared" si="0"/>
        <v>0</v>
      </c>
    </row>
    <row r="9" spans="1:6" ht="15.75" customHeight="1">
      <c r="A9" s="188"/>
      <c r="B9" s="199"/>
      <c r="C9" s="200"/>
      <c r="D9" s="199"/>
      <c r="E9" s="199"/>
      <c r="F9" s="201">
        <f t="shared" si="0"/>
        <v>0</v>
      </c>
    </row>
    <row r="10" spans="1:6" ht="15.75" customHeight="1">
      <c r="A10" s="188"/>
      <c r="B10" s="199"/>
      <c r="C10" s="200"/>
      <c r="D10" s="199"/>
      <c r="E10" s="199"/>
      <c r="F10" s="201">
        <f t="shared" si="0"/>
        <v>0</v>
      </c>
    </row>
    <row r="11" spans="1:6" ht="15.75" customHeight="1">
      <c r="A11" s="188"/>
      <c r="B11" s="199"/>
      <c r="C11" s="200"/>
      <c r="D11" s="199"/>
      <c r="E11" s="199"/>
      <c r="F11" s="201">
        <f t="shared" si="0"/>
        <v>0</v>
      </c>
    </row>
    <row r="12" spans="1:6" ht="15.75" customHeight="1">
      <c r="A12" s="188"/>
      <c r="B12" s="199"/>
      <c r="C12" s="200"/>
      <c r="D12" s="199"/>
      <c r="E12" s="199"/>
      <c r="F12" s="201">
        <f t="shared" si="0"/>
        <v>0</v>
      </c>
    </row>
    <row r="13" spans="1:6" ht="15.75" customHeight="1">
      <c r="A13" s="188"/>
      <c r="B13" s="199"/>
      <c r="C13" s="200"/>
      <c r="D13" s="199"/>
      <c r="E13" s="199"/>
      <c r="F13" s="201">
        <f t="shared" si="0"/>
        <v>0</v>
      </c>
    </row>
    <row r="14" spans="1:6" ht="15.75" customHeight="1">
      <c r="A14" s="188"/>
      <c r="B14" s="199"/>
      <c r="C14" s="200"/>
      <c r="D14" s="199"/>
      <c r="E14" s="199"/>
      <c r="F14" s="201">
        <f t="shared" si="0"/>
        <v>0</v>
      </c>
    </row>
    <row r="15" spans="1:6" ht="15.75" customHeight="1">
      <c r="A15" s="188"/>
      <c r="B15" s="199"/>
      <c r="C15" s="200"/>
      <c r="D15" s="199"/>
      <c r="E15" s="199"/>
      <c r="F15" s="201">
        <f t="shared" si="0"/>
        <v>0</v>
      </c>
    </row>
    <row r="16" spans="1:6" ht="15.75" customHeight="1">
      <c r="A16" s="188"/>
      <c r="B16" s="199"/>
      <c r="C16" s="200"/>
      <c r="D16" s="199"/>
      <c r="E16" s="199"/>
      <c r="F16" s="201">
        <f t="shared" si="0"/>
        <v>0</v>
      </c>
    </row>
    <row r="17" spans="1:6" ht="15.75" customHeight="1">
      <c r="A17" s="188"/>
      <c r="B17" s="199"/>
      <c r="C17" s="200"/>
      <c r="D17" s="199"/>
      <c r="E17" s="199"/>
      <c r="F17" s="201">
        <f t="shared" si="0"/>
        <v>0</v>
      </c>
    </row>
    <row r="18" spans="1:6" ht="15.75" customHeight="1">
      <c r="A18" s="188"/>
      <c r="B18" s="199"/>
      <c r="C18" s="200"/>
      <c r="D18" s="199"/>
      <c r="E18" s="199"/>
      <c r="F18" s="201">
        <f t="shared" si="0"/>
        <v>0</v>
      </c>
    </row>
    <row r="19" spans="1:6" ht="15.75" customHeight="1">
      <c r="A19" s="188"/>
      <c r="B19" s="199"/>
      <c r="C19" s="200"/>
      <c r="D19" s="199"/>
      <c r="E19" s="199"/>
      <c r="F19" s="201">
        <f t="shared" si="0"/>
        <v>0</v>
      </c>
    </row>
    <row r="20" spans="1:6" ht="15.75" customHeight="1">
      <c r="A20" s="188"/>
      <c r="B20" s="199"/>
      <c r="C20" s="200"/>
      <c r="D20" s="199"/>
      <c r="E20" s="199"/>
      <c r="F20" s="201">
        <f t="shared" si="0"/>
        <v>0</v>
      </c>
    </row>
    <row r="21" spans="1:6" ht="15.75" customHeight="1">
      <c r="A21" s="188"/>
      <c r="B21" s="199"/>
      <c r="C21" s="200"/>
      <c r="D21" s="199"/>
      <c r="E21" s="199"/>
      <c r="F21" s="201">
        <f t="shared" si="0"/>
        <v>0</v>
      </c>
    </row>
    <row r="22" spans="1:6" ht="15.75" customHeight="1">
      <c r="A22" s="188"/>
      <c r="B22" s="199"/>
      <c r="C22" s="200"/>
      <c r="D22" s="199"/>
      <c r="E22" s="199"/>
      <c r="F22" s="201">
        <f t="shared" si="0"/>
        <v>0</v>
      </c>
    </row>
    <row r="23" spans="1:6" ht="15.75" customHeight="1">
      <c r="A23" s="202"/>
      <c r="B23" s="203"/>
      <c r="C23" s="204"/>
      <c r="D23" s="203"/>
      <c r="E23" s="203"/>
      <c r="F23" s="205">
        <f t="shared" si="0"/>
        <v>0</v>
      </c>
    </row>
    <row r="24" spans="1:6" s="198" customFormat="1" ht="18" customHeight="1">
      <c r="A24" s="194" t="s">
        <v>390</v>
      </c>
      <c r="B24" s="206">
        <f>SUM(B5:B23)</f>
        <v>20627</v>
      </c>
      <c r="C24" s="207"/>
      <c r="D24" s="206">
        <f>SUM(D5:D23)</f>
        <v>3895</v>
      </c>
      <c r="E24" s="206">
        <f>SUM(E5:E23)</f>
        <v>16732</v>
      </c>
      <c r="F24" s="208">
        <f>SUM(F5:F23)</f>
        <v>0</v>
      </c>
    </row>
  </sheetData>
  <sheetProtection sheet="1" objects="1" scenarios="1"/>
  <mergeCells count="1">
    <mergeCell ref="A1:F1"/>
  </mergeCells>
  <printOptions horizontalCentered="1"/>
  <pageMargins left="0.7875" right="0.7875" top="0.98" bottom="0.9840277777777777" header="0.5" footer="0.5118055555555555"/>
  <pageSetup horizontalDpi="300" verticalDpi="300" orientation="landscape" paperSize="9" scale="95" r:id="rId1"/>
  <headerFooter alignWithMargins="0">
    <oddHeader xml:space="preserve">&amp;R&amp;"Times New Roman CE,Félkövér dőlt"&amp;12 &amp;11 7. melléklet a 3/2014. (II. 05.) önkormányzati rendelethez
&amp;"Times New Roman CE,Normál"&amp;10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H52"/>
  <sheetViews>
    <sheetView zoomScale="120" zoomScaleNormal="120" zoomScaleSheetLayoutView="100" workbookViewId="0" topLeftCell="A1">
      <selection activeCell="A20" sqref="A20"/>
    </sheetView>
  </sheetViews>
  <sheetFormatPr defaultColWidth="9.00390625" defaultRowHeight="12.75"/>
  <cols>
    <col min="1" max="1" width="38.625" style="209" customWidth="1"/>
    <col min="2" max="5" width="13.875" style="209" customWidth="1"/>
    <col min="6" max="16384" width="9.375" style="209" customWidth="1"/>
  </cols>
  <sheetData>
    <row r="1" spans="1:5" ht="12.75">
      <c r="A1" s="210"/>
      <c r="B1" s="210"/>
      <c r="C1" s="210"/>
      <c r="D1" s="210"/>
      <c r="E1" s="210"/>
    </row>
    <row r="2" spans="1:5" ht="15.75">
      <c r="A2" s="211" t="s">
        <v>399</v>
      </c>
      <c r="B2" s="533"/>
      <c r="C2" s="533"/>
      <c r="D2" s="533"/>
      <c r="E2" s="533"/>
    </row>
    <row r="3" spans="1:5" ht="18.75">
      <c r="A3" s="212"/>
      <c r="B3" s="210"/>
      <c r="C3" s="210"/>
      <c r="D3" s="534" t="s">
        <v>400</v>
      </c>
      <c r="E3" s="534"/>
    </row>
    <row r="4" spans="1:5" ht="15" customHeight="1">
      <c r="A4" s="213" t="s">
        <v>401</v>
      </c>
      <c r="B4" s="214" t="s">
        <v>402</v>
      </c>
      <c r="C4" s="214" t="s">
        <v>360</v>
      </c>
      <c r="D4" s="214" t="s">
        <v>403</v>
      </c>
      <c r="E4" s="215" t="s">
        <v>404</v>
      </c>
    </row>
    <row r="5" spans="1:5" ht="12.75">
      <c r="A5" s="216" t="s">
        <v>405</v>
      </c>
      <c r="B5" s="217"/>
      <c r="C5" s="217"/>
      <c r="D5" s="217"/>
      <c r="E5" s="218">
        <f aca="true" t="shared" si="0" ref="E5:E11">SUM(B5:D5)</f>
        <v>0</v>
      </c>
    </row>
    <row r="6" spans="1:5" ht="12.75">
      <c r="A6" s="219" t="s">
        <v>406</v>
      </c>
      <c r="B6" s="220"/>
      <c r="C6" s="220"/>
      <c r="D6" s="220"/>
      <c r="E6" s="221">
        <f t="shared" si="0"/>
        <v>0</v>
      </c>
    </row>
    <row r="7" spans="1:5" ht="12.75">
      <c r="A7" s="222" t="s">
        <v>407</v>
      </c>
      <c r="B7" s="223"/>
      <c r="C7" s="223">
        <v>16032</v>
      </c>
      <c r="D7" s="223"/>
      <c r="E7" s="224">
        <f t="shared" si="0"/>
        <v>16032</v>
      </c>
    </row>
    <row r="8" spans="1:5" ht="12.75">
      <c r="A8" s="222" t="s">
        <v>408</v>
      </c>
      <c r="B8" s="223"/>
      <c r="C8" s="223"/>
      <c r="D8" s="223"/>
      <c r="E8" s="224">
        <f t="shared" si="0"/>
        <v>0</v>
      </c>
    </row>
    <row r="9" spans="1:5" ht="12.75">
      <c r="A9" s="222" t="s">
        <v>409</v>
      </c>
      <c r="B9" s="223"/>
      <c r="C9" s="223"/>
      <c r="D9" s="223"/>
      <c r="E9" s="224">
        <f t="shared" si="0"/>
        <v>0</v>
      </c>
    </row>
    <row r="10" spans="1:5" ht="12.75">
      <c r="A10" s="222" t="s">
        <v>410</v>
      </c>
      <c r="B10" s="223"/>
      <c r="C10" s="223"/>
      <c r="D10" s="223"/>
      <c r="E10" s="224">
        <f t="shared" si="0"/>
        <v>0</v>
      </c>
    </row>
    <row r="11" spans="1:5" ht="12.75">
      <c r="A11" s="225"/>
      <c r="B11" s="226"/>
      <c r="C11" s="226"/>
      <c r="D11" s="226"/>
      <c r="E11" s="224">
        <f t="shared" si="0"/>
        <v>0</v>
      </c>
    </row>
    <row r="12" spans="1:5" ht="12.75">
      <c r="A12" s="227" t="s">
        <v>411</v>
      </c>
      <c r="B12" s="228">
        <f>B5+SUM(B7:B11)</f>
        <v>0</v>
      </c>
      <c r="C12" s="228">
        <f>C5+SUM(C7:C11)</f>
        <v>16032</v>
      </c>
      <c r="D12" s="228">
        <f>D5+SUM(D7:D11)</f>
        <v>0</v>
      </c>
      <c r="E12" s="229">
        <f>E5+SUM(E7:E11)</f>
        <v>16032</v>
      </c>
    </row>
    <row r="13" spans="1:5" ht="12.75">
      <c r="A13" s="230"/>
      <c r="B13" s="230"/>
      <c r="C13" s="230"/>
      <c r="D13" s="230"/>
      <c r="E13" s="230"/>
    </row>
    <row r="14" spans="1:5" ht="15" customHeight="1">
      <c r="A14" s="213" t="s">
        <v>412</v>
      </c>
      <c r="B14" s="214" t="s">
        <v>402</v>
      </c>
      <c r="C14" s="214" t="s">
        <v>360</v>
      </c>
      <c r="D14" s="214" t="s">
        <v>403</v>
      </c>
      <c r="E14" s="215" t="s">
        <v>404</v>
      </c>
    </row>
    <row r="15" spans="1:5" ht="12.75">
      <c r="A15" s="216" t="s">
        <v>413</v>
      </c>
      <c r="B15" s="217"/>
      <c r="C15" s="217"/>
      <c r="D15" s="217"/>
      <c r="E15" s="218">
        <f aca="true" t="shared" si="1" ref="E15:E21">SUM(B15:D15)</f>
        <v>0</v>
      </c>
    </row>
    <row r="16" spans="1:5" ht="12.75">
      <c r="A16" s="231" t="s">
        <v>414</v>
      </c>
      <c r="B16" s="223">
        <v>15107</v>
      </c>
      <c r="C16" s="223"/>
      <c r="D16" s="223"/>
      <c r="E16" s="224">
        <f t="shared" si="1"/>
        <v>15107</v>
      </c>
    </row>
    <row r="17" spans="1:5" ht="12.75">
      <c r="A17" s="222" t="s">
        <v>415</v>
      </c>
      <c r="B17" s="223">
        <v>1160</v>
      </c>
      <c r="C17" s="223"/>
      <c r="D17" s="223"/>
      <c r="E17" s="224">
        <f t="shared" si="1"/>
        <v>1160</v>
      </c>
    </row>
    <row r="18" spans="1:5" ht="12.75">
      <c r="A18" s="222" t="s">
        <v>416</v>
      </c>
      <c r="B18" s="223"/>
      <c r="C18" s="223"/>
      <c r="D18" s="223"/>
      <c r="E18" s="224">
        <f t="shared" si="1"/>
        <v>0</v>
      </c>
    </row>
    <row r="19" spans="1:5" ht="12.75">
      <c r="A19" s="232" t="s">
        <v>620</v>
      </c>
      <c r="B19" s="223">
        <v>3895</v>
      </c>
      <c r="C19" s="223"/>
      <c r="D19" s="223"/>
      <c r="E19" s="224">
        <f t="shared" si="1"/>
        <v>3895</v>
      </c>
    </row>
    <row r="20" spans="1:5" ht="12.75">
      <c r="A20" s="232"/>
      <c r="B20" s="223"/>
      <c r="C20" s="223"/>
      <c r="D20" s="223"/>
      <c r="E20" s="224">
        <f t="shared" si="1"/>
        <v>0</v>
      </c>
    </row>
    <row r="21" spans="1:5" ht="12.75">
      <c r="A21" s="225"/>
      <c r="B21" s="226"/>
      <c r="C21" s="226"/>
      <c r="D21" s="226"/>
      <c r="E21" s="224">
        <f t="shared" si="1"/>
        <v>0</v>
      </c>
    </row>
    <row r="22" spans="1:5" ht="12.75">
      <c r="A22" s="227" t="s">
        <v>417</v>
      </c>
      <c r="B22" s="228">
        <f>SUM(B15:B21)</f>
        <v>20162</v>
      </c>
      <c r="C22" s="228">
        <f>SUM(C15:C21)</f>
        <v>0</v>
      </c>
      <c r="D22" s="228">
        <f>SUM(D15:D21)</f>
        <v>0</v>
      </c>
      <c r="E22" s="229">
        <f>SUM(E15:E21)</f>
        <v>20162</v>
      </c>
    </row>
    <row r="23" spans="1:5" ht="12.75">
      <c r="A23" s="210"/>
      <c r="B23" s="210"/>
      <c r="C23" s="210"/>
      <c r="D23" s="210"/>
      <c r="E23" s="210"/>
    </row>
    <row r="24" spans="1:5" ht="12.75">
      <c r="A24" s="210"/>
      <c r="B24" s="210"/>
      <c r="C24" s="210"/>
      <c r="D24" s="210"/>
      <c r="E24" s="210"/>
    </row>
    <row r="25" spans="1:5" ht="15.75">
      <c r="A25" s="211" t="s">
        <v>399</v>
      </c>
      <c r="B25" s="533"/>
      <c r="C25" s="533"/>
      <c r="D25" s="533"/>
      <c r="E25" s="533"/>
    </row>
    <row r="26" spans="1:5" ht="13.5">
      <c r="A26" s="210"/>
      <c r="B26" s="210"/>
      <c r="C26" s="210"/>
      <c r="D26" s="534" t="s">
        <v>400</v>
      </c>
      <c r="E26" s="534"/>
    </row>
    <row r="27" spans="1:5" ht="12.75">
      <c r="A27" s="213" t="s">
        <v>401</v>
      </c>
      <c r="B27" s="214" t="s">
        <v>402</v>
      </c>
      <c r="C27" s="214" t="s">
        <v>360</v>
      </c>
      <c r="D27" s="214" t="s">
        <v>403</v>
      </c>
      <c r="E27" s="215" t="s">
        <v>404</v>
      </c>
    </row>
    <row r="28" spans="1:5" ht="12.75">
      <c r="A28" s="216" t="s">
        <v>405</v>
      </c>
      <c r="B28" s="217"/>
      <c r="C28" s="217"/>
      <c r="D28" s="217"/>
      <c r="E28" s="218">
        <f aca="true" t="shared" si="2" ref="E28:E34">SUM(B28:D28)</f>
        <v>0</v>
      </c>
    </row>
    <row r="29" spans="1:5" ht="12.75">
      <c r="A29" s="219" t="s">
        <v>406</v>
      </c>
      <c r="B29" s="220"/>
      <c r="C29" s="220"/>
      <c r="D29" s="220"/>
      <c r="E29" s="221">
        <f t="shared" si="2"/>
        <v>0</v>
      </c>
    </row>
    <row r="30" spans="1:5" ht="12.75">
      <c r="A30" s="222" t="s">
        <v>407</v>
      </c>
      <c r="B30" s="223"/>
      <c r="C30" s="223"/>
      <c r="D30" s="223"/>
      <c r="E30" s="224">
        <f t="shared" si="2"/>
        <v>0</v>
      </c>
    </row>
    <row r="31" spans="1:5" ht="12.75">
      <c r="A31" s="222" t="s">
        <v>408</v>
      </c>
      <c r="B31" s="223"/>
      <c r="C31" s="223"/>
      <c r="D31" s="223"/>
      <c r="E31" s="224">
        <f t="shared" si="2"/>
        <v>0</v>
      </c>
    </row>
    <row r="32" spans="1:5" ht="12.75">
      <c r="A32" s="222" t="s">
        <v>409</v>
      </c>
      <c r="B32" s="223"/>
      <c r="C32" s="223"/>
      <c r="D32" s="223"/>
      <c r="E32" s="224">
        <f t="shared" si="2"/>
        <v>0</v>
      </c>
    </row>
    <row r="33" spans="1:5" ht="12.75">
      <c r="A33" s="222" t="s">
        <v>410</v>
      </c>
      <c r="B33" s="223"/>
      <c r="C33" s="223"/>
      <c r="D33" s="223"/>
      <c r="E33" s="224">
        <f t="shared" si="2"/>
        <v>0</v>
      </c>
    </row>
    <row r="34" spans="1:5" ht="12.75">
      <c r="A34" s="225"/>
      <c r="B34" s="226"/>
      <c r="C34" s="226"/>
      <c r="D34" s="226"/>
      <c r="E34" s="224">
        <f t="shared" si="2"/>
        <v>0</v>
      </c>
    </row>
    <row r="35" spans="1:5" ht="12.75">
      <c r="A35" s="227" t="s">
        <v>411</v>
      </c>
      <c r="B35" s="228">
        <f>B28+SUM(B30:B34)</f>
        <v>0</v>
      </c>
      <c r="C35" s="228">
        <f>C28+SUM(C30:C34)</f>
        <v>0</v>
      </c>
      <c r="D35" s="228">
        <f>D28+SUM(D30:D34)</f>
        <v>0</v>
      </c>
      <c r="E35" s="229">
        <f>E28+SUM(E30:E34)</f>
        <v>0</v>
      </c>
    </row>
    <row r="36" spans="1:5" ht="12.75">
      <c r="A36" s="230"/>
      <c r="B36" s="230"/>
      <c r="C36" s="230"/>
      <c r="D36" s="230"/>
      <c r="E36" s="230"/>
    </row>
    <row r="37" spans="1:5" ht="12.75">
      <c r="A37" s="213" t="s">
        <v>412</v>
      </c>
      <c r="B37" s="214" t="s">
        <v>402</v>
      </c>
      <c r="C37" s="214" t="s">
        <v>360</v>
      </c>
      <c r="D37" s="214" t="s">
        <v>403</v>
      </c>
      <c r="E37" s="215" t="s">
        <v>404</v>
      </c>
    </row>
    <row r="38" spans="1:5" ht="12.75">
      <c r="A38" s="216" t="s">
        <v>413</v>
      </c>
      <c r="B38" s="217"/>
      <c r="C38" s="217"/>
      <c r="D38" s="217"/>
      <c r="E38" s="218">
        <f aca="true" t="shared" si="3" ref="E38:E44">SUM(B38:D38)</f>
        <v>0</v>
      </c>
    </row>
    <row r="39" spans="1:5" ht="12.75">
      <c r="A39" s="231" t="s">
        <v>414</v>
      </c>
      <c r="B39" s="223"/>
      <c r="C39" s="223"/>
      <c r="D39" s="223"/>
      <c r="E39" s="224">
        <f t="shared" si="3"/>
        <v>0</v>
      </c>
    </row>
    <row r="40" spans="1:5" ht="12.75">
      <c r="A40" s="222" t="s">
        <v>415</v>
      </c>
      <c r="B40" s="223"/>
      <c r="C40" s="223"/>
      <c r="D40" s="223"/>
      <c r="E40" s="224">
        <f t="shared" si="3"/>
        <v>0</v>
      </c>
    </row>
    <row r="41" spans="1:5" ht="12.75">
      <c r="A41" s="222" t="s">
        <v>416</v>
      </c>
      <c r="B41" s="223"/>
      <c r="C41" s="223"/>
      <c r="D41" s="223"/>
      <c r="E41" s="224">
        <f t="shared" si="3"/>
        <v>0</v>
      </c>
    </row>
    <row r="42" spans="1:5" ht="12.75">
      <c r="A42" s="232"/>
      <c r="B42" s="223"/>
      <c r="C42" s="223"/>
      <c r="D42" s="223"/>
      <c r="E42" s="224">
        <f t="shared" si="3"/>
        <v>0</v>
      </c>
    </row>
    <row r="43" spans="1:5" ht="12.75">
      <c r="A43" s="232"/>
      <c r="B43" s="223"/>
      <c r="C43" s="223"/>
      <c r="D43" s="223"/>
      <c r="E43" s="224">
        <f t="shared" si="3"/>
        <v>0</v>
      </c>
    </row>
    <row r="44" spans="1:5" ht="12.75">
      <c r="A44" s="225"/>
      <c r="B44" s="226"/>
      <c r="C44" s="226"/>
      <c r="D44" s="226"/>
      <c r="E44" s="224">
        <f t="shared" si="3"/>
        <v>0</v>
      </c>
    </row>
    <row r="45" spans="1:5" ht="12.75">
      <c r="A45" s="227" t="s">
        <v>417</v>
      </c>
      <c r="B45" s="228">
        <f>SUM(B38:B44)</f>
        <v>0</v>
      </c>
      <c r="C45" s="228">
        <f>SUM(C38:C44)</f>
        <v>0</v>
      </c>
      <c r="D45" s="228">
        <f>SUM(D38:D44)</f>
        <v>0</v>
      </c>
      <c r="E45" s="229">
        <f>SUM(E38:E44)</f>
        <v>0</v>
      </c>
    </row>
    <row r="46" spans="1:5" ht="12.75">
      <c r="A46" s="210"/>
      <c r="B46" s="210"/>
      <c r="C46" s="210"/>
      <c r="D46" s="210"/>
      <c r="E46" s="210"/>
    </row>
    <row r="47" spans="1:5" ht="15.75">
      <c r="A47" s="528" t="s">
        <v>418</v>
      </c>
      <c r="B47" s="528"/>
      <c r="C47" s="528"/>
      <c r="D47" s="528"/>
      <c r="E47" s="528"/>
    </row>
    <row r="48" spans="1:5" ht="12.75">
      <c r="A48" s="210"/>
      <c r="B48" s="210"/>
      <c r="C48" s="210"/>
      <c r="D48" s="210"/>
      <c r="E48" s="210"/>
    </row>
    <row r="49" spans="1:8" ht="12.75">
      <c r="A49" s="529" t="s">
        <v>419</v>
      </c>
      <c r="B49" s="529"/>
      <c r="C49" s="529"/>
      <c r="D49" s="530" t="s">
        <v>420</v>
      </c>
      <c r="E49" s="530"/>
      <c r="H49" s="233"/>
    </row>
    <row r="50" spans="1:5" ht="12.75">
      <c r="A50" s="531"/>
      <c r="B50" s="531"/>
      <c r="C50" s="531"/>
      <c r="D50" s="532"/>
      <c r="E50" s="532"/>
    </row>
    <row r="51" spans="1:5" ht="12.75">
      <c r="A51" s="524"/>
      <c r="B51" s="524"/>
      <c r="C51" s="524"/>
      <c r="D51" s="525"/>
      <c r="E51" s="525"/>
    </row>
    <row r="52" spans="1:5" ht="12.75">
      <c r="A52" s="526" t="s">
        <v>417</v>
      </c>
      <c r="B52" s="526"/>
      <c r="C52" s="526"/>
      <c r="D52" s="527">
        <f>SUM(D50:E51)</f>
        <v>0</v>
      </c>
      <c r="E52" s="527"/>
    </row>
  </sheetData>
  <sheetProtection selectLockedCells="1" selectUnlockedCells="1"/>
  <mergeCells count="13">
    <mergeCell ref="B2:E2"/>
    <mergeCell ref="D3:E3"/>
    <mergeCell ref="B25:E25"/>
    <mergeCell ref="D26:E26"/>
    <mergeCell ref="A47:E47"/>
    <mergeCell ref="A49:C49"/>
    <mergeCell ref="D49:E49"/>
    <mergeCell ref="A50:C50"/>
    <mergeCell ref="D50:E50"/>
    <mergeCell ref="A51:C51"/>
    <mergeCell ref="D51:E51"/>
    <mergeCell ref="A52:C52"/>
    <mergeCell ref="D52:E52"/>
  </mergeCells>
  <conditionalFormatting sqref="E5:E12 B12:D12 B22:E22 E15:E21 E28:E35 B35:D35 E38:E45 B45:D45 D52:E52">
    <cfRule type="cellIs" priority="1" dxfId="1" operator="equal" stopIfTrue="1">
      <formula>0</formula>
    </cfRule>
  </conditionalFormatting>
  <printOptions horizontalCentered="1"/>
  <pageMargins left="0.7875" right="0.7875" top="1.06" bottom="0.6173611111111111" header="0.2375" footer="0.5118055555555555"/>
  <pageSetup horizontalDpi="300" verticalDpi="3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3/2014. (II. 05.)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I155"/>
  <sheetViews>
    <sheetView view="pageBreakPreview" zoomScaleNormal="120" zoomScaleSheetLayoutView="100" workbookViewId="0" topLeftCell="A125">
      <selection activeCell="B8" sqref="B8"/>
    </sheetView>
  </sheetViews>
  <sheetFormatPr defaultColWidth="9.00390625" defaultRowHeight="12" customHeight="1"/>
  <cols>
    <col min="1" max="1" width="19.50390625" style="234" customWidth="1"/>
    <col min="2" max="2" width="72.00390625" style="235" customWidth="1"/>
    <col min="3" max="3" width="25.00390625" style="236" customWidth="1"/>
    <col min="4" max="16384" width="9.375" style="237" customWidth="1"/>
  </cols>
  <sheetData>
    <row r="1" spans="1:3" s="241" customFormat="1" ht="16.5" customHeight="1" thickBot="1">
      <c r="A1" s="238"/>
      <c r="B1" s="239"/>
      <c r="C1" s="240" t="s">
        <v>589</v>
      </c>
    </row>
    <row r="2" spans="1:3" s="245" customFormat="1" ht="21" customHeight="1">
      <c r="A2" s="242" t="s">
        <v>277</v>
      </c>
      <c r="B2" s="243" t="s">
        <v>421</v>
      </c>
      <c r="C2" s="244" t="s">
        <v>422</v>
      </c>
    </row>
    <row r="3" spans="1:3" s="245" customFormat="1" ht="17.25" customHeight="1" thickBot="1">
      <c r="A3" s="246" t="s">
        <v>423</v>
      </c>
      <c r="B3" s="247" t="s">
        <v>424</v>
      </c>
      <c r="C3" s="248">
        <v>1</v>
      </c>
    </row>
    <row r="4" spans="1:3" s="252" customFormat="1" ht="15.75" customHeight="1" thickBot="1">
      <c r="A4" s="249"/>
      <c r="B4" s="250"/>
      <c r="C4" s="251" t="s">
        <v>355</v>
      </c>
    </row>
    <row r="5" spans="1:3" ht="14.25" customHeight="1" thickBot="1">
      <c r="A5" s="253" t="s">
        <v>425</v>
      </c>
      <c r="B5" s="254" t="s">
        <v>426</v>
      </c>
      <c r="C5" s="255" t="s">
        <v>427</v>
      </c>
    </row>
    <row r="6" spans="1:3" s="259" customFormat="1" ht="12.75" customHeight="1" thickBot="1">
      <c r="A6" s="256">
        <v>1</v>
      </c>
      <c r="B6" s="257">
        <v>2</v>
      </c>
      <c r="C6" s="258">
        <v>3</v>
      </c>
    </row>
    <row r="7" spans="1:3" s="259" customFormat="1" ht="15.75" customHeight="1" thickBot="1">
      <c r="A7" s="260"/>
      <c r="B7" s="261" t="s">
        <v>275</v>
      </c>
      <c r="C7" s="262"/>
    </row>
    <row r="8" spans="1:3" s="259" customFormat="1" ht="12" customHeight="1" thickBot="1">
      <c r="A8" s="44" t="s">
        <v>21</v>
      </c>
      <c r="B8" s="18" t="s">
        <v>22</v>
      </c>
      <c r="C8" s="19">
        <f>SUM(C9:C14)</f>
        <v>166658</v>
      </c>
    </row>
    <row r="9" spans="1:3" s="264" customFormat="1" ht="12" customHeight="1">
      <c r="A9" s="263" t="s">
        <v>23</v>
      </c>
      <c r="B9" s="21" t="s">
        <v>24</v>
      </c>
      <c r="C9" s="22">
        <v>52305</v>
      </c>
    </row>
    <row r="10" spans="1:3" s="266" customFormat="1" ht="12" customHeight="1">
      <c r="A10" s="265" t="s">
        <v>25</v>
      </c>
      <c r="B10" s="24" t="s">
        <v>26</v>
      </c>
      <c r="C10" s="25">
        <v>39736</v>
      </c>
    </row>
    <row r="11" spans="1:3" s="266" customFormat="1" ht="12" customHeight="1">
      <c r="A11" s="265" t="s">
        <v>27</v>
      </c>
      <c r="B11" s="24" t="s">
        <v>28</v>
      </c>
      <c r="C11" s="25">
        <v>33491</v>
      </c>
    </row>
    <row r="12" spans="1:3" s="266" customFormat="1" ht="12" customHeight="1">
      <c r="A12" s="265" t="s">
        <v>29</v>
      </c>
      <c r="B12" s="24" t="s">
        <v>30</v>
      </c>
      <c r="C12" s="25">
        <v>2418</v>
      </c>
    </row>
    <row r="13" spans="1:3" s="266" customFormat="1" ht="12" customHeight="1">
      <c r="A13" s="265" t="s">
        <v>31</v>
      </c>
      <c r="B13" s="24" t="s">
        <v>32</v>
      </c>
      <c r="C13" s="25">
        <v>33</v>
      </c>
    </row>
    <row r="14" spans="1:3" s="264" customFormat="1" ht="12" customHeight="1" thickBot="1">
      <c r="A14" s="267" t="s">
        <v>33</v>
      </c>
      <c r="B14" s="27" t="s">
        <v>34</v>
      </c>
      <c r="C14" s="25">
        <v>38675</v>
      </c>
    </row>
    <row r="15" spans="1:3" s="264" customFormat="1" ht="12" customHeight="1" thickBot="1">
      <c r="A15" s="44" t="s">
        <v>35</v>
      </c>
      <c r="B15" s="28" t="s">
        <v>36</v>
      </c>
      <c r="C15" s="19">
        <f>+C16+C17+C18+C19+C20</f>
        <v>43447</v>
      </c>
    </row>
    <row r="16" spans="1:3" s="264" customFormat="1" ht="12" customHeight="1">
      <c r="A16" s="263" t="s">
        <v>37</v>
      </c>
      <c r="B16" s="21" t="s">
        <v>38</v>
      </c>
      <c r="C16" s="22"/>
    </row>
    <row r="17" spans="1:3" s="264" customFormat="1" ht="12" customHeight="1">
      <c r="A17" s="265" t="s">
        <v>39</v>
      </c>
      <c r="B17" s="24" t="s">
        <v>40</v>
      </c>
      <c r="C17" s="25"/>
    </row>
    <row r="18" spans="1:3" s="264" customFormat="1" ht="12" customHeight="1">
      <c r="A18" s="265" t="s">
        <v>41</v>
      </c>
      <c r="B18" s="24" t="s">
        <v>42</v>
      </c>
      <c r="C18" s="25"/>
    </row>
    <row r="19" spans="1:3" s="264" customFormat="1" ht="12" customHeight="1">
      <c r="A19" s="265" t="s">
        <v>43</v>
      </c>
      <c r="B19" s="24" t="s">
        <v>44</v>
      </c>
      <c r="C19" s="25"/>
    </row>
    <row r="20" spans="1:3" s="264" customFormat="1" ht="12" customHeight="1">
      <c r="A20" s="265" t="s">
        <v>45</v>
      </c>
      <c r="B20" s="24" t="s">
        <v>46</v>
      </c>
      <c r="C20" s="25">
        <v>43447</v>
      </c>
    </row>
    <row r="21" spans="1:3" s="266" customFormat="1" ht="12" customHeight="1" thickBot="1">
      <c r="A21" s="267" t="s">
        <v>47</v>
      </c>
      <c r="B21" s="27" t="s">
        <v>48</v>
      </c>
      <c r="C21" s="29"/>
    </row>
    <row r="22" spans="1:3" s="266" customFormat="1" ht="12" customHeight="1" thickBot="1">
      <c r="A22" s="44" t="s">
        <v>49</v>
      </c>
      <c r="B22" s="18" t="s">
        <v>50</v>
      </c>
      <c r="C22" s="19">
        <f>+C23+C24+C25+C26+C27</f>
        <v>0</v>
      </c>
    </row>
    <row r="23" spans="1:3" s="266" customFormat="1" ht="12" customHeight="1">
      <c r="A23" s="263" t="s">
        <v>51</v>
      </c>
      <c r="B23" s="21" t="s">
        <v>52</v>
      </c>
      <c r="C23" s="22"/>
    </row>
    <row r="24" spans="1:3" s="264" customFormat="1" ht="12" customHeight="1">
      <c r="A24" s="265" t="s">
        <v>53</v>
      </c>
      <c r="B24" s="24" t="s">
        <v>54</v>
      </c>
      <c r="C24" s="25"/>
    </row>
    <row r="25" spans="1:3" s="266" customFormat="1" ht="12" customHeight="1">
      <c r="A25" s="265" t="s">
        <v>55</v>
      </c>
      <c r="B25" s="24" t="s">
        <v>56</v>
      </c>
      <c r="C25" s="25"/>
    </row>
    <row r="26" spans="1:3" s="266" customFormat="1" ht="12" customHeight="1">
      <c r="A26" s="265" t="s">
        <v>57</v>
      </c>
      <c r="B26" s="24" t="s">
        <v>58</v>
      </c>
      <c r="C26" s="25"/>
    </row>
    <row r="27" spans="1:3" s="266" customFormat="1" ht="12" customHeight="1">
      <c r="A27" s="265" t="s">
        <v>59</v>
      </c>
      <c r="B27" s="24" t="s">
        <v>60</v>
      </c>
      <c r="C27" s="25"/>
    </row>
    <row r="28" spans="1:3" s="266" customFormat="1" ht="12" customHeight="1" thickBot="1">
      <c r="A28" s="267" t="s">
        <v>61</v>
      </c>
      <c r="B28" s="27" t="s">
        <v>62</v>
      </c>
      <c r="C28" s="29"/>
    </row>
    <row r="29" spans="1:3" s="266" customFormat="1" ht="12" customHeight="1" thickBot="1">
      <c r="A29" s="44" t="s">
        <v>63</v>
      </c>
      <c r="B29" s="18" t="s">
        <v>64</v>
      </c>
      <c r="C29" s="19">
        <f>C30+C31+C32+C33+C39</f>
        <v>57100</v>
      </c>
    </row>
    <row r="30" spans="1:3" s="266" customFormat="1" ht="12" customHeight="1">
      <c r="A30" s="265" t="s">
        <v>65</v>
      </c>
      <c r="B30" s="24" t="s">
        <v>66</v>
      </c>
      <c r="C30" s="25"/>
    </row>
    <row r="31" spans="1:3" s="266" customFormat="1" ht="12" customHeight="1">
      <c r="A31" s="265" t="s">
        <v>67</v>
      </c>
      <c r="B31" s="24" t="s">
        <v>68</v>
      </c>
      <c r="C31" s="25"/>
    </row>
    <row r="32" spans="1:3" s="266" customFormat="1" ht="12" customHeight="1">
      <c r="A32" s="265" t="s">
        <v>69</v>
      </c>
      <c r="B32" s="24" t="s">
        <v>70</v>
      </c>
      <c r="C32" s="25">
        <v>14400</v>
      </c>
    </row>
    <row r="33" spans="1:3" s="266" customFormat="1" ht="12" customHeight="1">
      <c r="A33" s="265" t="s">
        <v>71</v>
      </c>
      <c r="B33" s="24" t="s">
        <v>72</v>
      </c>
      <c r="C33" s="25">
        <f>SUM(C34:C38)</f>
        <v>42200</v>
      </c>
    </row>
    <row r="34" spans="1:3" s="266" customFormat="1" ht="12" customHeight="1">
      <c r="A34" s="265" t="s">
        <v>73</v>
      </c>
      <c r="B34" s="24" t="s">
        <v>74</v>
      </c>
      <c r="C34" s="25">
        <v>35000</v>
      </c>
    </row>
    <row r="35" spans="1:3" s="266" customFormat="1" ht="12" customHeight="1">
      <c r="A35" s="265" t="s">
        <v>75</v>
      </c>
      <c r="B35" s="24" t="s">
        <v>76</v>
      </c>
      <c r="C35" s="25"/>
    </row>
    <row r="36" spans="1:3" s="266" customFormat="1" ht="12" customHeight="1">
      <c r="A36" s="265" t="s">
        <v>77</v>
      </c>
      <c r="B36" s="24" t="s">
        <v>78</v>
      </c>
      <c r="C36" s="25"/>
    </row>
    <row r="37" spans="1:3" s="266" customFormat="1" ht="12" customHeight="1">
      <c r="A37" s="265" t="s">
        <v>79</v>
      </c>
      <c r="B37" s="24" t="s">
        <v>80</v>
      </c>
      <c r="C37" s="25">
        <v>3200</v>
      </c>
    </row>
    <row r="38" spans="1:3" s="266" customFormat="1" ht="12" customHeight="1">
      <c r="A38" s="265" t="s">
        <v>81</v>
      </c>
      <c r="B38" s="24" t="s">
        <v>82</v>
      </c>
      <c r="C38" s="25">
        <v>4000</v>
      </c>
    </row>
    <row r="39" spans="1:3" s="266" customFormat="1" ht="12" customHeight="1" thickBot="1">
      <c r="A39" s="267" t="s">
        <v>83</v>
      </c>
      <c r="B39" s="27" t="s">
        <v>84</v>
      </c>
      <c r="C39" s="29">
        <v>500</v>
      </c>
    </row>
    <row r="40" spans="1:3" s="266" customFormat="1" ht="12" customHeight="1" thickBot="1">
      <c r="A40" s="44" t="s">
        <v>85</v>
      </c>
      <c r="B40" s="18" t="s">
        <v>86</v>
      </c>
      <c r="C40" s="19">
        <f>SUM(C41:C50)</f>
        <v>34693</v>
      </c>
    </row>
    <row r="41" spans="1:3" s="266" customFormat="1" ht="12" customHeight="1">
      <c r="A41" s="263" t="s">
        <v>87</v>
      </c>
      <c r="B41" s="21" t="s">
        <v>88</v>
      </c>
      <c r="C41" s="22">
        <f>2590+6471+5315</f>
        <v>14376</v>
      </c>
    </row>
    <row r="42" spans="1:3" s="266" customFormat="1" ht="12" customHeight="1">
      <c r="A42" s="265" t="s">
        <v>89</v>
      </c>
      <c r="B42" s="24" t="s">
        <v>90</v>
      </c>
      <c r="C42" s="25">
        <f>3000+180+61+78+120+250+80+200+36+200+456+530+780+360+1420+968+1001</f>
        <v>9720</v>
      </c>
    </row>
    <row r="43" spans="1:3" s="266" customFormat="1" ht="12" customHeight="1">
      <c r="A43" s="265" t="s">
        <v>91</v>
      </c>
      <c r="B43" s="24" t="s">
        <v>92</v>
      </c>
      <c r="C43" s="25">
        <v>400</v>
      </c>
    </row>
    <row r="44" spans="1:3" s="266" customFormat="1" ht="12" customHeight="1">
      <c r="A44" s="265" t="s">
        <v>93</v>
      </c>
      <c r="B44" s="24" t="s">
        <v>94</v>
      </c>
      <c r="C44" s="25">
        <v>1500</v>
      </c>
    </row>
    <row r="45" spans="1:3" s="266" customFormat="1" ht="12" customHeight="1">
      <c r="A45" s="265" t="s">
        <v>95</v>
      </c>
      <c r="B45" s="24" t="s">
        <v>96</v>
      </c>
      <c r="C45" s="25">
        <f>1163</f>
        <v>1163</v>
      </c>
    </row>
    <row r="46" spans="1:3" s="266" customFormat="1" ht="12" customHeight="1">
      <c r="A46" s="265" t="s">
        <v>97</v>
      </c>
      <c r="B46" s="24" t="s">
        <v>98</v>
      </c>
      <c r="C46" s="25">
        <f>699+1747+1435+314+261+270+574+108</f>
        <v>5408</v>
      </c>
    </row>
    <row r="47" spans="1:3" s="266" customFormat="1" ht="12" customHeight="1">
      <c r="A47" s="265" t="s">
        <v>99</v>
      </c>
      <c r="B47" s="24" t="s">
        <v>100</v>
      </c>
      <c r="C47" s="25">
        <v>0</v>
      </c>
    </row>
    <row r="48" spans="1:3" s="266" customFormat="1" ht="12" customHeight="1">
      <c r="A48" s="265" t="s">
        <v>101</v>
      </c>
      <c r="B48" s="24" t="s">
        <v>102</v>
      </c>
      <c r="C48" s="25"/>
    </row>
    <row r="49" spans="1:3" s="266" customFormat="1" ht="12" customHeight="1">
      <c r="A49" s="265" t="s">
        <v>103</v>
      </c>
      <c r="B49" s="24" t="s">
        <v>104</v>
      </c>
      <c r="C49" s="25"/>
    </row>
    <row r="50" spans="1:3" s="266" customFormat="1" ht="12" customHeight="1" thickBot="1">
      <c r="A50" s="267" t="s">
        <v>105</v>
      </c>
      <c r="B50" s="27" t="s">
        <v>106</v>
      </c>
      <c r="C50" s="29">
        <f>2126</f>
        <v>2126</v>
      </c>
    </row>
    <row r="51" spans="1:3" s="266" customFormat="1" ht="12" customHeight="1" thickBot="1">
      <c r="A51" s="44" t="s">
        <v>107</v>
      </c>
      <c r="B51" s="18" t="s">
        <v>108</v>
      </c>
      <c r="C51" s="19">
        <f>SUM(C52:C56)</f>
        <v>0</v>
      </c>
    </row>
    <row r="52" spans="1:3" s="266" customFormat="1" ht="12" customHeight="1">
      <c r="A52" s="263" t="s">
        <v>109</v>
      </c>
      <c r="B52" s="21" t="s">
        <v>110</v>
      </c>
      <c r="C52" s="22"/>
    </row>
    <row r="53" spans="1:3" s="266" customFormat="1" ht="12" customHeight="1">
      <c r="A53" s="265" t="s">
        <v>111</v>
      </c>
      <c r="B53" s="24" t="s">
        <v>112</v>
      </c>
      <c r="C53" s="25"/>
    </row>
    <row r="54" spans="1:3" s="266" customFormat="1" ht="12" customHeight="1">
      <c r="A54" s="265" t="s">
        <v>113</v>
      </c>
      <c r="B54" s="24" t="s">
        <v>114</v>
      </c>
      <c r="C54" s="25"/>
    </row>
    <row r="55" spans="1:3" s="266" customFormat="1" ht="12" customHeight="1">
      <c r="A55" s="265" t="s">
        <v>115</v>
      </c>
      <c r="B55" s="24" t="s">
        <v>116</v>
      </c>
      <c r="C55" s="25"/>
    </row>
    <row r="56" spans="1:3" s="266" customFormat="1" ht="12" customHeight="1" thickBot="1">
      <c r="A56" s="267" t="s">
        <v>117</v>
      </c>
      <c r="B56" s="27" t="s">
        <v>118</v>
      </c>
      <c r="C56" s="29"/>
    </row>
    <row r="57" spans="1:3" s="266" customFormat="1" ht="12" customHeight="1" thickBot="1">
      <c r="A57" s="44" t="s">
        <v>119</v>
      </c>
      <c r="B57" s="18" t="s">
        <v>120</v>
      </c>
      <c r="C57" s="19">
        <f>SUM(C58:C60)</f>
        <v>250</v>
      </c>
    </row>
    <row r="58" spans="1:3" s="266" customFormat="1" ht="12" customHeight="1">
      <c r="A58" s="263" t="s">
        <v>121</v>
      </c>
      <c r="B58" s="21" t="s">
        <v>122</v>
      </c>
      <c r="C58" s="22"/>
    </row>
    <row r="59" spans="1:3" s="266" customFormat="1" ht="12" customHeight="1">
      <c r="A59" s="265" t="s">
        <v>123</v>
      </c>
      <c r="B59" s="24" t="s">
        <v>124</v>
      </c>
      <c r="C59" s="25"/>
    </row>
    <row r="60" spans="1:3" s="266" customFormat="1" ht="12" customHeight="1">
      <c r="A60" s="265" t="s">
        <v>125</v>
      </c>
      <c r="B60" s="24" t="s">
        <v>126</v>
      </c>
      <c r="C60" s="25">
        <v>250</v>
      </c>
    </row>
    <row r="61" spans="1:3" s="266" customFormat="1" ht="12" customHeight="1" thickBot="1">
      <c r="A61" s="267" t="s">
        <v>127</v>
      </c>
      <c r="B61" s="27" t="s">
        <v>128</v>
      </c>
      <c r="C61" s="29"/>
    </row>
    <row r="62" spans="1:3" s="266" customFormat="1" ht="12" customHeight="1" thickBot="1">
      <c r="A62" s="44" t="s">
        <v>129</v>
      </c>
      <c r="B62" s="28" t="s">
        <v>130</v>
      </c>
      <c r="C62" s="19">
        <f>SUM(C63:C65)</f>
        <v>0</v>
      </c>
    </row>
    <row r="63" spans="1:3" s="266" customFormat="1" ht="12" customHeight="1">
      <c r="A63" s="263" t="s">
        <v>131</v>
      </c>
      <c r="B63" s="21" t="s">
        <v>132</v>
      </c>
      <c r="C63" s="25"/>
    </row>
    <row r="64" spans="1:3" s="266" customFormat="1" ht="12" customHeight="1">
      <c r="A64" s="265" t="s">
        <v>133</v>
      </c>
      <c r="B64" s="24" t="s">
        <v>134</v>
      </c>
      <c r="C64" s="25"/>
    </row>
    <row r="65" spans="1:3" s="266" customFormat="1" ht="12" customHeight="1">
      <c r="A65" s="265" t="s">
        <v>135</v>
      </c>
      <c r="B65" s="24" t="s">
        <v>136</v>
      </c>
      <c r="C65" s="25"/>
    </row>
    <row r="66" spans="1:3" s="266" customFormat="1" ht="12" customHeight="1" thickBot="1">
      <c r="A66" s="267" t="s">
        <v>137</v>
      </c>
      <c r="B66" s="27" t="s">
        <v>138</v>
      </c>
      <c r="C66" s="25"/>
    </row>
    <row r="67" spans="1:3" s="266" customFormat="1" ht="12" customHeight="1" thickBot="1">
      <c r="A67" s="44" t="s">
        <v>139</v>
      </c>
      <c r="B67" s="18" t="s">
        <v>140</v>
      </c>
      <c r="C67" s="19">
        <f>+C8+C15+C22+C29+C40+C51+C57+C62</f>
        <v>302148</v>
      </c>
    </row>
    <row r="68" spans="1:3" s="266" customFormat="1" ht="12" customHeight="1" thickBot="1">
      <c r="A68" s="268" t="s">
        <v>141</v>
      </c>
      <c r="B68" s="28" t="s">
        <v>142</v>
      </c>
      <c r="C68" s="19">
        <f>SUM(C69:C71)</f>
        <v>0</v>
      </c>
    </row>
    <row r="69" spans="1:3" s="266" customFormat="1" ht="12" customHeight="1">
      <c r="A69" s="263" t="s">
        <v>143</v>
      </c>
      <c r="B69" s="21" t="s">
        <v>144</v>
      </c>
      <c r="C69" s="25"/>
    </row>
    <row r="70" spans="1:3" s="266" customFormat="1" ht="12" customHeight="1">
      <c r="A70" s="265" t="s">
        <v>145</v>
      </c>
      <c r="B70" s="24" t="s">
        <v>146</v>
      </c>
      <c r="C70" s="25"/>
    </row>
    <row r="71" spans="1:3" s="266" customFormat="1" ht="12" customHeight="1" thickBot="1">
      <c r="A71" s="267" t="s">
        <v>147</v>
      </c>
      <c r="B71" s="31" t="s">
        <v>148</v>
      </c>
      <c r="C71" s="25"/>
    </row>
    <row r="72" spans="1:3" s="266" customFormat="1" ht="12" customHeight="1" thickBot="1">
      <c r="A72" s="268" t="s">
        <v>149</v>
      </c>
      <c r="B72" s="28" t="s">
        <v>150</v>
      </c>
      <c r="C72" s="19">
        <f>SUM(C73:C76)</f>
        <v>0</v>
      </c>
    </row>
    <row r="73" spans="1:3" s="266" customFormat="1" ht="12" customHeight="1">
      <c r="A73" s="263" t="s">
        <v>151</v>
      </c>
      <c r="B73" s="21" t="s">
        <v>152</v>
      </c>
      <c r="C73" s="25"/>
    </row>
    <row r="74" spans="1:3" s="266" customFormat="1" ht="12" customHeight="1">
      <c r="A74" s="265" t="s">
        <v>153</v>
      </c>
      <c r="B74" s="24" t="s">
        <v>154</v>
      </c>
      <c r="C74" s="25"/>
    </row>
    <row r="75" spans="1:3" s="266" customFormat="1" ht="12" customHeight="1">
      <c r="A75" s="265" t="s">
        <v>155</v>
      </c>
      <c r="B75" s="24" t="s">
        <v>156</v>
      </c>
      <c r="C75" s="25"/>
    </row>
    <row r="76" spans="1:3" s="264" customFormat="1" ht="12" customHeight="1" thickBot="1">
      <c r="A76" s="267" t="s">
        <v>157</v>
      </c>
      <c r="B76" s="27" t="s">
        <v>158</v>
      </c>
      <c r="C76" s="25"/>
    </row>
    <row r="77" spans="1:3" s="266" customFormat="1" ht="12" customHeight="1" thickBot="1">
      <c r="A77" s="268" t="s">
        <v>159</v>
      </c>
      <c r="B77" s="28" t="s">
        <v>160</v>
      </c>
      <c r="C77" s="19">
        <f>SUM(C78:C79)</f>
        <v>122661</v>
      </c>
    </row>
    <row r="78" spans="1:3" s="266" customFormat="1" ht="12" customHeight="1">
      <c r="A78" s="263" t="s">
        <v>161</v>
      </c>
      <c r="B78" s="21" t="s">
        <v>162</v>
      </c>
      <c r="C78" s="25">
        <v>122661</v>
      </c>
    </row>
    <row r="79" spans="1:3" s="266" customFormat="1" ht="12" customHeight="1" thickBot="1">
      <c r="A79" s="267" t="s">
        <v>163</v>
      </c>
      <c r="B79" s="27" t="s">
        <v>164</v>
      </c>
      <c r="C79" s="25"/>
    </row>
    <row r="80" spans="1:3" s="266" customFormat="1" ht="12" customHeight="1" thickBot="1">
      <c r="A80" s="268" t="s">
        <v>165</v>
      </c>
      <c r="B80" s="28" t="s">
        <v>166</v>
      </c>
      <c r="C80" s="19">
        <f>SUM(C81:C85)</f>
        <v>0</v>
      </c>
    </row>
    <row r="81" spans="1:3" s="266" customFormat="1" ht="12" customHeight="1">
      <c r="A81" s="263" t="s">
        <v>167</v>
      </c>
      <c r="B81" s="21" t="s">
        <v>168</v>
      </c>
      <c r="C81" s="25"/>
    </row>
    <row r="82" spans="1:3" s="266" customFormat="1" ht="12" customHeight="1">
      <c r="A82" s="265" t="s">
        <v>169</v>
      </c>
      <c r="B82" s="24" t="s">
        <v>170</v>
      </c>
      <c r="C82" s="25"/>
    </row>
    <row r="83" spans="1:3" s="266" customFormat="1" ht="12" customHeight="1">
      <c r="A83" s="265" t="s">
        <v>171</v>
      </c>
      <c r="B83" s="24" t="s">
        <v>172</v>
      </c>
      <c r="C83" s="25"/>
    </row>
    <row r="84" spans="1:3" s="264" customFormat="1" ht="12" customHeight="1">
      <c r="A84" s="267" t="s">
        <v>173</v>
      </c>
      <c r="B84" s="27" t="s">
        <v>174</v>
      </c>
      <c r="C84" s="25"/>
    </row>
    <row r="85" spans="1:3" s="264" customFormat="1" ht="12" customHeight="1" thickBot="1">
      <c r="A85" s="267" t="s">
        <v>175</v>
      </c>
      <c r="B85" s="27" t="s">
        <v>176</v>
      </c>
      <c r="C85" s="25"/>
    </row>
    <row r="86" spans="1:3" s="264" customFormat="1" ht="12" customHeight="1" thickBot="1">
      <c r="A86" s="268" t="s">
        <v>177</v>
      </c>
      <c r="B86" s="28" t="s">
        <v>178</v>
      </c>
      <c r="C86" s="19">
        <f>SUM(C87:C90)</f>
        <v>0</v>
      </c>
    </row>
    <row r="87" spans="1:3" s="264" customFormat="1" ht="12" customHeight="1">
      <c r="A87" s="269" t="s">
        <v>179</v>
      </c>
      <c r="B87" s="21" t="s">
        <v>180</v>
      </c>
      <c r="C87" s="25"/>
    </row>
    <row r="88" spans="1:3" s="266" customFormat="1" ht="15" customHeight="1">
      <c r="A88" s="270" t="s">
        <v>181</v>
      </c>
      <c r="B88" s="24" t="s">
        <v>182</v>
      </c>
      <c r="C88" s="25"/>
    </row>
    <row r="89" spans="1:3" ht="14.25" customHeight="1">
      <c r="A89" s="270" t="s">
        <v>183</v>
      </c>
      <c r="B89" s="24" t="s">
        <v>184</v>
      </c>
      <c r="C89" s="25"/>
    </row>
    <row r="90" spans="1:3" s="259" customFormat="1" ht="16.5" customHeight="1" thickBot="1">
      <c r="A90" s="271" t="s">
        <v>185</v>
      </c>
      <c r="B90" s="27" t="s">
        <v>186</v>
      </c>
      <c r="C90" s="25"/>
    </row>
    <row r="91" spans="1:3" s="272" customFormat="1" ht="12" customHeight="1" thickBot="1">
      <c r="A91" s="268" t="s">
        <v>187</v>
      </c>
      <c r="B91" s="28" t="s">
        <v>188</v>
      </c>
      <c r="C91" s="35"/>
    </row>
    <row r="92" spans="1:3" ht="12" customHeight="1" thickBot="1">
      <c r="A92" s="268" t="s">
        <v>189</v>
      </c>
      <c r="B92" s="36" t="s">
        <v>190</v>
      </c>
      <c r="C92" s="19">
        <f>+C68+C72+C77+C80+C86+C91</f>
        <v>122661</v>
      </c>
    </row>
    <row r="93" spans="1:3" ht="12" customHeight="1" thickBot="1">
      <c r="A93" s="273" t="s">
        <v>191</v>
      </c>
      <c r="B93" s="38" t="s">
        <v>192</v>
      </c>
      <c r="C93" s="19">
        <f>+C67+C92</f>
        <v>424809</v>
      </c>
    </row>
    <row r="96" spans="1:3" ht="26.25" customHeight="1" thickBot="1">
      <c r="A96" s="10" t="s">
        <v>18</v>
      </c>
      <c r="B96" s="11" t="s">
        <v>195</v>
      </c>
      <c r="C96" s="12" t="s">
        <v>20</v>
      </c>
    </row>
    <row r="97" spans="1:3" ht="12" customHeight="1" thickBot="1">
      <c r="A97" s="44">
        <v>1</v>
      </c>
      <c r="B97" s="45">
        <v>2</v>
      </c>
      <c r="C97" s="46">
        <v>3</v>
      </c>
    </row>
    <row r="98" spans="1:3" ht="12" customHeight="1" thickBot="1">
      <c r="A98" s="47" t="s">
        <v>21</v>
      </c>
      <c r="B98" s="48" t="s">
        <v>196</v>
      </c>
      <c r="C98" s="49">
        <f>SUM(C99:C103)</f>
        <v>179029</v>
      </c>
    </row>
    <row r="99" spans="1:3" ht="12" customHeight="1">
      <c r="A99" s="50" t="s">
        <v>23</v>
      </c>
      <c r="B99" s="51" t="s">
        <v>197</v>
      </c>
      <c r="C99" s="52">
        <v>78324</v>
      </c>
    </row>
    <row r="100" spans="1:3" ht="12" customHeight="1">
      <c r="A100" s="23" t="s">
        <v>25</v>
      </c>
      <c r="B100" s="53" t="s">
        <v>198</v>
      </c>
      <c r="C100" s="25">
        <v>17313</v>
      </c>
    </row>
    <row r="101" spans="1:3" ht="12" customHeight="1">
      <c r="A101" s="23" t="s">
        <v>27</v>
      </c>
      <c r="B101" s="53" t="s">
        <v>199</v>
      </c>
      <c r="C101" s="29">
        <v>69233</v>
      </c>
    </row>
    <row r="102" spans="1:3" ht="12" customHeight="1">
      <c r="A102" s="23" t="s">
        <v>29</v>
      </c>
      <c r="B102" s="53" t="s">
        <v>200</v>
      </c>
      <c r="C102" s="29">
        <v>1450</v>
      </c>
    </row>
    <row r="103" spans="1:3" ht="12" customHeight="1">
      <c r="A103" s="23" t="s">
        <v>201</v>
      </c>
      <c r="B103" s="53" t="s">
        <v>202</v>
      </c>
      <c r="C103" s="29">
        <f>SUM(C104:C114)</f>
        <v>12709</v>
      </c>
    </row>
    <row r="104" spans="1:3" ht="12" customHeight="1">
      <c r="A104" s="23" t="s">
        <v>33</v>
      </c>
      <c r="B104" s="53" t="s">
        <v>203</v>
      </c>
      <c r="C104" s="29"/>
    </row>
    <row r="105" spans="1:3" ht="12" customHeight="1">
      <c r="A105" s="23" t="s">
        <v>204</v>
      </c>
      <c r="B105" s="54" t="s">
        <v>205</v>
      </c>
      <c r="C105" s="29"/>
    </row>
    <row r="106" spans="1:3" ht="12" customHeight="1">
      <c r="A106" s="23" t="s">
        <v>206</v>
      </c>
      <c r="B106" s="55" t="s">
        <v>207</v>
      </c>
      <c r="C106" s="29"/>
    </row>
    <row r="107" spans="1:3" ht="12" customHeight="1">
      <c r="A107" s="23" t="s">
        <v>208</v>
      </c>
      <c r="B107" s="55" t="s">
        <v>209</v>
      </c>
      <c r="C107" s="29"/>
    </row>
    <row r="108" spans="1:3" ht="12" customHeight="1">
      <c r="A108" s="23" t="s">
        <v>210</v>
      </c>
      <c r="B108" s="54" t="s">
        <v>211</v>
      </c>
      <c r="C108" s="29">
        <v>871</v>
      </c>
    </row>
    <row r="109" spans="1:3" ht="12" customHeight="1">
      <c r="A109" s="23" t="s">
        <v>212</v>
      </c>
      <c r="B109" s="54" t="s">
        <v>213</v>
      </c>
      <c r="C109" s="29"/>
    </row>
    <row r="110" spans="1:3" ht="12" customHeight="1">
      <c r="A110" s="23" t="s">
        <v>214</v>
      </c>
      <c r="B110" s="55" t="s">
        <v>215</v>
      </c>
      <c r="C110" s="29"/>
    </row>
    <row r="111" spans="1:3" ht="12" customHeight="1">
      <c r="A111" s="23" t="s">
        <v>216</v>
      </c>
      <c r="B111" s="55" t="s">
        <v>217</v>
      </c>
      <c r="C111" s="29"/>
    </row>
    <row r="112" spans="1:3" ht="12" customHeight="1">
      <c r="A112" s="56" t="s">
        <v>218</v>
      </c>
      <c r="B112" s="55" t="s">
        <v>219</v>
      </c>
      <c r="C112" s="29"/>
    </row>
    <row r="113" spans="1:3" ht="12" customHeight="1">
      <c r="A113" s="56" t="s">
        <v>220</v>
      </c>
      <c r="B113" s="55" t="s">
        <v>221</v>
      </c>
      <c r="C113" s="29">
        <f>1100+238</f>
        <v>1338</v>
      </c>
    </row>
    <row r="114" spans="1:3" ht="12" customHeight="1" thickBot="1">
      <c r="A114" s="57" t="s">
        <v>222</v>
      </c>
      <c r="B114" s="55" t="s">
        <v>586</v>
      </c>
      <c r="C114" s="58">
        <v>10500</v>
      </c>
    </row>
    <row r="115" spans="1:3" ht="12" customHeight="1" thickBot="1">
      <c r="A115" s="17" t="s">
        <v>35</v>
      </c>
      <c r="B115" s="59" t="s">
        <v>224</v>
      </c>
      <c r="C115" s="19">
        <f>+C116+C118+C120</f>
        <v>103925</v>
      </c>
    </row>
    <row r="116" spans="1:3" ht="12" customHeight="1">
      <c r="A116" s="20" t="s">
        <v>37</v>
      </c>
      <c r="B116" s="53" t="s">
        <v>225</v>
      </c>
      <c r="C116" s="22">
        <v>3147</v>
      </c>
    </row>
    <row r="117" spans="1:3" ht="12" customHeight="1">
      <c r="A117" s="20" t="s">
        <v>39</v>
      </c>
      <c r="B117" s="60" t="s">
        <v>226</v>
      </c>
      <c r="C117" s="22"/>
    </row>
    <row r="118" spans="1:3" ht="12" customHeight="1">
      <c r="A118" s="20" t="s">
        <v>41</v>
      </c>
      <c r="B118" s="60" t="s">
        <v>227</v>
      </c>
      <c r="C118" s="25">
        <v>15107</v>
      </c>
    </row>
    <row r="119" spans="1:3" ht="12" customHeight="1">
      <c r="A119" s="20" t="s">
        <v>43</v>
      </c>
      <c r="B119" s="60" t="s">
        <v>228</v>
      </c>
      <c r="C119" s="61">
        <v>15107</v>
      </c>
    </row>
    <row r="120" spans="1:3" ht="12" customHeight="1">
      <c r="A120" s="20" t="s">
        <v>45</v>
      </c>
      <c r="B120" s="62" t="s">
        <v>229</v>
      </c>
      <c r="C120" s="61">
        <f>SUM(C121:C128)</f>
        <v>85671</v>
      </c>
    </row>
    <row r="121" spans="1:3" ht="12" customHeight="1">
      <c r="A121" s="20" t="s">
        <v>47</v>
      </c>
      <c r="B121" s="63" t="s">
        <v>230</v>
      </c>
      <c r="C121" s="61"/>
    </row>
    <row r="122" spans="1:3" ht="12" customHeight="1">
      <c r="A122" s="20" t="s">
        <v>231</v>
      </c>
      <c r="B122" s="64" t="s">
        <v>232</v>
      </c>
      <c r="C122" s="61"/>
    </row>
    <row r="123" spans="1:3" ht="12" customHeight="1">
      <c r="A123" s="20" t="s">
        <v>233</v>
      </c>
      <c r="B123" s="55" t="s">
        <v>209</v>
      </c>
      <c r="C123" s="61"/>
    </row>
    <row r="124" spans="1:3" ht="12" customHeight="1">
      <c r="A124" s="20" t="s">
        <v>234</v>
      </c>
      <c r="B124" s="55" t="s">
        <v>235</v>
      </c>
      <c r="C124" s="61"/>
    </row>
    <row r="125" spans="1:3" ht="12" customHeight="1">
      <c r="A125" s="20" t="s">
        <v>236</v>
      </c>
      <c r="B125" s="55" t="s">
        <v>237</v>
      </c>
      <c r="C125" s="61">
        <v>85671</v>
      </c>
    </row>
    <row r="126" spans="1:3" ht="12" customHeight="1">
      <c r="A126" s="20" t="s">
        <v>238</v>
      </c>
      <c r="B126" s="55" t="s">
        <v>215</v>
      </c>
      <c r="C126" s="61"/>
    </row>
    <row r="127" spans="1:3" ht="12" customHeight="1">
      <c r="A127" s="20" t="s">
        <v>239</v>
      </c>
      <c r="B127" s="55" t="s">
        <v>240</v>
      </c>
      <c r="C127" s="61"/>
    </row>
    <row r="128" spans="1:3" s="272" customFormat="1" ht="12" customHeight="1" thickBot="1">
      <c r="A128" s="20" t="s">
        <v>241</v>
      </c>
      <c r="B128" s="55" t="s">
        <v>242</v>
      </c>
      <c r="C128" s="61"/>
    </row>
    <row r="129" spans="1:3" ht="12" customHeight="1" thickBot="1">
      <c r="A129" s="17" t="s">
        <v>49</v>
      </c>
      <c r="B129" s="18" t="s">
        <v>243</v>
      </c>
      <c r="C129" s="19">
        <f>+C98+C115</f>
        <v>282954</v>
      </c>
    </row>
    <row r="130" spans="1:3" ht="12" customHeight="1" thickBot="1">
      <c r="A130" s="17" t="s">
        <v>63</v>
      </c>
      <c r="B130" s="18" t="s">
        <v>244</v>
      </c>
      <c r="C130" s="19">
        <f>+C131+C132+C133</f>
        <v>0</v>
      </c>
    </row>
    <row r="131" spans="1:3" ht="12" customHeight="1">
      <c r="A131" s="20" t="s">
        <v>65</v>
      </c>
      <c r="B131" s="65" t="s">
        <v>245</v>
      </c>
      <c r="C131" s="61"/>
    </row>
    <row r="132" spans="1:3" ht="12" customHeight="1">
      <c r="A132" s="20" t="s">
        <v>67</v>
      </c>
      <c r="B132" s="65" t="s">
        <v>246</v>
      </c>
      <c r="C132" s="61"/>
    </row>
    <row r="133" spans="1:3" ht="12" customHeight="1" thickBot="1">
      <c r="A133" s="66" t="s">
        <v>69</v>
      </c>
      <c r="B133" s="67" t="s">
        <v>247</v>
      </c>
      <c r="C133" s="61"/>
    </row>
    <row r="134" spans="1:3" ht="12" customHeight="1" thickBot="1">
      <c r="A134" s="17" t="s">
        <v>85</v>
      </c>
      <c r="B134" s="18" t="s">
        <v>248</v>
      </c>
      <c r="C134" s="19">
        <f>+C135+C136+C137+C138</f>
        <v>0</v>
      </c>
    </row>
    <row r="135" spans="1:3" s="272" customFormat="1" ht="12" customHeight="1">
      <c r="A135" s="20" t="s">
        <v>87</v>
      </c>
      <c r="B135" s="65" t="s">
        <v>249</v>
      </c>
      <c r="C135" s="61"/>
    </row>
    <row r="136" spans="1:9" ht="12" customHeight="1">
      <c r="A136" s="20" t="s">
        <v>89</v>
      </c>
      <c r="B136" s="65" t="s">
        <v>250</v>
      </c>
      <c r="C136" s="61"/>
      <c r="I136" s="274"/>
    </row>
    <row r="137" spans="1:3" ht="14.25" customHeight="1">
      <c r="A137" s="20" t="s">
        <v>91</v>
      </c>
      <c r="B137" s="65" t="s">
        <v>251</v>
      </c>
      <c r="C137" s="61"/>
    </row>
    <row r="138" spans="1:3" ht="12" customHeight="1" thickBot="1">
      <c r="A138" s="66" t="s">
        <v>93</v>
      </c>
      <c r="B138" s="67" t="s">
        <v>252</v>
      </c>
      <c r="C138" s="61"/>
    </row>
    <row r="139" spans="1:3" s="272" customFormat="1" ht="12" customHeight="1" thickBot="1">
      <c r="A139" s="17" t="s">
        <v>107</v>
      </c>
      <c r="B139" s="18" t="s">
        <v>253</v>
      </c>
      <c r="C139" s="19">
        <f>SUM(C140:C144)</f>
        <v>141855</v>
      </c>
    </row>
    <row r="140" spans="1:3" s="272" customFormat="1" ht="12" customHeight="1">
      <c r="A140" s="20" t="s">
        <v>109</v>
      </c>
      <c r="B140" s="65" t="s">
        <v>254</v>
      </c>
      <c r="C140" s="61"/>
    </row>
    <row r="141" spans="1:3" s="272" customFormat="1" ht="12" customHeight="1">
      <c r="A141" s="20" t="s">
        <v>111</v>
      </c>
      <c r="B141" s="65" t="s">
        <v>255</v>
      </c>
      <c r="C141" s="29">
        <f>'9.2. sz.PH. mell'!C39+'9.3. sz. Idősek.mell'!C39+'9.4. sz. Óvoda.mell_1'!C39</f>
        <v>141855</v>
      </c>
    </row>
    <row r="142" spans="1:3" s="272" customFormat="1" ht="12" customHeight="1">
      <c r="A142" s="20" t="s">
        <v>113</v>
      </c>
      <c r="B142" s="65" t="s">
        <v>256</v>
      </c>
      <c r="C142" s="61"/>
    </row>
    <row r="143" spans="1:3" s="272" customFormat="1" ht="12" customHeight="1">
      <c r="A143" s="56" t="s">
        <v>115</v>
      </c>
      <c r="B143" s="53" t="s">
        <v>257</v>
      </c>
      <c r="C143" s="61"/>
    </row>
    <row r="144" spans="1:3" s="272" customFormat="1" ht="12" customHeight="1" thickBot="1">
      <c r="A144" s="56" t="s">
        <v>117</v>
      </c>
      <c r="B144" s="53" t="s">
        <v>258</v>
      </c>
      <c r="C144" s="61"/>
    </row>
    <row r="145" spans="1:3" ht="12.75" customHeight="1" thickBot="1">
      <c r="A145" s="17" t="s">
        <v>119</v>
      </c>
      <c r="B145" s="18" t="s">
        <v>259</v>
      </c>
      <c r="C145" s="68">
        <f>+C146+C147+C148+C149</f>
        <v>0</v>
      </c>
    </row>
    <row r="146" spans="1:3" ht="12" customHeight="1">
      <c r="A146" s="20" t="s">
        <v>121</v>
      </c>
      <c r="B146" s="65" t="s">
        <v>260</v>
      </c>
      <c r="C146" s="61"/>
    </row>
    <row r="147" spans="1:3" ht="15" customHeight="1">
      <c r="A147" s="20" t="s">
        <v>123</v>
      </c>
      <c r="B147" s="65" t="s">
        <v>261</v>
      </c>
      <c r="C147" s="61"/>
    </row>
    <row r="148" spans="1:3" ht="14.25" customHeight="1">
      <c r="A148" s="20" t="s">
        <v>125</v>
      </c>
      <c r="B148" s="65" t="s">
        <v>262</v>
      </c>
      <c r="C148" s="61"/>
    </row>
    <row r="149" spans="1:3" ht="15" customHeight="1" thickBot="1">
      <c r="A149" s="20" t="s">
        <v>127</v>
      </c>
      <c r="B149" s="65" t="s">
        <v>263</v>
      </c>
      <c r="C149" s="61"/>
    </row>
    <row r="150" spans="1:3" ht="14.25" customHeight="1" thickBot="1">
      <c r="A150" s="18" t="s">
        <v>264</v>
      </c>
      <c r="B150" s="18" t="s">
        <v>265</v>
      </c>
      <c r="C150" s="18"/>
    </row>
    <row r="151" spans="1:3" ht="14.25" customHeight="1" thickBot="1">
      <c r="A151" s="17" t="s">
        <v>139</v>
      </c>
      <c r="B151" s="18" t="s">
        <v>266</v>
      </c>
      <c r="C151" s="69">
        <f>+C130+C134+C139+C145+C150</f>
        <v>141855</v>
      </c>
    </row>
    <row r="152" spans="1:3" ht="14.25" customHeight="1" thickBot="1">
      <c r="A152" s="72" t="s">
        <v>267</v>
      </c>
      <c r="B152" s="73" t="s">
        <v>268</v>
      </c>
      <c r="C152" s="69">
        <f>+C129+C151</f>
        <v>424809</v>
      </c>
    </row>
    <row r="153" ht="12" customHeight="1" thickBot="1"/>
    <row r="154" spans="1:3" s="277" customFormat="1" ht="15" customHeight="1" thickBot="1">
      <c r="A154" s="314" t="s">
        <v>461</v>
      </c>
      <c r="B154" s="315"/>
      <c r="C154" s="316">
        <v>19</v>
      </c>
    </row>
    <row r="155" spans="1:3" s="277" customFormat="1" ht="14.25" customHeight="1" thickBot="1">
      <c r="A155" s="314" t="s">
        <v>462</v>
      </c>
      <c r="B155" s="315"/>
      <c r="C155" s="316">
        <v>36</v>
      </c>
    </row>
    <row r="65536" ht="14.25" customHeight="1"/>
  </sheetData>
  <sheetProtection selectLockedCells="1" selectUnlockedCells="1"/>
  <printOptions horizontalCentered="1"/>
  <pageMargins left="0.7875" right="0.7875" top="0.5" bottom="0.62" header="0.38" footer="0.5118055555555555"/>
  <pageSetup horizontalDpi="300" verticalDpi="300" orientation="portrait" paperSize="9" scale="75" r:id="rId1"/>
  <rowBreaks count="2" manualBreakCount="2">
    <brk id="82" max="2" man="1"/>
    <brk id="9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155"/>
  <sheetViews>
    <sheetView zoomScale="120" zoomScaleNormal="120" workbookViewId="0" topLeftCell="A127">
      <selection activeCell="C101" sqref="C101"/>
    </sheetView>
  </sheetViews>
  <sheetFormatPr defaultColWidth="9.00390625" defaultRowHeight="12" customHeight="1"/>
  <cols>
    <col min="1" max="1" width="19.50390625" style="234" customWidth="1"/>
    <col min="2" max="2" width="72.00390625" style="235" customWidth="1"/>
    <col min="3" max="3" width="25.00390625" style="236" customWidth="1"/>
    <col min="4" max="16384" width="9.375" style="237" customWidth="1"/>
  </cols>
  <sheetData>
    <row r="1" spans="1:3" s="241" customFormat="1" ht="16.5" customHeight="1" thickBot="1">
      <c r="A1" s="238"/>
      <c r="B1" s="239"/>
      <c r="C1" s="240" t="s">
        <v>589</v>
      </c>
    </row>
    <row r="2" spans="1:3" s="245" customFormat="1" ht="21" customHeight="1">
      <c r="A2" s="242" t="s">
        <v>277</v>
      </c>
      <c r="B2" s="243" t="s">
        <v>421</v>
      </c>
      <c r="C2" s="244" t="s">
        <v>422</v>
      </c>
    </row>
    <row r="3" spans="1:3" s="245" customFormat="1" ht="17.25" customHeight="1" thickBot="1">
      <c r="A3" s="246" t="s">
        <v>423</v>
      </c>
      <c r="B3" s="247" t="s">
        <v>428</v>
      </c>
      <c r="C3" s="248">
        <v>2</v>
      </c>
    </row>
    <row r="4" spans="1:3" s="252" customFormat="1" ht="15.75" customHeight="1" thickBot="1">
      <c r="A4" s="249"/>
      <c r="B4" s="250"/>
      <c r="C4" s="251" t="s">
        <v>355</v>
      </c>
    </row>
    <row r="5" spans="1:3" ht="14.25" customHeight="1" thickBot="1">
      <c r="A5" s="253" t="s">
        <v>425</v>
      </c>
      <c r="B5" s="254" t="s">
        <v>426</v>
      </c>
      <c r="C5" s="255" t="s">
        <v>427</v>
      </c>
    </row>
    <row r="6" spans="1:3" s="259" customFormat="1" ht="12.75" customHeight="1" thickBot="1">
      <c r="A6" s="256">
        <v>1</v>
      </c>
      <c r="B6" s="257">
        <v>2</v>
      </c>
      <c r="C6" s="258">
        <v>3</v>
      </c>
    </row>
    <row r="7" spans="1:3" s="259" customFormat="1" ht="15.75" customHeight="1" thickBot="1">
      <c r="A7" s="260"/>
      <c r="B7" s="261" t="s">
        <v>275</v>
      </c>
      <c r="C7" s="262"/>
    </row>
    <row r="8" spans="1:3" s="259" customFormat="1" ht="12" customHeight="1" thickBot="1">
      <c r="A8" s="44" t="s">
        <v>21</v>
      </c>
      <c r="B8" s="18" t="s">
        <v>22</v>
      </c>
      <c r="C8" s="19">
        <f>+C9+C10+C11+C12+C13+C14</f>
        <v>166658</v>
      </c>
    </row>
    <row r="9" spans="1:3" s="264" customFormat="1" ht="12" customHeight="1">
      <c r="A9" s="263" t="s">
        <v>23</v>
      </c>
      <c r="B9" s="21" t="s">
        <v>24</v>
      </c>
      <c r="C9" s="22">
        <v>52305</v>
      </c>
    </row>
    <row r="10" spans="1:3" s="266" customFormat="1" ht="12" customHeight="1">
      <c r="A10" s="265" t="s">
        <v>25</v>
      </c>
      <c r="B10" s="24" t="s">
        <v>26</v>
      </c>
      <c r="C10" s="25">
        <v>39736</v>
      </c>
    </row>
    <row r="11" spans="1:3" s="266" customFormat="1" ht="12" customHeight="1">
      <c r="A11" s="265" t="s">
        <v>27</v>
      </c>
      <c r="B11" s="24" t="s">
        <v>28</v>
      </c>
      <c r="C11" s="25">
        <v>33491</v>
      </c>
    </row>
    <row r="12" spans="1:3" s="266" customFormat="1" ht="12" customHeight="1">
      <c r="A12" s="265" t="s">
        <v>29</v>
      </c>
      <c r="B12" s="24" t="s">
        <v>30</v>
      </c>
      <c r="C12" s="25">
        <v>2418</v>
      </c>
    </row>
    <row r="13" spans="1:3" s="266" customFormat="1" ht="12" customHeight="1">
      <c r="A13" s="265" t="s">
        <v>31</v>
      </c>
      <c r="B13" s="24" t="s">
        <v>32</v>
      </c>
      <c r="C13" s="486">
        <v>33</v>
      </c>
    </row>
    <row r="14" spans="1:3" s="264" customFormat="1" ht="12" customHeight="1" thickBot="1">
      <c r="A14" s="267" t="s">
        <v>33</v>
      </c>
      <c r="B14" s="27" t="s">
        <v>34</v>
      </c>
      <c r="C14" s="487">
        <v>38675</v>
      </c>
    </row>
    <row r="15" spans="1:3" s="264" customFormat="1" ht="12" customHeight="1" thickBot="1">
      <c r="A15" s="44" t="s">
        <v>35</v>
      </c>
      <c r="B15" s="28" t="s">
        <v>36</v>
      </c>
      <c r="C15" s="19">
        <f>+C16+C17+C18+C19+C20</f>
        <v>43447</v>
      </c>
    </row>
    <row r="16" spans="1:3" s="264" customFormat="1" ht="12" customHeight="1">
      <c r="A16" s="263" t="s">
        <v>37</v>
      </c>
      <c r="B16" s="21" t="s">
        <v>38</v>
      </c>
      <c r="C16" s="22"/>
    </row>
    <row r="17" spans="1:3" s="264" customFormat="1" ht="12" customHeight="1">
      <c r="A17" s="265" t="s">
        <v>39</v>
      </c>
      <c r="B17" s="24" t="s">
        <v>40</v>
      </c>
      <c r="C17" s="25"/>
    </row>
    <row r="18" spans="1:3" s="264" customFormat="1" ht="12" customHeight="1">
      <c r="A18" s="265" t="s">
        <v>41</v>
      </c>
      <c r="B18" s="24" t="s">
        <v>42</v>
      </c>
      <c r="C18" s="25"/>
    </row>
    <row r="19" spans="1:3" s="264" customFormat="1" ht="12" customHeight="1">
      <c r="A19" s="265" t="s">
        <v>43</v>
      </c>
      <c r="B19" s="24" t="s">
        <v>44</v>
      </c>
      <c r="C19" s="25"/>
    </row>
    <row r="20" spans="1:3" s="264" customFormat="1" ht="12" customHeight="1">
      <c r="A20" s="265" t="s">
        <v>45</v>
      </c>
      <c r="B20" s="24" t="s">
        <v>46</v>
      </c>
      <c r="C20" s="25">
        <v>43447</v>
      </c>
    </row>
    <row r="21" spans="1:3" s="266" customFormat="1" ht="12" customHeight="1" thickBot="1">
      <c r="A21" s="267" t="s">
        <v>47</v>
      </c>
      <c r="B21" s="27" t="s">
        <v>48</v>
      </c>
      <c r="C21" s="29"/>
    </row>
    <row r="22" spans="1:3" s="266" customFormat="1" ht="12" customHeight="1" thickBot="1">
      <c r="A22" s="44" t="s">
        <v>49</v>
      </c>
      <c r="B22" s="18" t="s">
        <v>50</v>
      </c>
      <c r="C22" s="19">
        <f>+C23+C24+C25+C26+C27</f>
        <v>0</v>
      </c>
    </row>
    <row r="23" spans="1:3" s="266" customFormat="1" ht="12" customHeight="1">
      <c r="A23" s="263" t="s">
        <v>51</v>
      </c>
      <c r="B23" s="21" t="s">
        <v>52</v>
      </c>
      <c r="C23" s="22"/>
    </row>
    <row r="24" spans="1:3" s="264" customFormat="1" ht="12" customHeight="1">
      <c r="A24" s="265" t="s">
        <v>53</v>
      </c>
      <c r="B24" s="24" t="s">
        <v>54</v>
      </c>
      <c r="C24" s="25"/>
    </row>
    <row r="25" spans="1:3" s="266" customFormat="1" ht="12" customHeight="1">
      <c r="A25" s="265" t="s">
        <v>55</v>
      </c>
      <c r="B25" s="24" t="s">
        <v>56</v>
      </c>
      <c r="C25" s="25"/>
    </row>
    <row r="26" spans="1:3" s="266" customFormat="1" ht="12" customHeight="1">
      <c r="A26" s="265" t="s">
        <v>57</v>
      </c>
      <c r="B26" s="24" t="s">
        <v>58</v>
      </c>
      <c r="C26" s="25"/>
    </row>
    <row r="27" spans="1:3" s="266" customFormat="1" ht="12" customHeight="1">
      <c r="A27" s="265" t="s">
        <v>59</v>
      </c>
      <c r="B27" s="24" t="s">
        <v>60</v>
      </c>
      <c r="C27" s="25"/>
    </row>
    <row r="28" spans="1:3" s="266" customFormat="1" ht="12" customHeight="1" thickBot="1">
      <c r="A28" s="267" t="s">
        <v>61</v>
      </c>
      <c r="B28" s="27" t="s">
        <v>62</v>
      </c>
      <c r="C28" s="29"/>
    </row>
    <row r="29" spans="1:3" s="266" customFormat="1" ht="12" customHeight="1" thickBot="1">
      <c r="A29" s="44" t="s">
        <v>63</v>
      </c>
      <c r="B29" s="18" t="s">
        <v>64</v>
      </c>
      <c r="C29" s="19">
        <f>C30+C31+C32+C33+C39</f>
        <v>57100</v>
      </c>
    </row>
    <row r="30" spans="1:3" s="266" customFormat="1" ht="12" customHeight="1">
      <c r="A30" s="265" t="s">
        <v>65</v>
      </c>
      <c r="B30" s="24" t="s">
        <v>66</v>
      </c>
      <c r="C30" s="25"/>
    </row>
    <row r="31" spans="1:3" s="266" customFormat="1" ht="12" customHeight="1">
      <c r="A31" s="265" t="s">
        <v>67</v>
      </c>
      <c r="B31" s="24" t="s">
        <v>68</v>
      </c>
      <c r="C31" s="25"/>
    </row>
    <row r="32" spans="1:3" s="266" customFormat="1" ht="12" customHeight="1">
      <c r="A32" s="265" t="s">
        <v>69</v>
      </c>
      <c r="B32" s="24" t="s">
        <v>70</v>
      </c>
      <c r="C32" s="25">
        <v>14400</v>
      </c>
    </row>
    <row r="33" spans="1:3" s="266" customFormat="1" ht="12" customHeight="1">
      <c r="A33" s="265" t="s">
        <v>71</v>
      </c>
      <c r="B33" s="24" t="s">
        <v>72</v>
      </c>
      <c r="C33" s="25">
        <v>42200</v>
      </c>
    </row>
    <row r="34" spans="1:3" s="266" customFormat="1" ht="12" customHeight="1">
      <c r="A34" s="265" t="s">
        <v>73</v>
      </c>
      <c r="B34" s="24" t="s">
        <v>74</v>
      </c>
      <c r="C34" s="25">
        <v>35000</v>
      </c>
    </row>
    <row r="35" spans="1:3" s="266" customFormat="1" ht="12" customHeight="1">
      <c r="A35" s="265" t="s">
        <v>75</v>
      </c>
      <c r="B35" s="24" t="s">
        <v>76</v>
      </c>
      <c r="C35" s="25"/>
    </row>
    <row r="36" spans="1:3" s="266" customFormat="1" ht="12" customHeight="1">
      <c r="A36" s="265" t="s">
        <v>77</v>
      </c>
      <c r="B36" s="24" t="s">
        <v>78</v>
      </c>
      <c r="C36" s="25"/>
    </row>
    <row r="37" spans="1:3" s="266" customFormat="1" ht="12" customHeight="1">
      <c r="A37" s="265" t="s">
        <v>79</v>
      </c>
      <c r="B37" s="24" t="s">
        <v>80</v>
      </c>
      <c r="C37" s="25">
        <v>3200</v>
      </c>
    </row>
    <row r="38" spans="1:3" s="266" customFormat="1" ht="12" customHeight="1">
      <c r="A38" s="265" t="s">
        <v>81</v>
      </c>
      <c r="B38" s="24" t="s">
        <v>82</v>
      </c>
      <c r="C38" s="25">
        <v>4000</v>
      </c>
    </row>
    <row r="39" spans="1:3" s="266" customFormat="1" ht="12" customHeight="1" thickBot="1">
      <c r="A39" s="267" t="s">
        <v>83</v>
      </c>
      <c r="B39" s="27" t="s">
        <v>84</v>
      </c>
      <c r="C39" s="29">
        <v>500</v>
      </c>
    </row>
    <row r="40" spans="1:3" s="266" customFormat="1" ht="12" customHeight="1" thickBot="1">
      <c r="A40" s="44" t="s">
        <v>85</v>
      </c>
      <c r="B40" s="18" t="s">
        <v>86</v>
      </c>
      <c r="C40" s="19">
        <f>SUM(C41:C50)</f>
        <v>28013</v>
      </c>
    </row>
    <row r="41" spans="1:3" s="266" customFormat="1" ht="12" customHeight="1">
      <c r="A41" s="263" t="s">
        <v>87</v>
      </c>
      <c r="B41" s="21" t="s">
        <v>88</v>
      </c>
      <c r="C41" s="22">
        <v>13210</v>
      </c>
    </row>
    <row r="42" spans="1:3" s="266" customFormat="1" ht="12" customHeight="1">
      <c r="A42" s="265" t="s">
        <v>89</v>
      </c>
      <c r="B42" s="24" t="s">
        <v>90</v>
      </c>
      <c r="C42" s="25">
        <v>7751</v>
      </c>
    </row>
    <row r="43" spans="1:3" s="266" customFormat="1" ht="12" customHeight="1">
      <c r="A43" s="265" t="s">
        <v>91</v>
      </c>
      <c r="B43" s="24" t="s">
        <v>92</v>
      </c>
      <c r="C43" s="25">
        <v>400</v>
      </c>
    </row>
    <row r="44" spans="1:3" s="266" customFormat="1" ht="12" customHeight="1">
      <c r="A44" s="265" t="s">
        <v>93</v>
      </c>
      <c r="B44" s="24" t="s">
        <v>94</v>
      </c>
      <c r="C44" s="25">
        <v>1500</v>
      </c>
    </row>
    <row r="45" spans="1:3" s="266" customFormat="1" ht="12" customHeight="1">
      <c r="A45" s="265" t="s">
        <v>95</v>
      </c>
      <c r="B45" s="24" t="s">
        <v>96</v>
      </c>
      <c r="C45" s="25">
        <v>1163</v>
      </c>
    </row>
    <row r="46" spans="1:3" s="266" customFormat="1" ht="12" customHeight="1">
      <c r="A46" s="265" t="s">
        <v>97</v>
      </c>
      <c r="B46" s="24" t="s">
        <v>98</v>
      </c>
      <c r="C46" s="25">
        <v>3989</v>
      </c>
    </row>
    <row r="47" spans="1:3" s="266" customFormat="1" ht="12" customHeight="1">
      <c r="A47" s="265" t="s">
        <v>99</v>
      </c>
      <c r="B47" s="24" t="s">
        <v>100</v>
      </c>
      <c r="C47" s="25"/>
    </row>
    <row r="48" spans="1:3" s="266" customFormat="1" ht="12" customHeight="1">
      <c r="A48" s="265" t="s">
        <v>101</v>
      </c>
      <c r="B48" s="24" t="s">
        <v>102</v>
      </c>
      <c r="C48" s="25"/>
    </row>
    <row r="49" spans="1:3" s="266" customFormat="1" ht="12" customHeight="1">
      <c r="A49" s="265" t="s">
        <v>103</v>
      </c>
      <c r="B49" s="24" t="s">
        <v>104</v>
      </c>
      <c r="C49" s="25"/>
    </row>
    <row r="50" spans="1:3" s="266" customFormat="1" ht="12" customHeight="1" thickBot="1">
      <c r="A50" s="267" t="s">
        <v>105</v>
      </c>
      <c r="B50" s="27" t="s">
        <v>106</v>
      </c>
      <c r="C50" s="29"/>
    </row>
    <row r="51" spans="1:3" s="266" customFormat="1" ht="12" customHeight="1" thickBot="1">
      <c r="A51" s="44" t="s">
        <v>107</v>
      </c>
      <c r="B51" s="18" t="s">
        <v>108</v>
      </c>
      <c r="C51" s="19">
        <f>SUM(C52:C56)</f>
        <v>0</v>
      </c>
    </row>
    <row r="52" spans="1:3" s="266" customFormat="1" ht="12" customHeight="1">
      <c r="A52" s="263" t="s">
        <v>109</v>
      </c>
      <c r="B52" s="21" t="s">
        <v>110</v>
      </c>
      <c r="C52" s="22"/>
    </row>
    <row r="53" spans="1:3" s="266" customFormat="1" ht="12" customHeight="1">
      <c r="A53" s="265" t="s">
        <v>111</v>
      </c>
      <c r="B53" s="24" t="s">
        <v>112</v>
      </c>
      <c r="C53" s="25"/>
    </row>
    <row r="54" spans="1:3" s="266" customFormat="1" ht="12" customHeight="1">
      <c r="A54" s="265" t="s">
        <v>113</v>
      </c>
      <c r="B54" s="24" t="s">
        <v>114</v>
      </c>
      <c r="C54" s="25"/>
    </row>
    <row r="55" spans="1:3" s="266" customFormat="1" ht="12" customHeight="1">
      <c r="A55" s="265" t="s">
        <v>115</v>
      </c>
      <c r="B55" s="24" t="s">
        <v>116</v>
      </c>
      <c r="C55" s="25"/>
    </row>
    <row r="56" spans="1:3" s="266" customFormat="1" ht="12" customHeight="1" thickBot="1">
      <c r="A56" s="267" t="s">
        <v>117</v>
      </c>
      <c r="B56" s="27" t="s">
        <v>118</v>
      </c>
      <c r="C56" s="29"/>
    </row>
    <row r="57" spans="1:3" s="266" customFormat="1" ht="12" customHeight="1" thickBot="1">
      <c r="A57" s="44" t="s">
        <v>119</v>
      </c>
      <c r="B57" s="18" t="s">
        <v>120</v>
      </c>
      <c r="C57" s="19">
        <f>SUM(C58:C60)</f>
        <v>250</v>
      </c>
    </row>
    <row r="58" spans="1:3" s="266" customFormat="1" ht="12" customHeight="1">
      <c r="A58" s="263" t="s">
        <v>121</v>
      </c>
      <c r="B58" s="21" t="s">
        <v>122</v>
      </c>
      <c r="C58" s="22"/>
    </row>
    <row r="59" spans="1:3" s="266" customFormat="1" ht="12" customHeight="1">
      <c r="A59" s="265" t="s">
        <v>123</v>
      </c>
      <c r="B59" s="24" t="s">
        <v>124</v>
      </c>
      <c r="C59" s="25"/>
    </row>
    <row r="60" spans="1:3" s="266" customFormat="1" ht="12" customHeight="1">
      <c r="A60" s="265" t="s">
        <v>125</v>
      </c>
      <c r="B60" s="24" t="s">
        <v>126</v>
      </c>
      <c r="C60" s="25">
        <v>250</v>
      </c>
    </row>
    <row r="61" spans="1:3" s="266" customFormat="1" ht="12" customHeight="1" thickBot="1">
      <c r="A61" s="267" t="s">
        <v>127</v>
      </c>
      <c r="B61" s="27" t="s">
        <v>128</v>
      </c>
      <c r="C61" s="29"/>
    </row>
    <row r="62" spans="1:3" s="266" customFormat="1" ht="12" customHeight="1" thickBot="1">
      <c r="A62" s="44" t="s">
        <v>129</v>
      </c>
      <c r="B62" s="28" t="s">
        <v>130</v>
      </c>
      <c r="C62" s="19">
        <f>SUM(C63:C65)</f>
        <v>0</v>
      </c>
    </row>
    <row r="63" spans="1:3" s="266" customFormat="1" ht="12" customHeight="1">
      <c r="A63" s="263" t="s">
        <v>131</v>
      </c>
      <c r="B63" s="21" t="s">
        <v>132</v>
      </c>
      <c r="C63" s="25"/>
    </row>
    <row r="64" spans="1:3" s="266" customFormat="1" ht="12" customHeight="1">
      <c r="A64" s="265" t="s">
        <v>133</v>
      </c>
      <c r="B64" s="24" t="s">
        <v>134</v>
      </c>
      <c r="C64" s="25"/>
    </row>
    <row r="65" spans="1:3" s="266" customFormat="1" ht="12" customHeight="1">
      <c r="A65" s="265" t="s">
        <v>135</v>
      </c>
      <c r="B65" s="24" t="s">
        <v>136</v>
      </c>
      <c r="C65" s="25"/>
    </row>
    <row r="66" spans="1:3" s="266" customFormat="1" ht="12" customHeight="1" thickBot="1">
      <c r="A66" s="267" t="s">
        <v>137</v>
      </c>
      <c r="B66" s="27" t="s">
        <v>138</v>
      </c>
      <c r="C66" s="25"/>
    </row>
    <row r="67" spans="1:3" s="266" customFormat="1" ht="12" customHeight="1" thickBot="1">
      <c r="A67" s="44" t="s">
        <v>139</v>
      </c>
      <c r="B67" s="18" t="s">
        <v>140</v>
      </c>
      <c r="C67" s="19">
        <f>+C8+C15+C22+C29+C40+C51+C57+C62</f>
        <v>295468</v>
      </c>
    </row>
    <row r="68" spans="1:3" s="266" customFormat="1" ht="12" customHeight="1" thickBot="1">
      <c r="A68" s="268" t="s">
        <v>141</v>
      </c>
      <c r="B68" s="28" t="s">
        <v>142</v>
      </c>
      <c r="C68" s="19">
        <f>SUM(C69:C71)</f>
        <v>0</v>
      </c>
    </row>
    <row r="69" spans="1:3" s="266" customFormat="1" ht="12" customHeight="1">
      <c r="A69" s="263" t="s">
        <v>143</v>
      </c>
      <c r="B69" s="21" t="s">
        <v>144</v>
      </c>
      <c r="C69" s="25"/>
    </row>
    <row r="70" spans="1:3" s="266" customFormat="1" ht="12" customHeight="1">
      <c r="A70" s="265" t="s">
        <v>145</v>
      </c>
      <c r="B70" s="24" t="s">
        <v>146</v>
      </c>
      <c r="C70" s="25"/>
    </row>
    <row r="71" spans="1:3" s="266" customFormat="1" ht="12" customHeight="1" thickBot="1">
      <c r="A71" s="267" t="s">
        <v>147</v>
      </c>
      <c r="B71" s="31" t="s">
        <v>148</v>
      </c>
      <c r="C71" s="25"/>
    </row>
    <row r="72" spans="1:3" s="266" customFormat="1" ht="12" customHeight="1" thickBot="1">
      <c r="A72" s="268" t="s">
        <v>149</v>
      </c>
      <c r="B72" s="28" t="s">
        <v>150</v>
      </c>
      <c r="C72" s="19">
        <f>SUM(C73:C76)</f>
        <v>0</v>
      </c>
    </row>
    <row r="73" spans="1:3" s="266" customFormat="1" ht="12" customHeight="1">
      <c r="A73" s="263" t="s">
        <v>151</v>
      </c>
      <c r="B73" s="21" t="s">
        <v>152</v>
      </c>
      <c r="C73" s="25"/>
    </row>
    <row r="74" spans="1:3" s="266" customFormat="1" ht="12" customHeight="1">
      <c r="A74" s="265" t="s">
        <v>153</v>
      </c>
      <c r="B74" s="24" t="s">
        <v>154</v>
      </c>
      <c r="C74" s="25"/>
    </row>
    <row r="75" spans="1:3" s="266" customFormat="1" ht="12" customHeight="1">
      <c r="A75" s="265" t="s">
        <v>155</v>
      </c>
      <c r="B75" s="24" t="s">
        <v>156</v>
      </c>
      <c r="C75" s="25"/>
    </row>
    <row r="76" spans="1:3" s="264" customFormat="1" ht="12" customHeight="1" thickBot="1">
      <c r="A76" s="267" t="s">
        <v>157</v>
      </c>
      <c r="B76" s="27" t="s">
        <v>158</v>
      </c>
      <c r="C76" s="25"/>
    </row>
    <row r="77" spans="1:3" s="266" customFormat="1" ht="12" customHeight="1" thickBot="1">
      <c r="A77" s="268" t="s">
        <v>159</v>
      </c>
      <c r="B77" s="28" t="s">
        <v>160</v>
      </c>
      <c r="C77" s="19">
        <f>SUM(C78:C79)</f>
        <v>106376</v>
      </c>
    </row>
    <row r="78" spans="1:3" s="266" customFormat="1" ht="12" customHeight="1">
      <c r="A78" s="263" t="s">
        <v>161</v>
      </c>
      <c r="B78" s="21" t="s">
        <v>162</v>
      </c>
      <c r="C78" s="25">
        <v>106376</v>
      </c>
    </row>
    <row r="79" spans="1:3" s="266" customFormat="1" ht="12" customHeight="1" thickBot="1">
      <c r="A79" s="267" t="s">
        <v>163</v>
      </c>
      <c r="B79" s="27" t="s">
        <v>164</v>
      </c>
      <c r="C79" s="25"/>
    </row>
    <row r="80" spans="1:3" s="266" customFormat="1" ht="12" customHeight="1" thickBot="1">
      <c r="A80" s="268" t="s">
        <v>165</v>
      </c>
      <c r="B80" s="28" t="s">
        <v>166</v>
      </c>
      <c r="C80" s="19">
        <f>SUM(C81:C85)</f>
        <v>0</v>
      </c>
    </row>
    <row r="81" spans="1:3" s="266" customFormat="1" ht="12" customHeight="1">
      <c r="A81" s="263" t="s">
        <v>167</v>
      </c>
      <c r="B81" s="21" t="s">
        <v>168</v>
      </c>
      <c r="C81" s="25"/>
    </row>
    <row r="82" spans="1:3" s="266" customFormat="1" ht="12" customHeight="1">
      <c r="A82" s="265" t="s">
        <v>169</v>
      </c>
      <c r="B82" s="24" t="s">
        <v>170</v>
      </c>
      <c r="C82" s="25"/>
    </row>
    <row r="83" spans="1:3" s="266" customFormat="1" ht="12" customHeight="1">
      <c r="A83" s="265" t="s">
        <v>171</v>
      </c>
      <c r="B83" s="24" t="s">
        <v>172</v>
      </c>
      <c r="C83" s="25"/>
    </row>
    <row r="84" spans="1:3" s="264" customFormat="1" ht="12" customHeight="1">
      <c r="A84" s="267" t="s">
        <v>173</v>
      </c>
      <c r="B84" s="27" t="s">
        <v>174</v>
      </c>
      <c r="C84" s="25"/>
    </row>
    <row r="85" spans="1:3" s="264" customFormat="1" ht="12" customHeight="1" thickBot="1">
      <c r="A85" s="267" t="s">
        <v>175</v>
      </c>
      <c r="B85" s="27" t="s">
        <v>176</v>
      </c>
      <c r="C85" s="25"/>
    </row>
    <row r="86" spans="1:3" s="264" customFormat="1" ht="12" customHeight="1" thickBot="1">
      <c r="A86" s="268" t="s">
        <v>177</v>
      </c>
      <c r="B86" s="28" t="s">
        <v>178</v>
      </c>
      <c r="C86" s="19">
        <f>SUM(C87:C90)</f>
        <v>0</v>
      </c>
    </row>
    <row r="87" spans="1:3" s="264" customFormat="1" ht="12" customHeight="1">
      <c r="A87" s="269" t="s">
        <v>179</v>
      </c>
      <c r="B87" s="21" t="s">
        <v>180</v>
      </c>
      <c r="C87" s="25"/>
    </row>
    <row r="88" spans="1:3" s="266" customFormat="1" ht="15" customHeight="1">
      <c r="A88" s="270" t="s">
        <v>181</v>
      </c>
      <c r="B88" s="24" t="s">
        <v>182</v>
      </c>
      <c r="C88" s="25"/>
    </row>
    <row r="89" spans="1:3" ht="14.25" customHeight="1">
      <c r="A89" s="270" t="s">
        <v>183</v>
      </c>
      <c r="B89" s="24" t="s">
        <v>184</v>
      </c>
      <c r="C89" s="25"/>
    </row>
    <row r="90" spans="1:3" s="259" customFormat="1" ht="16.5" customHeight="1" thickBot="1">
      <c r="A90" s="271" t="s">
        <v>185</v>
      </c>
      <c r="B90" s="27" t="s">
        <v>186</v>
      </c>
      <c r="C90" s="25"/>
    </row>
    <row r="91" spans="1:3" s="272" customFormat="1" ht="12" customHeight="1" thickBot="1">
      <c r="A91" s="268" t="s">
        <v>187</v>
      </c>
      <c r="B91" s="28" t="s">
        <v>188</v>
      </c>
      <c r="C91" s="35"/>
    </row>
    <row r="92" spans="1:3" ht="12" customHeight="1" thickBot="1">
      <c r="A92" s="268" t="s">
        <v>189</v>
      </c>
      <c r="B92" s="36" t="s">
        <v>190</v>
      </c>
      <c r="C92" s="19">
        <f>+C68+C72+C77+C80+C86+C91</f>
        <v>106376</v>
      </c>
    </row>
    <row r="93" spans="1:3" ht="12" customHeight="1" thickBot="1">
      <c r="A93" s="273" t="s">
        <v>191</v>
      </c>
      <c r="B93" s="38" t="s">
        <v>192</v>
      </c>
      <c r="C93" s="19">
        <f>+C67+C92</f>
        <v>401844</v>
      </c>
    </row>
    <row r="96" spans="1:3" ht="21.75" customHeight="1" thickBot="1">
      <c r="A96" s="10" t="s">
        <v>18</v>
      </c>
      <c r="B96" s="11" t="s">
        <v>195</v>
      </c>
      <c r="C96" s="12" t="s">
        <v>20</v>
      </c>
    </row>
    <row r="97" spans="1:3" ht="12" customHeight="1" thickBot="1">
      <c r="A97" s="44">
        <v>1</v>
      </c>
      <c r="B97" s="45">
        <v>2</v>
      </c>
      <c r="C97" s="46">
        <v>3</v>
      </c>
    </row>
    <row r="98" spans="1:3" ht="12" customHeight="1" thickBot="1">
      <c r="A98" s="47" t="s">
        <v>21</v>
      </c>
      <c r="B98" s="48" t="s">
        <v>196</v>
      </c>
      <c r="C98" s="49">
        <f>SUM(C99:C103)</f>
        <v>159721</v>
      </c>
    </row>
    <row r="99" spans="1:3" ht="12" customHeight="1">
      <c r="A99" s="50" t="s">
        <v>23</v>
      </c>
      <c r="B99" s="51" t="s">
        <v>197</v>
      </c>
      <c r="C99" s="52">
        <v>67343</v>
      </c>
    </row>
    <row r="100" spans="1:3" ht="12" customHeight="1">
      <c r="A100" s="23" t="s">
        <v>25</v>
      </c>
      <c r="B100" s="53" t="s">
        <v>198</v>
      </c>
      <c r="C100" s="25">
        <v>14494</v>
      </c>
    </row>
    <row r="101" spans="1:3" ht="12" customHeight="1">
      <c r="A101" s="23" t="s">
        <v>27</v>
      </c>
      <c r="B101" s="53" t="s">
        <v>199</v>
      </c>
      <c r="C101" s="29">
        <v>66275</v>
      </c>
    </row>
    <row r="102" spans="1:3" ht="12" customHeight="1">
      <c r="A102" s="23" t="s">
        <v>29</v>
      </c>
      <c r="B102" s="53" t="s">
        <v>200</v>
      </c>
      <c r="C102" s="29"/>
    </row>
    <row r="103" spans="1:3" ht="12" customHeight="1">
      <c r="A103" s="23" t="s">
        <v>201</v>
      </c>
      <c r="B103" s="53" t="s">
        <v>202</v>
      </c>
      <c r="C103" s="29">
        <f>SUM(C104:C114)</f>
        <v>11609</v>
      </c>
    </row>
    <row r="104" spans="1:3" ht="12" customHeight="1">
      <c r="A104" s="23" t="s">
        <v>33</v>
      </c>
      <c r="B104" s="53" t="s">
        <v>203</v>
      </c>
      <c r="C104" s="29"/>
    </row>
    <row r="105" spans="1:3" ht="12" customHeight="1">
      <c r="A105" s="23" t="s">
        <v>204</v>
      </c>
      <c r="B105" s="54" t="s">
        <v>205</v>
      </c>
      <c r="C105" s="29"/>
    </row>
    <row r="106" spans="1:3" ht="12" customHeight="1">
      <c r="A106" s="23" t="s">
        <v>206</v>
      </c>
      <c r="B106" s="55" t="s">
        <v>207</v>
      </c>
      <c r="C106" s="29"/>
    </row>
    <row r="107" spans="1:3" ht="12" customHeight="1">
      <c r="A107" s="23" t="s">
        <v>208</v>
      </c>
      <c r="B107" s="55" t="s">
        <v>209</v>
      </c>
      <c r="C107" s="29"/>
    </row>
    <row r="108" spans="1:3" ht="12" customHeight="1">
      <c r="A108" s="23" t="s">
        <v>210</v>
      </c>
      <c r="B108" s="54" t="s">
        <v>211</v>
      </c>
      <c r="C108" s="29">
        <v>871</v>
      </c>
    </row>
    <row r="109" spans="1:3" ht="12" customHeight="1">
      <c r="A109" s="23" t="s">
        <v>212</v>
      </c>
      <c r="B109" s="54" t="s">
        <v>213</v>
      </c>
      <c r="C109" s="29"/>
    </row>
    <row r="110" spans="1:3" ht="12" customHeight="1">
      <c r="A110" s="23" t="s">
        <v>214</v>
      </c>
      <c r="B110" s="55" t="s">
        <v>215</v>
      </c>
      <c r="C110" s="29"/>
    </row>
    <row r="111" spans="1:3" ht="12" customHeight="1">
      <c r="A111" s="23" t="s">
        <v>216</v>
      </c>
      <c r="B111" s="55" t="s">
        <v>217</v>
      </c>
      <c r="C111" s="29"/>
    </row>
    <row r="112" spans="1:3" ht="12" customHeight="1">
      <c r="A112" s="56" t="s">
        <v>218</v>
      </c>
      <c r="B112" s="55" t="s">
        <v>219</v>
      </c>
      <c r="C112" s="29"/>
    </row>
    <row r="113" spans="1:3" ht="12" customHeight="1">
      <c r="A113" s="56" t="s">
        <v>220</v>
      </c>
      <c r="B113" s="55" t="s">
        <v>221</v>
      </c>
      <c r="C113" s="29">
        <v>238</v>
      </c>
    </row>
    <row r="114" spans="1:3" ht="12" customHeight="1" thickBot="1">
      <c r="A114" s="57" t="s">
        <v>222</v>
      </c>
      <c r="B114" s="55" t="s">
        <v>586</v>
      </c>
      <c r="C114" s="58">
        <v>10500</v>
      </c>
    </row>
    <row r="115" spans="1:3" ht="12" customHeight="1" thickBot="1">
      <c r="A115" s="17" t="s">
        <v>35</v>
      </c>
      <c r="B115" s="59" t="s">
        <v>224</v>
      </c>
      <c r="C115" s="19">
        <f>+C116+C118+C120</f>
        <v>103758</v>
      </c>
    </row>
    <row r="116" spans="1:3" ht="12" customHeight="1">
      <c r="A116" s="20" t="s">
        <v>37</v>
      </c>
      <c r="B116" s="53" t="s">
        <v>225</v>
      </c>
      <c r="C116" s="22">
        <v>2980</v>
      </c>
    </row>
    <row r="117" spans="1:3" ht="12" customHeight="1">
      <c r="A117" s="20" t="s">
        <v>39</v>
      </c>
      <c r="B117" s="60" t="s">
        <v>226</v>
      </c>
      <c r="C117" s="22"/>
    </row>
    <row r="118" spans="1:3" ht="12" customHeight="1">
      <c r="A118" s="20" t="s">
        <v>41</v>
      </c>
      <c r="B118" s="60" t="s">
        <v>227</v>
      </c>
      <c r="C118" s="25">
        <v>15107</v>
      </c>
    </row>
    <row r="119" spans="1:3" ht="12" customHeight="1">
      <c r="A119" s="20" t="s">
        <v>43</v>
      </c>
      <c r="B119" s="60" t="s">
        <v>228</v>
      </c>
      <c r="C119" s="61">
        <v>15107</v>
      </c>
    </row>
    <row r="120" spans="1:3" ht="12" customHeight="1">
      <c r="A120" s="20" t="s">
        <v>45</v>
      </c>
      <c r="B120" s="62" t="s">
        <v>229</v>
      </c>
      <c r="C120" s="61">
        <f>SUM(C121:C128)</f>
        <v>85671</v>
      </c>
    </row>
    <row r="121" spans="1:3" ht="12" customHeight="1">
      <c r="A121" s="20" t="s">
        <v>47</v>
      </c>
      <c r="B121" s="63" t="s">
        <v>230</v>
      </c>
      <c r="C121" s="61"/>
    </row>
    <row r="122" spans="1:3" ht="12" customHeight="1">
      <c r="A122" s="20" t="s">
        <v>231</v>
      </c>
      <c r="B122" s="64" t="s">
        <v>232</v>
      </c>
      <c r="C122" s="61"/>
    </row>
    <row r="123" spans="1:3" ht="12" customHeight="1">
      <c r="A123" s="20" t="s">
        <v>233</v>
      </c>
      <c r="B123" s="55" t="s">
        <v>209</v>
      </c>
      <c r="C123" s="61"/>
    </row>
    <row r="124" spans="1:3" ht="12" customHeight="1">
      <c r="A124" s="20" t="s">
        <v>234</v>
      </c>
      <c r="B124" s="55" t="s">
        <v>235</v>
      </c>
      <c r="C124" s="61"/>
    </row>
    <row r="125" spans="1:3" ht="12" customHeight="1">
      <c r="A125" s="20" t="s">
        <v>236</v>
      </c>
      <c r="B125" s="55" t="s">
        <v>237</v>
      </c>
      <c r="C125" s="61">
        <v>85671</v>
      </c>
    </row>
    <row r="126" spans="1:3" ht="12" customHeight="1">
      <c r="A126" s="20" t="s">
        <v>238</v>
      </c>
      <c r="B126" s="55" t="s">
        <v>215</v>
      </c>
      <c r="C126" s="61"/>
    </row>
    <row r="127" spans="1:3" ht="12" customHeight="1">
      <c r="A127" s="20" t="s">
        <v>239</v>
      </c>
      <c r="B127" s="55" t="s">
        <v>240</v>
      </c>
      <c r="C127" s="61"/>
    </row>
    <row r="128" spans="1:3" s="272" customFormat="1" ht="12" customHeight="1" thickBot="1">
      <c r="A128" s="20" t="s">
        <v>241</v>
      </c>
      <c r="B128" s="55" t="s">
        <v>242</v>
      </c>
      <c r="C128" s="61"/>
    </row>
    <row r="129" spans="1:3" ht="12" customHeight="1" thickBot="1">
      <c r="A129" s="17" t="s">
        <v>49</v>
      </c>
      <c r="B129" s="18" t="s">
        <v>243</v>
      </c>
      <c r="C129" s="19">
        <f>+C98+C115</f>
        <v>263479</v>
      </c>
    </row>
    <row r="130" spans="1:3" ht="12" customHeight="1" thickBot="1">
      <c r="A130" s="17" t="s">
        <v>63</v>
      </c>
      <c r="B130" s="18" t="s">
        <v>244</v>
      </c>
      <c r="C130" s="19">
        <f>+C131+C132+C133</f>
        <v>0</v>
      </c>
    </row>
    <row r="131" spans="1:3" ht="12" customHeight="1">
      <c r="A131" s="20" t="s">
        <v>65</v>
      </c>
      <c r="B131" s="65" t="s">
        <v>245</v>
      </c>
      <c r="C131" s="61"/>
    </row>
    <row r="132" spans="1:3" ht="12" customHeight="1">
      <c r="A132" s="20" t="s">
        <v>67</v>
      </c>
      <c r="B132" s="65" t="s">
        <v>246</v>
      </c>
      <c r="C132" s="61"/>
    </row>
    <row r="133" spans="1:3" ht="12" customHeight="1" thickBot="1">
      <c r="A133" s="66" t="s">
        <v>69</v>
      </c>
      <c r="B133" s="67" t="s">
        <v>247</v>
      </c>
      <c r="C133" s="61"/>
    </row>
    <row r="134" spans="1:3" ht="12" customHeight="1" thickBot="1">
      <c r="A134" s="17" t="s">
        <v>85</v>
      </c>
      <c r="B134" s="18" t="s">
        <v>248</v>
      </c>
      <c r="C134" s="19">
        <f>+C135+C136+C137+C138</f>
        <v>0</v>
      </c>
    </row>
    <row r="135" spans="1:3" s="272" customFormat="1" ht="12" customHeight="1">
      <c r="A135" s="20" t="s">
        <v>87</v>
      </c>
      <c r="B135" s="65" t="s">
        <v>249</v>
      </c>
      <c r="C135" s="61"/>
    </row>
    <row r="136" spans="1:10" ht="12" customHeight="1">
      <c r="A136" s="20" t="s">
        <v>89</v>
      </c>
      <c r="B136" s="65" t="s">
        <v>250</v>
      </c>
      <c r="C136" s="61"/>
      <c r="J136" s="274"/>
    </row>
    <row r="137" spans="1:3" ht="14.25" customHeight="1">
      <c r="A137" s="20" t="s">
        <v>91</v>
      </c>
      <c r="B137" s="65" t="s">
        <v>251</v>
      </c>
      <c r="C137" s="61"/>
    </row>
    <row r="138" spans="1:3" ht="12" customHeight="1" thickBot="1">
      <c r="A138" s="66" t="s">
        <v>93</v>
      </c>
      <c r="B138" s="67" t="s">
        <v>252</v>
      </c>
      <c r="C138" s="61"/>
    </row>
    <row r="139" spans="1:3" s="272" customFormat="1" ht="12" customHeight="1" thickBot="1">
      <c r="A139" s="17" t="s">
        <v>107</v>
      </c>
      <c r="B139" s="18" t="s">
        <v>253</v>
      </c>
      <c r="C139" s="19">
        <f>+C140+C141+C142+C143</f>
        <v>138365</v>
      </c>
    </row>
    <row r="140" spans="1:3" s="272" customFormat="1" ht="12" customHeight="1">
      <c r="A140" s="20" t="s">
        <v>109</v>
      </c>
      <c r="B140" s="65" t="s">
        <v>254</v>
      </c>
      <c r="C140" s="61"/>
    </row>
    <row r="141" spans="1:3" s="272" customFormat="1" ht="12" customHeight="1">
      <c r="A141" s="20" t="s">
        <v>111</v>
      </c>
      <c r="B141" s="65" t="s">
        <v>255</v>
      </c>
      <c r="C141" s="61">
        <f>'9.2.1. sz. mell'!C39+'9.3.1. sz. mell'!C39+'9.4.1. sz. mell_2'!C39</f>
        <v>138365</v>
      </c>
    </row>
    <row r="142" spans="1:3" s="272" customFormat="1" ht="12" customHeight="1">
      <c r="A142" s="20" t="s">
        <v>113</v>
      </c>
      <c r="B142" s="65" t="s">
        <v>256</v>
      </c>
      <c r="C142" s="61"/>
    </row>
    <row r="143" spans="1:3" s="272" customFormat="1" ht="12" customHeight="1">
      <c r="A143" s="56" t="s">
        <v>115</v>
      </c>
      <c r="B143" s="53" t="s">
        <v>257</v>
      </c>
      <c r="C143" s="61"/>
    </row>
    <row r="144" spans="1:3" s="272" customFormat="1" ht="12" customHeight="1" thickBot="1">
      <c r="A144" s="56" t="s">
        <v>117</v>
      </c>
      <c r="B144" s="53" t="s">
        <v>258</v>
      </c>
      <c r="C144" s="61"/>
    </row>
    <row r="145" spans="1:3" ht="12.75" customHeight="1" thickBot="1">
      <c r="A145" s="17" t="s">
        <v>119</v>
      </c>
      <c r="B145" s="18" t="s">
        <v>259</v>
      </c>
      <c r="C145" s="68">
        <f>+C146+C147+C148+C149</f>
        <v>0</v>
      </c>
    </row>
    <row r="146" spans="1:3" ht="12" customHeight="1">
      <c r="A146" s="20" t="s">
        <v>121</v>
      </c>
      <c r="B146" s="65" t="s">
        <v>260</v>
      </c>
      <c r="C146" s="61"/>
    </row>
    <row r="147" spans="1:3" ht="15" customHeight="1">
      <c r="A147" s="20" t="s">
        <v>123</v>
      </c>
      <c r="B147" s="65" t="s">
        <v>261</v>
      </c>
      <c r="C147" s="61"/>
    </row>
    <row r="148" spans="1:3" ht="14.25" customHeight="1">
      <c r="A148" s="20" t="s">
        <v>125</v>
      </c>
      <c r="B148" s="65" t="s">
        <v>262</v>
      </c>
      <c r="C148" s="61"/>
    </row>
    <row r="149" spans="1:3" ht="15" customHeight="1" thickBot="1">
      <c r="A149" s="20" t="s">
        <v>127</v>
      </c>
      <c r="B149" s="65" t="s">
        <v>263</v>
      </c>
      <c r="C149" s="61"/>
    </row>
    <row r="150" spans="1:3" ht="14.25" customHeight="1" thickBot="1">
      <c r="A150" s="18" t="s">
        <v>264</v>
      </c>
      <c r="B150" s="18" t="s">
        <v>265</v>
      </c>
      <c r="C150" s="18"/>
    </row>
    <row r="151" spans="1:3" ht="14.25" customHeight="1" thickBot="1">
      <c r="A151" s="17" t="s">
        <v>139</v>
      </c>
      <c r="B151" s="18" t="s">
        <v>266</v>
      </c>
      <c r="C151" s="69">
        <f>+C130+C134+C139+C145+C150</f>
        <v>138365</v>
      </c>
    </row>
    <row r="152" spans="1:3" ht="14.25" customHeight="1" thickBot="1">
      <c r="A152" s="72" t="s">
        <v>267</v>
      </c>
      <c r="B152" s="73" t="s">
        <v>268</v>
      </c>
      <c r="C152" s="69">
        <f>+C129+C151</f>
        <v>401844</v>
      </c>
    </row>
    <row r="153" ht="12" customHeight="1" thickBot="1"/>
    <row r="154" spans="1:3" s="277" customFormat="1" ht="15" customHeight="1" thickBot="1">
      <c r="A154" s="314" t="s">
        <v>461</v>
      </c>
      <c r="B154" s="315"/>
      <c r="C154" s="484">
        <f>19-2.625</f>
        <v>16.375</v>
      </c>
    </row>
    <row r="155" spans="1:3" s="277" customFormat="1" ht="14.25" customHeight="1" thickBot="1">
      <c r="A155" s="314" t="s">
        <v>462</v>
      </c>
      <c r="B155" s="315"/>
      <c r="C155" s="316">
        <v>0</v>
      </c>
    </row>
    <row r="65536" ht="14.25" customHeight="1"/>
  </sheetData>
  <sheetProtection selectLockedCells="1" selectUnlockedCells="1"/>
  <printOptions horizontalCentered="1"/>
  <pageMargins left="0.7875" right="0.7875" top="0.64" bottom="0.57" header="0.5118055555555555" footer="0.5118055555555555"/>
  <pageSetup horizontalDpi="300" verticalDpi="300" orientation="portrait" paperSize="9" scale="6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K155"/>
  <sheetViews>
    <sheetView zoomScale="120" zoomScaleNormal="120" workbookViewId="0" topLeftCell="A130">
      <selection activeCell="C101" sqref="C101"/>
    </sheetView>
  </sheetViews>
  <sheetFormatPr defaultColWidth="9.00390625" defaultRowHeight="12" customHeight="1"/>
  <cols>
    <col min="1" max="1" width="19.50390625" style="234" customWidth="1"/>
    <col min="2" max="2" width="72.00390625" style="235" customWidth="1"/>
    <col min="3" max="3" width="25.00390625" style="236" customWidth="1"/>
    <col min="4" max="16384" width="9.375" style="237" customWidth="1"/>
  </cols>
  <sheetData>
    <row r="1" spans="1:3" s="241" customFormat="1" ht="16.5" customHeight="1">
      <c r="A1" s="238"/>
      <c r="B1" s="239"/>
      <c r="C1" s="240" t="s">
        <v>589</v>
      </c>
    </row>
    <row r="2" spans="1:3" s="245" customFormat="1" ht="21" customHeight="1">
      <c r="A2" s="242" t="s">
        <v>277</v>
      </c>
      <c r="B2" s="243" t="s">
        <v>421</v>
      </c>
      <c r="C2" s="244" t="s">
        <v>422</v>
      </c>
    </row>
    <row r="3" spans="1:3" s="245" customFormat="1" ht="17.25" customHeight="1">
      <c r="A3" s="246" t="s">
        <v>423</v>
      </c>
      <c r="B3" s="247" t="s">
        <v>429</v>
      </c>
      <c r="C3" s="248">
        <v>3</v>
      </c>
    </row>
    <row r="4" spans="1:3" s="252" customFormat="1" ht="15.75" customHeight="1">
      <c r="A4" s="249"/>
      <c r="B4" s="250"/>
      <c r="C4" s="251" t="s">
        <v>355</v>
      </c>
    </row>
    <row r="5" spans="1:3" ht="14.25" customHeight="1">
      <c r="A5" s="253" t="s">
        <v>425</v>
      </c>
      <c r="B5" s="254" t="s">
        <v>426</v>
      </c>
      <c r="C5" s="255" t="s">
        <v>427</v>
      </c>
    </row>
    <row r="6" spans="1:3" s="259" customFormat="1" ht="12.75" customHeight="1">
      <c r="A6" s="256">
        <v>1</v>
      </c>
      <c r="B6" s="257">
        <v>2</v>
      </c>
      <c r="C6" s="258">
        <v>3</v>
      </c>
    </row>
    <row r="7" spans="1:3" s="259" customFormat="1" ht="15.75" customHeight="1">
      <c r="A7" s="260"/>
      <c r="B7" s="261" t="s">
        <v>275</v>
      </c>
      <c r="C7" s="262"/>
    </row>
    <row r="8" spans="1:3" s="259" customFormat="1" ht="12" customHeight="1">
      <c r="A8" s="44" t="s">
        <v>21</v>
      </c>
      <c r="B8" s="18" t="s">
        <v>22</v>
      </c>
      <c r="C8" s="19">
        <f>+C9+C10+C11+C12+C13+C14</f>
        <v>0</v>
      </c>
    </row>
    <row r="9" spans="1:3" s="264" customFormat="1" ht="12" customHeight="1">
      <c r="A9" s="263" t="s">
        <v>23</v>
      </c>
      <c r="B9" s="21" t="s">
        <v>24</v>
      </c>
      <c r="C9" s="22"/>
    </row>
    <row r="10" spans="1:3" s="266" customFormat="1" ht="12" customHeight="1">
      <c r="A10" s="265" t="s">
        <v>25</v>
      </c>
      <c r="B10" s="24" t="s">
        <v>26</v>
      </c>
      <c r="C10" s="25"/>
    </row>
    <row r="11" spans="1:3" s="266" customFormat="1" ht="12" customHeight="1">
      <c r="A11" s="265" t="s">
        <v>27</v>
      </c>
      <c r="B11" s="24" t="s">
        <v>28</v>
      </c>
      <c r="C11" s="25"/>
    </row>
    <row r="12" spans="1:3" s="266" customFormat="1" ht="12" customHeight="1">
      <c r="A12" s="265" t="s">
        <v>29</v>
      </c>
      <c r="B12" s="24" t="s">
        <v>30</v>
      </c>
      <c r="C12" s="25"/>
    </row>
    <row r="13" spans="1:3" s="266" customFormat="1" ht="12" customHeight="1">
      <c r="A13" s="265" t="s">
        <v>31</v>
      </c>
      <c r="B13" s="24" t="s">
        <v>32</v>
      </c>
      <c r="C13" s="486"/>
    </row>
    <row r="14" spans="1:3" s="264" customFormat="1" ht="12" customHeight="1">
      <c r="A14" s="267" t="s">
        <v>33</v>
      </c>
      <c r="B14" s="27" t="s">
        <v>34</v>
      </c>
      <c r="C14" s="487"/>
    </row>
    <row r="15" spans="1:3" s="264" customFormat="1" ht="12" customHeight="1">
      <c r="A15" s="44" t="s">
        <v>35</v>
      </c>
      <c r="B15" s="28" t="s">
        <v>36</v>
      </c>
      <c r="C15" s="19">
        <f>+C16+C17+C18+C19+C20</f>
        <v>0</v>
      </c>
    </row>
    <row r="16" spans="1:3" s="264" customFormat="1" ht="12" customHeight="1">
      <c r="A16" s="263" t="s">
        <v>37</v>
      </c>
      <c r="B16" s="21" t="s">
        <v>38</v>
      </c>
      <c r="C16" s="22"/>
    </row>
    <row r="17" spans="1:3" s="264" customFormat="1" ht="12" customHeight="1">
      <c r="A17" s="265" t="s">
        <v>39</v>
      </c>
      <c r="B17" s="24" t="s">
        <v>40</v>
      </c>
      <c r="C17" s="25"/>
    </row>
    <row r="18" spans="1:3" s="264" customFormat="1" ht="12" customHeight="1">
      <c r="A18" s="265" t="s">
        <v>41</v>
      </c>
      <c r="B18" s="24" t="s">
        <v>42</v>
      </c>
      <c r="C18" s="25"/>
    </row>
    <row r="19" spans="1:3" s="264" customFormat="1" ht="12" customHeight="1">
      <c r="A19" s="265" t="s">
        <v>43</v>
      </c>
      <c r="B19" s="24" t="s">
        <v>44</v>
      </c>
      <c r="C19" s="25"/>
    </row>
    <row r="20" spans="1:3" s="264" customFormat="1" ht="12" customHeight="1">
      <c r="A20" s="265" t="s">
        <v>45</v>
      </c>
      <c r="B20" s="24" t="s">
        <v>46</v>
      </c>
      <c r="C20" s="25"/>
    </row>
    <row r="21" spans="1:3" s="266" customFormat="1" ht="12" customHeight="1">
      <c r="A21" s="267" t="s">
        <v>47</v>
      </c>
      <c r="B21" s="27" t="s">
        <v>48</v>
      </c>
      <c r="C21" s="29"/>
    </row>
    <row r="22" spans="1:3" s="266" customFormat="1" ht="12" customHeight="1">
      <c r="A22" s="44" t="s">
        <v>49</v>
      </c>
      <c r="B22" s="18" t="s">
        <v>50</v>
      </c>
      <c r="C22" s="19">
        <f>+C23+C24+C25+C26+C27</f>
        <v>0</v>
      </c>
    </row>
    <row r="23" spans="1:3" s="266" customFormat="1" ht="12" customHeight="1">
      <c r="A23" s="263" t="s">
        <v>51</v>
      </c>
      <c r="B23" s="21" t="s">
        <v>52</v>
      </c>
      <c r="C23" s="22"/>
    </row>
    <row r="24" spans="1:3" s="264" customFormat="1" ht="12" customHeight="1">
      <c r="A24" s="265" t="s">
        <v>53</v>
      </c>
      <c r="B24" s="24" t="s">
        <v>54</v>
      </c>
      <c r="C24" s="25"/>
    </row>
    <row r="25" spans="1:3" s="266" customFormat="1" ht="12" customHeight="1">
      <c r="A25" s="265" t="s">
        <v>55</v>
      </c>
      <c r="B25" s="24" t="s">
        <v>56</v>
      </c>
      <c r="C25" s="25"/>
    </row>
    <row r="26" spans="1:3" s="266" customFormat="1" ht="12" customHeight="1">
      <c r="A26" s="265" t="s">
        <v>57</v>
      </c>
      <c r="B26" s="24" t="s">
        <v>58</v>
      </c>
      <c r="C26" s="25"/>
    </row>
    <row r="27" spans="1:3" s="266" customFormat="1" ht="12" customHeight="1">
      <c r="A27" s="265" t="s">
        <v>59</v>
      </c>
      <c r="B27" s="24" t="s">
        <v>60</v>
      </c>
      <c r="C27" s="25"/>
    </row>
    <row r="28" spans="1:3" s="266" customFormat="1" ht="12" customHeight="1">
      <c r="A28" s="267" t="s">
        <v>61</v>
      </c>
      <c r="B28" s="27" t="s">
        <v>62</v>
      </c>
      <c r="C28" s="29"/>
    </row>
    <row r="29" spans="1:3" s="266" customFormat="1" ht="12" customHeight="1">
      <c r="A29" s="44" t="s">
        <v>63</v>
      </c>
      <c r="B29" s="18" t="s">
        <v>64</v>
      </c>
      <c r="C29" s="19">
        <f>C30+C31+C32+C33+C39</f>
        <v>0</v>
      </c>
    </row>
    <row r="30" spans="1:3" s="266" customFormat="1" ht="12" customHeight="1">
      <c r="A30" s="265" t="s">
        <v>65</v>
      </c>
      <c r="B30" s="24" t="s">
        <v>66</v>
      </c>
      <c r="C30" s="25"/>
    </row>
    <row r="31" spans="1:3" s="266" customFormat="1" ht="12" customHeight="1">
      <c r="A31" s="265" t="s">
        <v>67</v>
      </c>
      <c r="B31" s="24" t="s">
        <v>68</v>
      </c>
      <c r="C31" s="25"/>
    </row>
    <row r="32" spans="1:3" s="266" customFormat="1" ht="12" customHeight="1">
      <c r="A32" s="265" t="s">
        <v>69</v>
      </c>
      <c r="B32" s="24" t="s">
        <v>70</v>
      </c>
      <c r="C32" s="25"/>
    </row>
    <row r="33" spans="1:3" s="266" customFormat="1" ht="12" customHeight="1">
      <c r="A33" s="265" t="s">
        <v>71</v>
      </c>
      <c r="B33" s="24" t="s">
        <v>72</v>
      </c>
      <c r="C33" s="25">
        <f>C34+C35+C36+C37+C38</f>
        <v>0</v>
      </c>
    </row>
    <row r="34" spans="1:3" s="266" customFormat="1" ht="12" customHeight="1">
      <c r="A34" s="265" t="s">
        <v>73</v>
      </c>
      <c r="B34" s="24" t="s">
        <v>74</v>
      </c>
      <c r="C34" s="25"/>
    </row>
    <row r="35" spans="1:3" s="266" customFormat="1" ht="12" customHeight="1">
      <c r="A35" s="265" t="s">
        <v>75</v>
      </c>
      <c r="B35" s="24" t="s">
        <v>76</v>
      </c>
      <c r="C35" s="25"/>
    </row>
    <row r="36" spans="1:3" s="266" customFormat="1" ht="12" customHeight="1">
      <c r="A36" s="265" t="s">
        <v>77</v>
      </c>
      <c r="B36" s="24" t="s">
        <v>78</v>
      </c>
      <c r="C36" s="25"/>
    </row>
    <row r="37" spans="1:3" s="266" customFormat="1" ht="12" customHeight="1">
      <c r="A37" s="265" t="s">
        <v>79</v>
      </c>
      <c r="B37" s="24" t="s">
        <v>80</v>
      </c>
      <c r="C37" s="25"/>
    </row>
    <row r="38" spans="1:3" s="266" customFormat="1" ht="12" customHeight="1">
      <c r="A38" s="265" t="s">
        <v>81</v>
      </c>
      <c r="B38" s="24" t="s">
        <v>82</v>
      </c>
      <c r="C38" s="25"/>
    </row>
    <row r="39" spans="1:3" s="266" customFormat="1" ht="12" customHeight="1">
      <c r="A39" s="267" t="s">
        <v>83</v>
      </c>
      <c r="B39" s="27" t="s">
        <v>84</v>
      </c>
      <c r="C39" s="29"/>
    </row>
    <row r="40" spans="1:3" s="266" customFormat="1" ht="12" customHeight="1">
      <c r="A40" s="44" t="s">
        <v>85</v>
      </c>
      <c r="B40" s="18" t="s">
        <v>86</v>
      </c>
      <c r="C40" s="19">
        <f>SUM(C41:C50)</f>
        <v>6680</v>
      </c>
    </row>
    <row r="41" spans="1:3" s="266" customFormat="1" ht="12" customHeight="1">
      <c r="A41" s="263" t="s">
        <v>87</v>
      </c>
      <c r="B41" s="21" t="s">
        <v>88</v>
      </c>
      <c r="C41" s="22">
        <v>1166</v>
      </c>
    </row>
    <row r="42" spans="1:3" s="266" customFormat="1" ht="12" customHeight="1">
      <c r="A42" s="265" t="s">
        <v>89</v>
      </c>
      <c r="B42" s="24" t="s">
        <v>90</v>
      </c>
      <c r="C42" s="25">
        <f>1001+968</f>
        <v>1969</v>
      </c>
    </row>
    <row r="43" spans="1:3" s="266" customFormat="1" ht="12" customHeight="1">
      <c r="A43" s="265" t="s">
        <v>91</v>
      </c>
      <c r="B43" s="24" t="s">
        <v>92</v>
      </c>
      <c r="C43" s="25"/>
    </row>
    <row r="44" spans="1:3" s="266" customFormat="1" ht="12" customHeight="1">
      <c r="A44" s="265" t="s">
        <v>93</v>
      </c>
      <c r="B44" s="24" t="s">
        <v>94</v>
      </c>
      <c r="C44" s="25"/>
    </row>
    <row r="45" spans="1:3" s="266" customFormat="1" ht="12" customHeight="1">
      <c r="A45" s="265" t="s">
        <v>95</v>
      </c>
      <c r="B45" s="24" t="s">
        <v>96</v>
      </c>
      <c r="C45" s="25"/>
    </row>
    <row r="46" spans="1:3" s="266" customFormat="1" ht="12" customHeight="1">
      <c r="A46" s="265" t="s">
        <v>97</v>
      </c>
      <c r="B46" s="24" t="s">
        <v>98</v>
      </c>
      <c r="C46" s="25">
        <v>1419</v>
      </c>
    </row>
    <row r="47" spans="1:3" s="266" customFormat="1" ht="12" customHeight="1">
      <c r="A47" s="265" t="s">
        <v>99</v>
      </c>
      <c r="B47" s="24" t="s">
        <v>100</v>
      </c>
      <c r="C47" s="25"/>
    </row>
    <row r="48" spans="1:3" s="266" customFormat="1" ht="12" customHeight="1">
      <c r="A48" s="265" t="s">
        <v>101</v>
      </c>
      <c r="B48" s="24" t="s">
        <v>102</v>
      </c>
      <c r="C48" s="25"/>
    </row>
    <row r="49" spans="1:3" s="266" customFormat="1" ht="12" customHeight="1">
      <c r="A49" s="265" t="s">
        <v>103</v>
      </c>
      <c r="B49" s="24" t="s">
        <v>104</v>
      </c>
      <c r="C49" s="25"/>
    </row>
    <row r="50" spans="1:3" s="266" customFormat="1" ht="12" customHeight="1">
      <c r="A50" s="267" t="s">
        <v>105</v>
      </c>
      <c r="B50" s="27" t="s">
        <v>106</v>
      </c>
      <c r="C50" s="29">
        <v>2126</v>
      </c>
    </row>
    <row r="51" spans="1:3" s="266" customFormat="1" ht="12" customHeight="1">
      <c r="A51" s="44" t="s">
        <v>107</v>
      </c>
      <c r="B51" s="18" t="s">
        <v>108</v>
      </c>
      <c r="C51" s="19">
        <f>SUM(C52:C56)</f>
        <v>0</v>
      </c>
    </row>
    <row r="52" spans="1:3" s="266" customFormat="1" ht="12" customHeight="1">
      <c r="A52" s="263" t="s">
        <v>109</v>
      </c>
      <c r="B52" s="21" t="s">
        <v>110</v>
      </c>
      <c r="C52" s="22"/>
    </row>
    <row r="53" spans="1:3" s="266" customFormat="1" ht="12" customHeight="1">
      <c r="A53" s="265" t="s">
        <v>111</v>
      </c>
      <c r="B53" s="24" t="s">
        <v>112</v>
      </c>
      <c r="C53" s="25"/>
    </row>
    <row r="54" spans="1:3" s="266" customFormat="1" ht="12" customHeight="1">
      <c r="A54" s="265" t="s">
        <v>113</v>
      </c>
      <c r="B54" s="24" t="s">
        <v>114</v>
      </c>
      <c r="C54" s="25"/>
    </row>
    <row r="55" spans="1:3" s="266" customFormat="1" ht="12" customHeight="1">
      <c r="A55" s="265" t="s">
        <v>115</v>
      </c>
      <c r="B55" s="24" t="s">
        <v>116</v>
      </c>
      <c r="C55" s="25"/>
    </row>
    <row r="56" spans="1:3" s="266" customFormat="1" ht="12" customHeight="1">
      <c r="A56" s="267" t="s">
        <v>117</v>
      </c>
      <c r="B56" s="27" t="s">
        <v>118</v>
      </c>
      <c r="C56" s="29"/>
    </row>
    <row r="57" spans="1:3" s="266" customFormat="1" ht="12" customHeight="1">
      <c r="A57" s="44" t="s">
        <v>119</v>
      </c>
      <c r="B57" s="18" t="s">
        <v>120</v>
      </c>
      <c r="C57" s="19">
        <f>SUM(C58:C60)</f>
        <v>0</v>
      </c>
    </row>
    <row r="58" spans="1:3" s="266" customFormat="1" ht="12" customHeight="1">
      <c r="A58" s="263" t="s">
        <v>121</v>
      </c>
      <c r="B58" s="21" t="s">
        <v>122</v>
      </c>
      <c r="C58" s="22"/>
    </row>
    <row r="59" spans="1:3" s="266" customFormat="1" ht="12" customHeight="1">
      <c r="A59" s="265" t="s">
        <v>123</v>
      </c>
      <c r="B59" s="24" t="s">
        <v>124</v>
      </c>
      <c r="C59" s="25"/>
    </row>
    <row r="60" spans="1:3" s="266" customFormat="1" ht="12" customHeight="1">
      <c r="A60" s="265" t="s">
        <v>125</v>
      </c>
      <c r="B60" s="24" t="s">
        <v>126</v>
      </c>
      <c r="C60" s="25"/>
    </row>
    <row r="61" spans="1:3" s="266" customFormat="1" ht="12" customHeight="1">
      <c r="A61" s="267" t="s">
        <v>127</v>
      </c>
      <c r="B61" s="27" t="s">
        <v>128</v>
      </c>
      <c r="C61" s="29"/>
    </row>
    <row r="62" spans="1:3" s="266" customFormat="1" ht="12" customHeight="1">
      <c r="A62" s="44" t="s">
        <v>129</v>
      </c>
      <c r="B62" s="28" t="s">
        <v>130</v>
      </c>
      <c r="C62" s="19">
        <f>SUM(C63:C65)</f>
        <v>0</v>
      </c>
    </row>
    <row r="63" spans="1:3" s="266" customFormat="1" ht="12" customHeight="1">
      <c r="A63" s="263" t="s">
        <v>131</v>
      </c>
      <c r="B63" s="21" t="s">
        <v>132</v>
      </c>
      <c r="C63" s="25"/>
    </row>
    <row r="64" spans="1:3" s="266" customFormat="1" ht="12" customHeight="1">
      <c r="A64" s="265" t="s">
        <v>133</v>
      </c>
      <c r="B64" s="24" t="s">
        <v>134</v>
      </c>
      <c r="C64" s="25"/>
    </row>
    <row r="65" spans="1:3" s="266" customFormat="1" ht="12" customHeight="1">
      <c r="A65" s="265" t="s">
        <v>135</v>
      </c>
      <c r="B65" s="24" t="s">
        <v>136</v>
      </c>
      <c r="C65" s="25"/>
    </row>
    <row r="66" spans="1:3" s="266" customFormat="1" ht="12" customHeight="1">
      <c r="A66" s="267" t="s">
        <v>137</v>
      </c>
      <c r="B66" s="27" t="s">
        <v>138</v>
      </c>
      <c r="C66" s="25"/>
    </row>
    <row r="67" spans="1:3" s="266" customFormat="1" ht="12" customHeight="1">
      <c r="A67" s="44" t="s">
        <v>139</v>
      </c>
      <c r="B67" s="18" t="s">
        <v>140</v>
      </c>
      <c r="C67" s="19">
        <f>+C8+C15+C22+C29+C40+C51+C57+C62</f>
        <v>6680</v>
      </c>
    </row>
    <row r="68" spans="1:3" s="266" customFormat="1" ht="12" customHeight="1">
      <c r="A68" s="268" t="s">
        <v>141</v>
      </c>
      <c r="B68" s="28" t="s">
        <v>142</v>
      </c>
      <c r="C68" s="19">
        <f>SUM(C69:C71)</f>
        <v>0</v>
      </c>
    </row>
    <row r="69" spans="1:3" s="266" customFormat="1" ht="12" customHeight="1">
      <c r="A69" s="263" t="s">
        <v>143</v>
      </c>
      <c r="B69" s="21" t="s">
        <v>144</v>
      </c>
      <c r="C69" s="25"/>
    </row>
    <row r="70" spans="1:3" s="266" customFormat="1" ht="12" customHeight="1">
      <c r="A70" s="265" t="s">
        <v>145</v>
      </c>
      <c r="B70" s="24" t="s">
        <v>146</v>
      </c>
      <c r="C70" s="25"/>
    </row>
    <row r="71" spans="1:3" s="266" customFormat="1" ht="12" customHeight="1">
      <c r="A71" s="267" t="s">
        <v>147</v>
      </c>
      <c r="B71" s="31" t="s">
        <v>148</v>
      </c>
      <c r="C71" s="25"/>
    </row>
    <row r="72" spans="1:3" s="266" customFormat="1" ht="12" customHeight="1">
      <c r="A72" s="268" t="s">
        <v>149</v>
      </c>
      <c r="B72" s="28" t="s">
        <v>150</v>
      </c>
      <c r="C72" s="19">
        <f>SUM(C73:C76)</f>
        <v>0</v>
      </c>
    </row>
    <row r="73" spans="1:3" s="266" customFormat="1" ht="12" customHeight="1">
      <c r="A73" s="263" t="s">
        <v>151</v>
      </c>
      <c r="B73" s="21" t="s">
        <v>152</v>
      </c>
      <c r="C73" s="25"/>
    </row>
    <row r="74" spans="1:3" s="266" customFormat="1" ht="12" customHeight="1">
      <c r="A74" s="265" t="s">
        <v>153</v>
      </c>
      <c r="B74" s="24" t="s">
        <v>154</v>
      </c>
      <c r="C74" s="25"/>
    </row>
    <row r="75" spans="1:3" s="266" customFormat="1" ht="12" customHeight="1">
      <c r="A75" s="265" t="s">
        <v>155</v>
      </c>
      <c r="B75" s="24" t="s">
        <v>156</v>
      </c>
      <c r="C75" s="25"/>
    </row>
    <row r="76" spans="1:3" s="264" customFormat="1" ht="12" customHeight="1">
      <c r="A76" s="267" t="s">
        <v>157</v>
      </c>
      <c r="B76" s="27" t="s">
        <v>158</v>
      </c>
      <c r="C76" s="25"/>
    </row>
    <row r="77" spans="1:3" s="266" customFormat="1" ht="12" customHeight="1">
      <c r="A77" s="268" t="s">
        <v>159</v>
      </c>
      <c r="B77" s="28" t="s">
        <v>160</v>
      </c>
      <c r="C77" s="19">
        <f>SUM(C78:C79)</f>
        <v>16285</v>
      </c>
    </row>
    <row r="78" spans="1:3" s="266" customFormat="1" ht="12" customHeight="1">
      <c r="A78" s="263" t="s">
        <v>161</v>
      </c>
      <c r="B78" s="21" t="s">
        <v>162</v>
      </c>
      <c r="C78" s="25">
        <v>16285</v>
      </c>
    </row>
    <row r="79" spans="1:3" s="266" customFormat="1" ht="12" customHeight="1">
      <c r="A79" s="267" t="s">
        <v>163</v>
      </c>
      <c r="B79" s="27" t="s">
        <v>164</v>
      </c>
      <c r="C79" s="25"/>
    </row>
    <row r="80" spans="1:3" s="266" customFormat="1" ht="12" customHeight="1">
      <c r="A80" s="268" t="s">
        <v>165</v>
      </c>
      <c r="B80" s="28" t="s">
        <v>166</v>
      </c>
      <c r="C80" s="19">
        <f>SUM(C81:C85)</f>
        <v>0</v>
      </c>
    </row>
    <row r="81" spans="1:3" s="266" customFormat="1" ht="12" customHeight="1">
      <c r="A81" s="263" t="s">
        <v>167</v>
      </c>
      <c r="B81" s="21" t="s">
        <v>168</v>
      </c>
      <c r="C81" s="25"/>
    </row>
    <row r="82" spans="1:3" s="266" customFormat="1" ht="12" customHeight="1">
      <c r="A82" s="265" t="s">
        <v>169</v>
      </c>
      <c r="B82" s="24" t="s">
        <v>170</v>
      </c>
      <c r="C82" s="25"/>
    </row>
    <row r="83" spans="1:3" s="266" customFormat="1" ht="12" customHeight="1">
      <c r="A83" s="265" t="s">
        <v>171</v>
      </c>
      <c r="B83" s="24" t="s">
        <v>172</v>
      </c>
      <c r="C83" s="25"/>
    </row>
    <row r="84" spans="1:3" s="264" customFormat="1" ht="12" customHeight="1">
      <c r="A84" s="267" t="s">
        <v>173</v>
      </c>
      <c r="B84" s="27" t="s">
        <v>174</v>
      </c>
      <c r="C84" s="25"/>
    </row>
    <row r="85" spans="1:3" s="264" customFormat="1" ht="12" customHeight="1">
      <c r="A85" s="267" t="s">
        <v>175</v>
      </c>
      <c r="B85" s="27" t="s">
        <v>176</v>
      </c>
      <c r="C85" s="25"/>
    </row>
    <row r="86" spans="1:3" s="264" customFormat="1" ht="12" customHeight="1">
      <c r="A86" s="268" t="s">
        <v>177</v>
      </c>
      <c r="B86" s="28" t="s">
        <v>178</v>
      </c>
      <c r="C86" s="19">
        <f>SUM(C87:C90)</f>
        <v>0</v>
      </c>
    </row>
    <row r="87" spans="1:3" s="264" customFormat="1" ht="12" customHeight="1">
      <c r="A87" s="269" t="s">
        <v>179</v>
      </c>
      <c r="B87" s="21" t="s">
        <v>180</v>
      </c>
      <c r="C87" s="25"/>
    </row>
    <row r="88" spans="1:3" s="266" customFormat="1" ht="15" customHeight="1">
      <c r="A88" s="270" t="s">
        <v>181</v>
      </c>
      <c r="B88" s="24" t="s">
        <v>182</v>
      </c>
      <c r="C88" s="25"/>
    </row>
    <row r="89" spans="1:3" ht="14.25" customHeight="1">
      <c r="A89" s="270" t="s">
        <v>183</v>
      </c>
      <c r="B89" s="24" t="s">
        <v>184</v>
      </c>
      <c r="C89" s="25"/>
    </row>
    <row r="90" spans="1:3" s="259" customFormat="1" ht="16.5" customHeight="1">
      <c r="A90" s="271" t="s">
        <v>185</v>
      </c>
      <c r="B90" s="27" t="s">
        <v>186</v>
      </c>
      <c r="C90" s="25"/>
    </row>
    <row r="91" spans="1:3" s="272" customFormat="1" ht="12" customHeight="1">
      <c r="A91" s="268" t="s">
        <v>187</v>
      </c>
      <c r="B91" s="28" t="s">
        <v>188</v>
      </c>
      <c r="C91" s="35"/>
    </row>
    <row r="92" spans="1:3" ht="12" customHeight="1">
      <c r="A92" s="268" t="s">
        <v>189</v>
      </c>
      <c r="B92" s="36" t="s">
        <v>190</v>
      </c>
      <c r="C92" s="19">
        <f>+C68+C72+C77+C80+C86+C91</f>
        <v>16285</v>
      </c>
    </row>
    <row r="93" spans="1:3" ht="12" customHeight="1">
      <c r="A93" s="273" t="s">
        <v>191</v>
      </c>
      <c r="B93" s="38" t="s">
        <v>192</v>
      </c>
      <c r="C93" s="19">
        <f>+C67+C92</f>
        <v>22965</v>
      </c>
    </row>
    <row r="96" spans="1:3" ht="25.5" customHeight="1">
      <c r="A96" s="10" t="s">
        <v>18</v>
      </c>
      <c r="B96" s="11" t="s">
        <v>195</v>
      </c>
      <c r="C96" s="12" t="s">
        <v>20</v>
      </c>
    </row>
    <row r="97" spans="1:3" ht="12" customHeight="1">
      <c r="A97" s="44">
        <v>1</v>
      </c>
      <c r="B97" s="45">
        <v>2</v>
      </c>
      <c r="C97" s="46">
        <v>3</v>
      </c>
    </row>
    <row r="98" spans="1:3" ht="12" customHeight="1">
      <c r="A98" s="47" t="s">
        <v>21</v>
      </c>
      <c r="B98" s="48" t="s">
        <v>196</v>
      </c>
      <c r="C98" s="49">
        <f>SUM(C99:C103)</f>
        <v>19308</v>
      </c>
    </row>
    <row r="99" spans="1:3" ht="12" customHeight="1">
      <c r="A99" s="50" t="s">
        <v>23</v>
      </c>
      <c r="B99" s="51" t="s">
        <v>197</v>
      </c>
      <c r="C99" s="52">
        <v>10981</v>
      </c>
    </row>
    <row r="100" spans="1:3" ht="12" customHeight="1">
      <c r="A100" s="23" t="s">
        <v>25</v>
      </c>
      <c r="B100" s="53" t="s">
        <v>198</v>
      </c>
      <c r="C100" s="25">
        <v>2819</v>
      </c>
    </row>
    <row r="101" spans="1:3" ht="12" customHeight="1">
      <c r="A101" s="23" t="s">
        <v>27</v>
      </c>
      <c r="B101" s="53" t="s">
        <v>199</v>
      </c>
      <c r="C101" s="29">
        <v>2958</v>
      </c>
    </row>
    <row r="102" spans="1:3" ht="12" customHeight="1">
      <c r="A102" s="23" t="s">
        <v>29</v>
      </c>
      <c r="B102" s="53" t="s">
        <v>200</v>
      </c>
      <c r="C102" s="29">
        <v>1450</v>
      </c>
    </row>
    <row r="103" spans="1:3" ht="12" customHeight="1">
      <c r="A103" s="23" t="s">
        <v>201</v>
      </c>
      <c r="B103" s="53" t="s">
        <v>202</v>
      </c>
      <c r="C103" s="29">
        <f>SUM(C104:C114)</f>
        <v>1100</v>
      </c>
    </row>
    <row r="104" spans="1:3" ht="12" customHeight="1">
      <c r="A104" s="23" t="s">
        <v>33</v>
      </c>
      <c r="B104" s="53" t="s">
        <v>203</v>
      </c>
      <c r="C104" s="29"/>
    </row>
    <row r="105" spans="1:3" ht="12" customHeight="1">
      <c r="A105" s="23" t="s">
        <v>204</v>
      </c>
      <c r="B105" s="54" t="s">
        <v>205</v>
      </c>
      <c r="C105" s="29"/>
    </row>
    <row r="106" spans="1:3" ht="12" customHeight="1">
      <c r="A106" s="23" t="s">
        <v>206</v>
      </c>
      <c r="B106" s="55" t="s">
        <v>207</v>
      </c>
      <c r="C106" s="29"/>
    </row>
    <row r="107" spans="1:3" ht="12" customHeight="1">
      <c r="A107" s="23" t="s">
        <v>208</v>
      </c>
      <c r="B107" s="55" t="s">
        <v>209</v>
      </c>
      <c r="C107" s="29"/>
    </row>
    <row r="108" spans="1:3" ht="12" customHeight="1">
      <c r="A108" s="23" t="s">
        <v>210</v>
      </c>
      <c r="B108" s="54" t="s">
        <v>211</v>
      </c>
      <c r="C108" s="29"/>
    </row>
    <row r="109" spans="1:3" ht="12" customHeight="1">
      <c r="A109" s="23" t="s">
        <v>212</v>
      </c>
      <c r="B109" s="54" t="s">
        <v>213</v>
      </c>
      <c r="C109" s="29"/>
    </row>
    <row r="110" spans="1:3" ht="12" customHeight="1">
      <c r="A110" s="23" t="s">
        <v>214</v>
      </c>
      <c r="B110" s="55" t="s">
        <v>215</v>
      </c>
      <c r="C110" s="29"/>
    </row>
    <row r="111" spans="1:3" ht="12" customHeight="1">
      <c r="A111" s="23" t="s">
        <v>216</v>
      </c>
      <c r="B111" s="55" t="s">
        <v>217</v>
      </c>
      <c r="C111" s="29"/>
    </row>
    <row r="112" spans="1:3" ht="12" customHeight="1">
      <c r="A112" s="56" t="s">
        <v>218</v>
      </c>
      <c r="B112" s="55" t="s">
        <v>219</v>
      </c>
      <c r="C112" s="29"/>
    </row>
    <row r="113" spans="1:3" ht="12" customHeight="1">
      <c r="A113" s="56" t="s">
        <v>220</v>
      </c>
      <c r="B113" s="55" t="s">
        <v>221</v>
      </c>
      <c r="C113" s="29">
        <v>1100</v>
      </c>
    </row>
    <row r="114" spans="1:3" ht="12" customHeight="1">
      <c r="A114" s="57" t="s">
        <v>222</v>
      </c>
      <c r="B114" s="55" t="s">
        <v>586</v>
      </c>
      <c r="C114" s="58"/>
    </row>
    <row r="115" spans="1:3" ht="12" customHeight="1">
      <c r="A115" s="17" t="s">
        <v>35</v>
      </c>
      <c r="B115" s="59" t="s">
        <v>224</v>
      </c>
      <c r="C115" s="19">
        <f>+C116+C118+C120</f>
        <v>167</v>
      </c>
    </row>
    <row r="116" spans="1:3" ht="12" customHeight="1">
      <c r="A116" s="20" t="s">
        <v>37</v>
      </c>
      <c r="B116" s="53" t="s">
        <v>225</v>
      </c>
      <c r="C116" s="22">
        <v>167</v>
      </c>
    </row>
    <row r="117" spans="1:3" ht="12" customHeight="1">
      <c r="A117" s="20" t="s">
        <v>39</v>
      </c>
      <c r="B117" s="60" t="s">
        <v>226</v>
      </c>
      <c r="C117" s="22"/>
    </row>
    <row r="118" spans="1:3" ht="12" customHeight="1">
      <c r="A118" s="20" t="s">
        <v>41</v>
      </c>
      <c r="B118" s="60" t="s">
        <v>227</v>
      </c>
      <c r="C118" s="25"/>
    </row>
    <row r="119" spans="1:3" ht="12" customHeight="1">
      <c r="A119" s="20" t="s">
        <v>43</v>
      </c>
      <c r="B119" s="60" t="s">
        <v>228</v>
      </c>
      <c r="C119" s="61"/>
    </row>
    <row r="120" spans="1:3" ht="12" customHeight="1">
      <c r="A120" s="20" t="s">
        <v>45</v>
      </c>
      <c r="B120" s="62" t="s">
        <v>229</v>
      </c>
      <c r="C120" s="61">
        <f>SUM(C121:C128)</f>
        <v>0</v>
      </c>
    </row>
    <row r="121" spans="1:3" ht="12" customHeight="1">
      <c r="A121" s="20" t="s">
        <v>47</v>
      </c>
      <c r="B121" s="63" t="s">
        <v>230</v>
      </c>
      <c r="C121" s="61"/>
    </row>
    <row r="122" spans="1:3" ht="12" customHeight="1">
      <c r="A122" s="20" t="s">
        <v>231</v>
      </c>
      <c r="B122" s="64" t="s">
        <v>232</v>
      </c>
      <c r="C122" s="61"/>
    </row>
    <row r="123" spans="1:3" ht="12" customHeight="1">
      <c r="A123" s="20" t="s">
        <v>233</v>
      </c>
      <c r="B123" s="55" t="s">
        <v>209</v>
      </c>
      <c r="C123" s="61"/>
    </row>
    <row r="124" spans="1:3" ht="12" customHeight="1">
      <c r="A124" s="20" t="s">
        <v>234</v>
      </c>
      <c r="B124" s="55" t="s">
        <v>235</v>
      </c>
      <c r="C124" s="61"/>
    </row>
    <row r="125" spans="1:3" ht="12" customHeight="1">
      <c r="A125" s="20" t="s">
        <v>236</v>
      </c>
      <c r="B125" s="55" t="s">
        <v>237</v>
      </c>
      <c r="C125" s="61"/>
    </row>
    <row r="126" spans="1:3" s="272" customFormat="1" ht="12" customHeight="1">
      <c r="A126" s="20" t="s">
        <v>238</v>
      </c>
      <c r="B126" s="55" t="s">
        <v>215</v>
      </c>
      <c r="C126" s="61"/>
    </row>
    <row r="127" spans="1:3" ht="12" customHeight="1">
      <c r="A127" s="20" t="s">
        <v>239</v>
      </c>
      <c r="B127" s="55" t="s">
        <v>240</v>
      </c>
      <c r="C127" s="61"/>
    </row>
    <row r="128" spans="1:3" ht="12" customHeight="1">
      <c r="A128" s="20" t="s">
        <v>241</v>
      </c>
      <c r="B128" s="55" t="s">
        <v>242</v>
      </c>
      <c r="C128" s="61"/>
    </row>
    <row r="129" spans="1:3" ht="12" customHeight="1">
      <c r="A129" s="17" t="s">
        <v>49</v>
      </c>
      <c r="B129" s="18" t="s">
        <v>243</v>
      </c>
      <c r="C129" s="19">
        <f>+C98+C115</f>
        <v>19475</v>
      </c>
    </row>
    <row r="130" spans="1:3" ht="12" customHeight="1">
      <c r="A130" s="17" t="s">
        <v>63</v>
      </c>
      <c r="B130" s="18" t="s">
        <v>244</v>
      </c>
      <c r="C130" s="19">
        <f>+C131+C132+C133</f>
        <v>0</v>
      </c>
    </row>
    <row r="131" spans="1:3" ht="12" customHeight="1">
      <c r="A131" s="20" t="s">
        <v>65</v>
      </c>
      <c r="B131" s="65" t="s">
        <v>245</v>
      </c>
      <c r="C131" s="61"/>
    </row>
    <row r="132" spans="1:3" ht="12" customHeight="1">
      <c r="A132" s="20" t="s">
        <v>67</v>
      </c>
      <c r="B132" s="65" t="s">
        <v>246</v>
      </c>
      <c r="C132" s="61"/>
    </row>
    <row r="133" spans="1:3" s="272" customFormat="1" ht="12" customHeight="1">
      <c r="A133" s="66" t="s">
        <v>69</v>
      </c>
      <c r="B133" s="67" t="s">
        <v>247</v>
      </c>
      <c r="C133" s="61"/>
    </row>
    <row r="134" spans="1:11" ht="12" customHeight="1">
      <c r="A134" s="17" t="s">
        <v>85</v>
      </c>
      <c r="B134" s="18" t="s">
        <v>248</v>
      </c>
      <c r="C134" s="19">
        <f>+C135+C136+C137+C138</f>
        <v>0</v>
      </c>
      <c r="K134" s="274"/>
    </row>
    <row r="135" spans="1:3" ht="14.25" customHeight="1">
      <c r="A135" s="20" t="s">
        <v>87</v>
      </c>
      <c r="B135" s="65" t="s">
        <v>249</v>
      </c>
      <c r="C135" s="61"/>
    </row>
    <row r="136" spans="1:3" ht="12" customHeight="1">
      <c r="A136" s="20" t="s">
        <v>89</v>
      </c>
      <c r="B136" s="65" t="s">
        <v>250</v>
      </c>
      <c r="C136" s="61"/>
    </row>
    <row r="137" spans="1:3" s="272" customFormat="1" ht="12" customHeight="1">
      <c r="A137" s="20" t="s">
        <v>91</v>
      </c>
      <c r="B137" s="65" t="s">
        <v>251</v>
      </c>
      <c r="C137" s="61"/>
    </row>
    <row r="138" spans="1:3" s="272" customFormat="1" ht="12" customHeight="1">
      <c r="A138" s="66" t="s">
        <v>93</v>
      </c>
      <c r="B138" s="67" t="s">
        <v>252</v>
      </c>
      <c r="C138" s="61"/>
    </row>
    <row r="139" spans="1:3" s="272" customFormat="1" ht="12" customHeight="1">
      <c r="A139" s="17" t="s">
        <v>107</v>
      </c>
      <c r="B139" s="18" t="s">
        <v>253</v>
      </c>
      <c r="C139" s="19">
        <f>+C140+C141+C142+C143</f>
        <v>3490</v>
      </c>
    </row>
    <row r="140" spans="1:3" s="272" customFormat="1" ht="12" customHeight="1">
      <c r="A140" s="20" t="s">
        <v>109</v>
      </c>
      <c r="B140" s="65" t="s">
        <v>254</v>
      </c>
      <c r="C140" s="61"/>
    </row>
    <row r="141" spans="1:3" s="272" customFormat="1" ht="12" customHeight="1">
      <c r="A141" s="20" t="s">
        <v>111</v>
      </c>
      <c r="B141" s="65" t="s">
        <v>255</v>
      </c>
      <c r="C141" s="61">
        <f>'9.3.2. sz. mell'!C39</f>
        <v>3490</v>
      </c>
    </row>
    <row r="142" spans="1:3" s="272" customFormat="1" ht="12" customHeight="1">
      <c r="A142" s="20" t="s">
        <v>113</v>
      </c>
      <c r="B142" s="65" t="s">
        <v>256</v>
      </c>
      <c r="C142" s="61"/>
    </row>
    <row r="143" spans="1:3" ht="12.75" customHeight="1">
      <c r="A143" s="56" t="s">
        <v>115</v>
      </c>
      <c r="B143" s="53" t="s">
        <v>257</v>
      </c>
      <c r="C143" s="61"/>
    </row>
    <row r="144" spans="1:3" ht="12" customHeight="1">
      <c r="A144" s="56" t="s">
        <v>117</v>
      </c>
      <c r="B144" s="53" t="s">
        <v>258</v>
      </c>
      <c r="C144" s="61"/>
    </row>
    <row r="145" spans="1:3" ht="15" customHeight="1">
      <c r="A145" s="17" t="s">
        <v>119</v>
      </c>
      <c r="B145" s="18" t="s">
        <v>259</v>
      </c>
      <c r="C145" s="68">
        <f>+C146+C147+C148+C149</f>
        <v>0</v>
      </c>
    </row>
    <row r="146" spans="1:3" ht="14.25" customHeight="1">
      <c r="A146" s="20" t="s">
        <v>121</v>
      </c>
      <c r="B146" s="65" t="s">
        <v>260</v>
      </c>
      <c r="C146" s="61"/>
    </row>
    <row r="147" spans="1:3" ht="15" customHeight="1">
      <c r="A147" s="20" t="s">
        <v>123</v>
      </c>
      <c r="B147" s="65" t="s">
        <v>261</v>
      </c>
      <c r="C147" s="61"/>
    </row>
    <row r="148" spans="1:3" ht="14.25" customHeight="1">
      <c r="A148" s="20" t="s">
        <v>125</v>
      </c>
      <c r="B148" s="65" t="s">
        <v>262</v>
      </c>
      <c r="C148" s="61"/>
    </row>
    <row r="149" spans="1:3" ht="14.25" customHeight="1">
      <c r="A149" s="20" t="s">
        <v>127</v>
      </c>
      <c r="B149" s="65" t="s">
        <v>263</v>
      </c>
      <c r="C149" s="61"/>
    </row>
    <row r="150" spans="1:3" ht="14.25" customHeight="1">
      <c r="A150" s="18" t="s">
        <v>264</v>
      </c>
      <c r="B150" s="18" t="s">
        <v>265</v>
      </c>
      <c r="C150" s="18"/>
    </row>
    <row r="151" spans="1:3" ht="14.25" customHeight="1">
      <c r="A151" s="17" t="s">
        <v>139</v>
      </c>
      <c r="B151" s="18" t="s">
        <v>266</v>
      </c>
      <c r="C151" s="69">
        <f>+C130+C134+C139+C145+C150</f>
        <v>3490</v>
      </c>
    </row>
    <row r="152" spans="1:3" ht="14.25" customHeight="1">
      <c r="A152" s="72" t="s">
        <v>267</v>
      </c>
      <c r="B152" s="73" t="s">
        <v>268</v>
      </c>
      <c r="C152" s="69">
        <f>+C129+C151</f>
        <v>22965</v>
      </c>
    </row>
    <row r="153" ht="12" customHeight="1" thickBot="1"/>
    <row r="154" spans="1:3" s="277" customFormat="1" ht="15" customHeight="1" thickBot="1">
      <c r="A154" s="314" t="s">
        <v>461</v>
      </c>
      <c r="B154" s="315"/>
      <c r="C154" s="484">
        <v>2.625</v>
      </c>
    </row>
    <row r="155" spans="1:3" s="277" customFormat="1" ht="14.25" customHeight="1" thickBot="1">
      <c r="A155" s="314" t="s">
        <v>462</v>
      </c>
      <c r="B155" s="315"/>
      <c r="C155" s="316">
        <v>0</v>
      </c>
    </row>
    <row r="65536" ht="14.25" customHeight="1"/>
  </sheetData>
  <sheetProtection selectLockedCells="1" selectUnlockedCells="1"/>
  <printOptions horizontalCentered="1"/>
  <pageMargins left="0.7875" right="0.7875" top="0.66" bottom="0.5" header="0.5118055555555555" footer="0.29"/>
  <pageSetup horizontalDpi="300" verticalDpi="3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K155"/>
  <sheetViews>
    <sheetView zoomScale="120" zoomScaleNormal="120" workbookViewId="0" topLeftCell="A79">
      <selection activeCell="D91" sqref="D91"/>
    </sheetView>
  </sheetViews>
  <sheetFormatPr defaultColWidth="9.00390625" defaultRowHeight="12.75"/>
  <cols>
    <col min="1" max="1" width="19.50390625" style="234" customWidth="1"/>
    <col min="2" max="2" width="72.00390625" style="235" customWidth="1"/>
    <col min="3" max="3" width="25.00390625" style="236" customWidth="1"/>
    <col min="4" max="16384" width="9.375" style="237" customWidth="1"/>
  </cols>
  <sheetData>
    <row r="1" spans="1:3" s="241" customFormat="1" ht="16.5" customHeight="1">
      <c r="A1" s="275" t="s">
        <v>430</v>
      </c>
      <c r="B1" s="239"/>
      <c r="C1" s="240" t="s">
        <v>589</v>
      </c>
    </row>
    <row r="2" spans="1:3" s="245" customFormat="1" ht="21" customHeight="1">
      <c r="A2" s="242" t="s">
        <v>277</v>
      </c>
      <c r="B2" s="243" t="s">
        <v>421</v>
      </c>
      <c r="C2" s="244" t="s">
        <v>422</v>
      </c>
    </row>
    <row r="3" spans="1:3" s="245" customFormat="1" ht="15.75">
      <c r="A3" s="246" t="s">
        <v>423</v>
      </c>
      <c r="B3" s="247" t="s">
        <v>431</v>
      </c>
      <c r="C3" s="248">
        <v>4</v>
      </c>
    </row>
    <row r="4" spans="1:3" s="252" customFormat="1" ht="15.75" customHeight="1">
      <c r="A4" s="249"/>
      <c r="B4" s="250"/>
      <c r="C4" s="251" t="s">
        <v>355</v>
      </c>
    </row>
    <row r="5" spans="1:3" ht="12.75">
      <c r="A5" s="253" t="s">
        <v>425</v>
      </c>
      <c r="B5" s="254" t="s">
        <v>426</v>
      </c>
      <c r="C5" s="255" t="s">
        <v>427</v>
      </c>
    </row>
    <row r="6" spans="1:3" s="259" customFormat="1" ht="12.75" customHeight="1">
      <c r="A6" s="256">
        <v>1</v>
      </c>
      <c r="B6" s="257">
        <v>2</v>
      </c>
      <c r="C6" s="258">
        <v>3</v>
      </c>
    </row>
    <row r="7" spans="1:3" s="259" customFormat="1" ht="15.75" customHeight="1">
      <c r="A7" s="260"/>
      <c r="B7" s="261" t="s">
        <v>275</v>
      </c>
      <c r="C7" s="262"/>
    </row>
    <row r="8" spans="1:3" s="259" customFormat="1" ht="12" customHeight="1">
      <c r="A8" s="44" t="s">
        <v>21</v>
      </c>
      <c r="B8" s="18" t="s">
        <v>22</v>
      </c>
      <c r="C8" s="19">
        <f>+C9+C10+C11+C12+C13+C14</f>
        <v>0</v>
      </c>
    </row>
    <row r="9" spans="1:3" s="264" customFormat="1" ht="12" customHeight="1">
      <c r="A9" s="263" t="s">
        <v>23</v>
      </c>
      <c r="B9" s="21" t="s">
        <v>24</v>
      </c>
      <c r="C9" s="22"/>
    </row>
    <row r="10" spans="1:3" s="266" customFormat="1" ht="12" customHeight="1">
      <c r="A10" s="265" t="s">
        <v>25</v>
      </c>
      <c r="B10" s="24" t="s">
        <v>26</v>
      </c>
      <c r="C10" s="25"/>
    </row>
    <row r="11" spans="1:3" s="266" customFormat="1" ht="12" customHeight="1">
      <c r="A11" s="265" t="s">
        <v>27</v>
      </c>
      <c r="B11" s="24" t="s">
        <v>28</v>
      </c>
      <c r="C11" s="25"/>
    </row>
    <row r="12" spans="1:3" s="266" customFormat="1" ht="12" customHeight="1">
      <c r="A12" s="265" t="s">
        <v>29</v>
      </c>
      <c r="B12" s="24" t="s">
        <v>30</v>
      </c>
      <c r="C12" s="25"/>
    </row>
    <row r="13" spans="1:3" s="266" customFormat="1" ht="12" customHeight="1">
      <c r="A13" s="265" t="s">
        <v>31</v>
      </c>
      <c r="B13" s="24" t="s">
        <v>32</v>
      </c>
      <c r="C13" s="486"/>
    </row>
    <row r="14" spans="1:3" s="264" customFormat="1" ht="12" customHeight="1">
      <c r="A14" s="267" t="s">
        <v>33</v>
      </c>
      <c r="B14" s="27" t="s">
        <v>34</v>
      </c>
      <c r="C14" s="487"/>
    </row>
    <row r="15" spans="1:3" s="264" customFormat="1" ht="12" customHeight="1">
      <c r="A15" s="44" t="s">
        <v>35</v>
      </c>
      <c r="B15" s="28" t="s">
        <v>36</v>
      </c>
      <c r="C15" s="19">
        <f>+C16+C17+C18+C19+C20</f>
        <v>0</v>
      </c>
    </row>
    <row r="16" spans="1:3" s="264" customFormat="1" ht="12" customHeight="1">
      <c r="A16" s="263" t="s">
        <v>37</v>
      </c>
      <c r="B16" s="21" t="s">
        <v>38</v>
      </c>
      <c r="C16" s="22"/>
    </row>
    <row r="17" spans="1:3" s="264" customFormat="1" ht="12" customHeight="1">
      <c r="A17" s="265" t="s">
        <v>39</v>
      </c>
      <c r="B17" s="24" t="s">
        <v>40</v>
      </c>
      <c r="C17" s="25"/>
    </row>
    <row r="18" spans="1:3" s="264" customFormat="1" ht="12" customHeight="1">
      <c r="A18" s="265" t="s">
        <v>41</v>
      </c>
      <c r="B18" s="24" t="s">
        <v>42</v>
      </c>
      <c r="C18" s="25"/>
    </row>
    <row r="19" spans="1:3" s="264" customFormat="1" ht="12" customHeight="1">
      <c r="A19" s="265" t="s">
        <v>43</v>
      </c>
      <c r="B19" s="24" t="s">
        <v>44</v>
      </c>
      <c r="C19" s="25"/>
    </row>
    <row r="20" spans="1:3" s="264" customFormat="1" ht="12" customHeight="1">
      <c r="A20" s="265" t="s">
        <v>45</v>
      </c>
      <c r="B20" s="24" t="s">
        <v>46</v>
      </c>
      <c r="C20" s="25"/>
    </row>
    <row r="21" spans="1:3" s="266" customFormat="1" ht="12" customHeight="1">
      <c r="A21" s="267" t="s">
        <v>47</v>
      </c>
      <c r="B21" s="27" t="s">
        <v>48</v>
      </c>
      <c r="C21" s="29"/>
    </row>
    <row r="22" spans="1:3" s="266" customFormat="1" ht="12" customHeight="1">
      <c r="A22" s="44" t="s">
        <v>49</v>
      </c>
      <c r="B22" s="18" t="s">
        <v>50</v>
      </c>
      <c r="C22" s="19">
        <f>+C23+C24+C25+C26+C27</f>
        <v>0</v>
      </c>
    </row>
    <row r="23" spans="1:3" s="266" customFormat="1" ht="12" customHeight="1">
      <c r="A23" s="263" t="s">
        <v>51</v>
      </c>
      <c r="B23" s="21" t="s">
        <v>52</v>
      </c>
      <c r="C23" s="22"/>
    </row>
    <row r="24" spans="1:3" s="264" customFormat="1" ht="12" customHeight="1">
      <c r="A24" s="265" t="s">
        <v>53</v>
      </c>
      <c r="B24" s="24" t="s">
        <v>54</v>
      </c>
      <c r="C24" s="25"/>
    </row>
    <row r="25" spans="1:3" s="266" customFormat="1" ht="12" customHeight="1">
      <c r="A25" s="265" t="s">
        <v>55</v>
      </c>
      <c r="B25" s="24" t="s">
        <v>56</v>
      </c>
      <c r="C25" s="25"/>
    </row>
    <row r="26" spans="1:3" s="266" customFormat="1" ht="12" customHeight="1">
      <c r="A26" s="265" t="s">
        <v>57</v>
      </c>
      <c r="B26" s="24" t="s">
        <v>58</v>
      </c>
      <c r="C26" s="25"/>
    </row>
    <row r="27" spans="1:3" s="266" customFormat="1" ht="12" customHeight="1">
      <c r="A27" s="265" t="s">
        <v>59</v>
      </c>
      <c r="B27" s="24" t="s">
        <v>60</v>
      </c>
      <c r="C27" s="25"/>
    </row>
    <row r="28" spans="1:3" s="266" customFormat="1" ht="12" customHeight="1">
      <c r="A28" s="267" t="s">
        <v>61</v>
      </c>
      <c r="B28" s="27" t="s">
        <v>62</v>
      </c>
      <c r="C28" s="29"/>
    </row>
    <row r="29" spans="1:3" s="266" customFormat="1" ht="12" customHeight="1">
      <c r="A29" s="44" t="s">
        <v>63</v>
      </c>
      <c r="B29" s="18" t="s">
        <v>64</v>
      </c>
      <c r="C29" s="19">
        <f>C30+C31+C32+C33+C39</f>
        <v>0</v>
      </c>
    </row>
    <row r="30" spans="1:3" s="266" customFormat="1" ht="12" customHeight="1">
      <c r="A30" s="265" t="s">
        <v>65</v>
      </c>
      <c r="B30" s="24" t="s">
        <v>66</v>
      </c>
      <c r="C30" s="25"/>
    </row>
    <row r="31" spans="1:3" s="266" customFormat="1" ht="12" customHeight="1">
      <c r="A31" s="265" t="s">
        <v>67</v>
      </c>
      <c r="B31" s="24" t="s">
        <v>68</v>
      </c>
      <c r="C31" s="25"/>
    </row>
    <row r="32" spans="1:3" s="266" customFormat="1" ht="12" customHeight="1">
      <c r="A32" s="265" t="s">
        <v>69</v>
      </c>
      <c r="B32" s="24" t="s">
        <v>70</v>
      </c>
      <c r="C32" s="25"/>
    </row>
    <row r="33" spans="1:3" s="266" customFormat="1" ht="12" customHeight="1">
      <c r="A33" s="265" t="s">
        <v>71</v>
      </c>
      <c r="B33" s="24" t="s">
        <v>72</v>
      </c>
      <c r="C33" s="25">
        <f>C34+C35+C36+C37+C38</f>
        <v>0</v>
      </c>
    </row>
    <row r="34" spans="1:3" s="266" customFormat="1" ht="12" customHeight="1">
      <c r="A34" s="265" t="s">
        <v>73</v>
      </c>
      <c r="B34" s="24" t="s">
        <v>74</v>
      </c>
      <c r="C34" s="25"/>
    </row>
    <row r="35" spans="1:3" s="266" customFormat="1" ht="12" customHeight="1">
      <c r="A35" s="265" t="s">
        <v>75</v>
      </c>
      <c r="B35" s="24" t="s">
        <v>76</v>
      </c>
      <c r="C35" s="25"/>
    </row>
    <row r="36" spans="1:3" s="266" customFormat="1" ht="12" customHeight="1">
      <c r="A36" s="265" t="s">
        <v>77</v>
      </c>
      <c r="B36" s="24" t="s">
        <v>78</v>
      </c>
      <c r="C36" s="25"/>
    </row>
    <row r="37" spans="1:3" s="266" customFormat="1" ht="12" customHeight="1">
      <c r="A37" s="265" t="s">
        <v>79</v>
      </c>
      <c r="B37" s="24" t="s">
        <v>80</v>
      </c>
      <c r="C37" s="25"/>
    </row>
    <row r="38" spans="1:3" s="266" customFormat="1" ht="12" customHeight="1">
      <c r="A38" s="265" t="s">
        <v>81</v>
      </c>
      <c r="B38" s="24" t="s">
        <v>82</v>
      </c>
      <c r="C38" s="25"/>
    </row>
    <row r="39" spans="1:3" s="266" customFormat="1" ht="12" customHeight="1">
      <c r="A39" s="267" t="s">
        <v>83</v>
      </c>
      <c r="B39" s="27" t="s">
        <v>84</v>
      </c>
      <c r="C39" s="29"/>
    </row>
    <row r="40" spans="1:3" s="266" customFormat="1" ht="12" customHeight="1">
      <c r="A40" s="44" t="s">
        <v>85</v>
      </c>
      <c r="B40" s="18" t="s">
        <v>86</v>
      </c>
      <c r="C40" s="19">
        <f>SUM(C41:C50)</f>
        <v>0</v>
      </c>
    </row>
    <row r="41" spans="1:3" s="266" customFormat="1" ht="12" customHeight="1">
      <c r="A41" s="263" t="s">
        <v>87</v>
      </c>
      <c r="B41" s="21" t="s">
        <v>88</v>
      </c>
      <c r="C41" s="22"/>
    </row>
    <row r="42" spans="1:3" s="266" customFormat="1" ht="12" customHeight="1">
      <c r="A42" s="265" t="s">
        <v>89</v>
      </c>
      <c r="B42" s="24" t="s">
        <v>90</v>
      </c>
      <c r="C42" s="25"/>
    </row>
    <row r="43" spans="1:3" s="266" customFormat="1" ht="12" customHeight="1">
      <c r="A43" s="265" t="s">
        <v>91</v>
      </c>
      <c r="B43" s="24" t="s">
        <v>92</v>
      </c>
      <c r="C43" s="25"/>
    </row>
    <row r="44" spans="1:3" s="266" customFormat="1" ht="12" customHeight="1">
      <c r="A44" s="265" t="s">
        <v>93</v>
      </c>
      <c r="B44" s="24" t="s">
        <v>94</v>
      </c>
      <c r="C44" s="25"/>
    </row>
    <row r="45" spans="1:3" s="266" customFormat="1" ht="12" customHeight="1">
      <c r="A45" s="265" t="s">
        <v>95</v>
      </c>
      <c r="B45" s="24" t="s">
        <v>96</v>
      </c>
      <c r="C45" s="25"/>
    </row>
    <row r="46" spans="1:3" s="266" customFormat="1" ht="12" customHeight="1">
      <c r="A46" s="265" t="s">
        <v>97</v>
      </c>
      <c r="B46" s="24" t="s">
        <v>98</v>
      </c>
      <c r="C46" s="25"/>
    </row>
    <row r="47" spans="1:3" s="266" customFormat="1" ht="12" customHeight="1">
      <c r="A47" s="265" t="s">
        <v>99</v>
      </c>
      <c r="B47" s="24" t="s">
        <v>100</v>
      </c>
      <c r="C47" s="25"/>
    </row>
    <row r="48" spans="1:3" s="266" customFormat="1" ht="12" customHeight="1">
      <c r="A48" s="265" t="s">
        <v>101</v>
      </c>
      <c r="B48" s="24" t="s">
        <v>102</v>
      </c>
      <c r="C48" s="25"/>
    </row>
    <row r="49" spans="1:3" s="266" customFormat="1" ht="12" customHeight="1">
      <c r="A49" s="265" t="s">
        <v>103</v>
      </c>
      <c r="B49" s="24" t="s">
        <v>104</v>
      </c>
      <c r="C49" s="25"/>
    </row>
    <row r="50" spans="1:3" s="266" customFormat="1" ht="12" customHeight="1">
      <c r="A50" s="267" t="s">
        <v>105</v>
      </c>
      <c r="B50" s="27" t="s">
        <v>106</v>
      </c>
      <c r="C50" s="29"/>
    </row>
    <row r="51" spans="1:3" s="266" customFormat="1" ht="12" customHeight="1">
      <c r="A51" s="44" t="s">
        <v>107</v>
      </c>
      <c r="B51" s="18" t="s">
        <v>108</v>
      </c>
      <c r="C51" s="19">
        <f>SUM(C52:C56)</f>
        <v>0</v>
      </c>
    </row>
    <row r="52" spans="1:3" s="266" customFormat="1" ht="12" customHeight="1">
      <c r="A52" s="263" t="s">
        <v>109</v>
      </c>
      <c r="B52" s="21" t="s">
        <v>110</v>
      </c>
      <c r="C52" s="22"/>
    </row>
    <row r="53" spans="1:3" s="266" customFormat="1" ht="12" customHeight="1">
      <c r="A53" s="265" t="s">
        <v>111</v>
      </c>
      <c r="B53" s="24" t="s">
        <v>112</v>
      </c>
      <c r="C53" s="25"/>
    </row>
    <row r="54" spans="1:3" s="266" customFormat="1" ht="12" customHeight="1">
      <c r="A54" s="265" t="s">
        <v>113</v>
      </c>
      <c r="B54" s="24" t="s">
        <v>114</v>
      </c>
      <c r="C54" s="25"/>
    </row>
    <row r="55" spans="1:3" s="266" customFormat="1" ht="12" customHeight="1">
      <c r="A55" s="265" t="s">
        <v>115</v>
      </c>
      <c r="B55" s="24" t="s">
        <v>116</v>
      </c>
      <c r="C55" s="25"/>
    </row>
    <row r="56" spans="1:3" s="266" customFormat="1" ht="12" customHeight="1">
      <c r="A56" s="267" t="s">
        <v>117</v>
      </c>
      <c r="B56" s="27" t="s">
        <v>118</v>
      </c>
      <c r="C56" s="29"/>
    </row>
    <row r="57" spans="1:3" s="266" customFormat="1" ht="12" customHeight="1">
      <c r="A57" s="44" t="s">
        <v>119</v>
      </c>
      <c r="B57" s="18" t="s">
        <v>120</v>
      </c>
      <c r="C57" s="19">
        <f>SUM(C58:C60)</f>
        <v>0</v>
      </c>
    </row>
    <row r="58" spans="1:3" s="266" customFormat="1" ht="12" customHeight="1">
      <c r="A58" s="263" t="s">
        <v>121</v>
      </c>
      <c r="B58" s="21" t="s">
        <v>122</v>
      </c>
      <c r="C58" s="22"/>
    </row>
    <row r="59" spans="1:3" s="266" customFormat="1" ht="12" customHeight="1">
      <c r="A59" s="265" t="s">
        <v>123</v>
      </c>
      <c r="B59" s="24" t="s">
        <v>124</v>
      </c>
      <c r="C59" s="25"/>
    </row>
    <row r="60" spans="1:3" s="266" customFormat="1" ht="12" customHeight="1">
      <c r="A60" s="265" t="s">
        <v>125</v>
      </c>
      <c r="B60" s="24" t="s">
        <v>126</v>
      </c>
      <c r="C60" s="25"/>
    </row>
    <row r="61" spans="1:3" s="266" customFormat="1" ht="12" customHeight="1">
      <c r="A61" s="267" t="s">
        <v>127</v>
      </c>
      <c r="B61" s="27" t="s">
        <v>128</v>
      </c>
      <c r="C61" s="29"/>
    </row>
    <row r="62" spans="1:3" s="266" customFormat="1" ht="12" customHeight="1">
      <c r="A62" s="44" t="s">
        <v>129</v>
      </c>
      <c r="B62" s="28" t="s">
        <v>130</v>
      </c>
      <c r="C62" s="19">
        <f>SUM(C63:C65)</f>
        <v>0</v>
      </c>
    </row>
    <row r="63" spans="1:3" s="266" customFormat="1" ht="12" customHeight="1">
      <c r="A63" s="263" t="s">
        <v>131</v>
      </c>
      <c r="B63" s="21" t="s">
        <v>132</v>
      </c>
      <c r="C63" s="25"/>
    </row>
    <row r="64" spans="1:3" s="266" customFormat="1" ht="12" customHeight="1">
      <c r="A64" s="265" t="s">
        <v>133</v>
      </c>
      <c r="B64" s="24" t="s">
        <v>134</v>
      </c>
      <c r="C64" s="25"/>
    </row>
    <row r="65" spans="1:3" s="266" customFormat="1" ht="12" customHeight="1">
      <c r="A65" s="265" t="s">
        <v>135</v>
      </c>
      <c r="B65" s="24" t="s">
        <v>136</v>
      </c>
      <c r="C65" s="25"/>
    </row>
    <row r="66" spans="1:3" s="266" customFormat="1" ht="12" customHeight="1">
      <c r="A66" s="267" t="s">
        <v>137</v>
      </c>
      <c r="B66" s="27" t="s">
        <v>138</v>
      </c>
      <c r="C66" s="25"/>
    </row>
    <row r="67" spans="1:3" s="266" customFormat="1" ht="12" customHeight="1">
      <c r="A67" s="44" t="s">
        <v>139</v>
      </c>
      <c r="B67" s="18" t="s">
        <v>140</v>
      </c>
      <c r="C67" s="19">
        <f>+C8+C15+C22+C29+C40+C51+C57+C62</f>
        <v>0</v>
      </c>
    </row>
    <row r="68" spans="1:3" s="266" customFormat="1" ht="12" customHeight="1">
      <c r="A68" s="268" t="s">
        <v>141</v>
      </c>
      <c r="B68" s="28" t="s">
        <v>142</v>
      </c>
      <c r="C68" s="19">
        <f>SUM(C69:C71)</f>
        <v>0</v>
      </c>
    </row>
    <row r="69" spans="1:3" s="266" customFormat="1" ht="12" customHeight="1">
      <c r="A69" s="263" t="s">
        <v>143</v>
      </c>
      <c r="B69" s="21" t="s">
        <v>144</v>
      </c>
      <c r="C69" s="25"/>
    </row>
    <row r="70" spans="1:3" s="266" customFormat="1" ht="12" customHeight="1">
      <c r="A70" s="265" t="s">
        <v>145</v>
      </c>
      <c r="B70" s="24" t="s">
        <v>146</v>
      </c>
      <c r="C70" s="25"/>
    </row>
    <row r="71" spans="1:3" s="266" customFormat="1" ht="12" customHeight="1">
      <c r="A71" s="267" t="s">
        <v>147</v>
      </c>
      <c r="B71" s="31" t="s">
        <v>148</v>
      </c>
      <c r="C71" s="25"/>
    </row>
    <row r="72" spans="1:3" s="266" customFormat="1" ht="12" customHeight="1">
      <c r="A72" s="268" t="s">
        <v>149</v>
      </c>
      <c r="B72" s="28" t="s">
        <v>150</v>
      </c>
      <c r="C72" s="19">
        <f>SUM(C73:C76)</f>
        <v>0</v>
      </c>
    </row>
    <row r="73" spans="1:3" s="266" customFormat="1" ht="12" customHeight="1">
      <c r="A73" s="263" t="s">
        <v>151</v>
      </c>
      <c r="B73" s="21" t="s">
        <v>152</v>
      </c>
      <c r="C73" s="25"/>
    </row>
    <row r="74" spans="1:3" s="266" customFormat="1" ht="12" customHeight="1">
      <c r="A74" s="265" t="s">
        <v>153</v>
      </c>
      <c r="B74" s="24" t="s">
        <v>154</v>
      </c>
      <c r="C74" s="25"/>
    </row>
    <row r="75" spans="1:3" s="266" customFormat="1" ht="12" customHeight="1">
      <c r="A75" s="265" t="s">
        <v>155</v>
      </c>
      <c r="B75" s="24" t="s">
        <v>156</v>
      </c>
      <c r="C75" s="25"/>
    </row>
    <row r="76" spans="1:3" s="264" customFormat="1" ht="12" customHeight="1">
      <c r="A76" s="267" t="s">
        <v>157</v>
      </c>
      <c r="B76" s="27" t="s">
        <v>158</v>
      </c>
      <c r="C76" s="25"/>
    </row>
    <row r="77" spans="1:3" s="266" customFormat="1" ht="12" customHeight="1">
      <c r="A77" s="268" t="s">
        <v>159</v>
      </c>
      <c r="B77" s="28" t="s">
        <v>160</v>
      </c>
      <c r="C77" s="19">
        <f>SUM(C78:C79)</f>
        <v>0</v>
      </c>
    </row>
    <row r="78" spans="1:3" s="266" customFormat="1" ht="12" customHeight="1">
      <c r="A78" s="263" t="s">
        <v>161</v>
      </c>
      <c r="B78" s="21" t="s">
        <v>162</v>
      </c>
      <c r="C78" s="25"/>
    </row>
    <row r="79" spans="1:3" s="266" customFormat="1" ht="12" customHeight="1">
      <c r="A79" s="267" t="s">
        <v>163</v>
      </c>
      <c r="B79" s="27" t="s">
        <v>164</v>
      </c>
      <c r="C79" s="25"/>
    </row>
    <row r="80" spans="1:3" s="266" customFormat="1" ht="12" customHeight="1">
      <c r="A80" s="268" t="s">
        <v>165</v>
      </c>
      <c r="B80" s="28" t="s">
        <v>166</v>
      </c>
      <c r="C80" s="19">
        <f>SUM(C81:C85)</f>
        <v>0</v>
      </c>
    </row>
    <row r="81" spans="1:3" s="266" customFormat="1" ht="12" customHeight="1">
      <c r="A81" s="263" t="s">
        <v>167</v>
      </c>
      <c r="B81" s="21" t="s">
        <v>168</v>
      </c>
      <c r="C81" s="25"/>
    </row>
    <row r="82" spans="1:3" s="266" customFormat="1" ht="12" customHeight="1">
      <c r="A82" s="265" t="s">
        <v>169</v>
      </c>
      <c r="B82" s="24" t="s">
        <v>170</v>
      </c>
      <c r="C82" s="25"/>
    </row>
    <row r="83" spans="1:3" s="266" customFormat="1" ht="12" customHeight="1">
      <c r="A83" s="265" t="s">
        <v>171</v>
      </c>
      <c r="B83" s="24" t="s">
        <v>172</v>
      </c>
      <c r="C83" s="25"/>
    </row>
    <row r="84" spans="1:3" s="264" customFormat="1" ht="12" customHeight="1">
      <c r="A84" s="267" t="s">
        <v>173</v>
      </c>
      <c r="B84" s="27" t="s">
        <v>174</v>
      </c>
      <c r="C84" s="25"/>
    </row>
    <row r="85" spans="1:3" s="264" customFormat="1" ht="12" customHeight="1">
      <c r="A85" s="267" t="s">
        <v>175</v>
      </c>
      <c r="B85" s="27" t="s">
        <v>176</v>
      </c>
      <c r="C85" s="25"/>
    </row>
    <row r="86" spans="1:3" s="264" customFormat="1" ht="12" customHeight="1" thickBot="1">
      <c r="A86" s="268" t="s">
        <v>177</v>
      </c>
      <c r="B86" s="28" t="s">
        <v>178</v>
      </c>
      <c r="C86" s="19">
        <f>SUM(C87:C90)</f>
        <v>0</v>
      </c>
    </row>
    <row r="87" spans="1:3" s="264" customFormat="1" ht="12" customHeight="1">
      <c r="A87" s="495" t="s">
        <v>179</v>
      </c>
      <c r="B87" s="496" t="s">
        <v>180</v>
      </c>
      <c r="C87" s="52"/>
    </row>
    <row r="88" spans="1:3" s="266" customFormat="1" ht="15" customHeight="1">
      <c r="A88" s="270" t="s">
        <v>181</v>
      </c>
      <c r="B88" s="24" t="s">
        <v>182</v>
      </c>
      <c r="C88" s="25"/>
    </row>
    <row r="89" spans="1:3" ht="12.75">
      <c r="A89" s="270" t="s">
        <v>183</v>
      </c>
      <c r="B89" s="24" t="s">
        <v>184</v>
      </c>
      <c r="C89" s="25"/>
    </row>
    <row r="90" spans="1:3" s="259" customFormat="1" ht="16.5" customHeight="1">
      <c r="A90" s="271" t="s">
        <v>185</v>
      </c>
      <c r="B90" s="27" t="s">
        <v>186</v>
      </c>
      <c r="C90" s="25"/>
    </row>
    <row r="91" spans="1:3" s="272" customFormat="1" ht="12" customHeight="1">
      <c r="A91" s="268" t="s">
        <v>187</v>
      </c>
      <c r="B91" s="28" t="s">
        <v>188</v>
      </c>
      <c r="C91" s="35"/>
    </row>
    <row r="92" spans="1:3" ht="12" customHeight="1">
      <c r="A92" s="268" t="s">
        <v>189</v>
      </c>
      <c r="B92" s="36" t="s">
        <v>190</v>
      </c>
      <c r="C92" s="19">
        <f>+C68+C72+C77+C80+C86+C91</f>
        <v>0</v>
      </c>
    </row>
    <row r="93" spans="1:3" ht="12" customHeight="1" thickBot="1">
      <c r="A93" s="273" t="s">
        <v>191</v>
      </c>
      <c r="B93" s="38" t="s">
        <v>192</v>
      </c>
      <c r="C93" s="19">
        <f>+C67+C92</f>
        <v>0</v>
      </c>
    </row>
    <row r="94" spans="1:3" ht="12" customHeight="1">
      <c r="A94" s="489"/>
      <c r="B94" s="490"/>
      <c r="C94" s="491"/>
    </row>
    <row r="95" spans="1:3" ht="12" customHeight="1" thickBot="1">
      <c r="A95" s="492"/>
      <c r="B95" s="493"/>
      <c r="C95" s="494"/>
    </row>
    <row r="96" spans="1:3" ht="24.75" customHeight="1" thickBot="1">
      <c r="A96" s="10" t="s">
        <v>18</v>
      </c>
      <c r="B96" s="11" t="s">
        <v>195</v>
      </c>
      <c r="C96" s="12" t="s">
        <v>20</v>
      </c>
    </row>
    <row r="97" spans="1:3" ht="12" customHeight="1">
      <c r="A97" s="44">
        <v>1</v>
      </c>
      <c r="B97" s="45">
        <v>2</v>
      </c>
      <c r="C97" s="46">
        <v>3</v>
      </c>
    </row>
    <row r="98" spans="1:3" ht="12" customHeight="1">
      <c r="A98" s="47" t="s">
        <v>21</v>
      </c>
      <c r="B98" s="48" t="s">
        <v>196</v>
      </c>
      <c r="C98" s="49">
        <f>SUM(C99:C103)</f>
        <v>0</v>
      </c>
    </row>
    <row r="99" spans="1:3" ht="12" customHeight="1">
      <c r="A99" s="50" t="s">
        <v>23</v>
      </c>
      <c r="B99" s="51" t="s">
        <v>197</v>
      </c>
      <c r="C99" s="52"/>
    </row>
    <row r="100" spans="1:3" ht="12" customHeight="1">
      <c r="A100" s="23" t="s">
        <v>25</v>
      </c>
      <c r="B100" s="53" t="s">
        <v>198</v>
      </c>
      <c r="C100" s="25"/>
    </row>
    <row r="101" spans="1:3" ht="12" customHeight="1">
      <c r="A101" s="23" t="s">
        <v>27</v>
      </c>
      <c r="B101" s="53" t="s">
        <v>199</v>
      </c>
      <c r="C101" s="29"/>
    </row>
    <row r="102" spans="1:3" ht="12" customHeight="1">
      <c r="A102" s="23" t="s">
        <v>29</v>
      </c>
      <c r="B102" s="53" t="s">
        <v>200</v>
      </c>
      <c r="C102" s="29"/>
    </row>
    <row r="103" spans="1:3" ht="12" customHeight="1">
      <c r="A103" s="23" t="s">
        <v>201</v>
      </c>
      <c r="B103" s="53" t="s">
        <v>202</v>
      </c>
      <c r="C103" s="29"/>
    </row>
    <row r="104" spans="1:3" ht="12" customHeight="1">
      <c r="A104" s="23" t="s">
        <v>33</v>
      </c>
      <c r="B104" s="53" t="s">
        <v>203</v>
      </c>
      <c r="C104" s="29">
        <f>SUM(C105:C114)</f>
        <v>0</v>
      </c>
    </row>
    <row r="105" spans="1:3" ht="12" customHeight="1">
      <c r="A105" s="23" t="s">
        <v>204</v>
      </c>
      <c r="B105" s="54" t="s">
        <v>205</v>
      </c>
      <c r="C105" s="29"/>
    </row>
    <row r="106" spans="1:3" ht="12" customHeight="1">
      <c r="A106" s="23" t="s">
        <v>206</v>
      </c>
      <c r="B106" s="55" t="s">
        <v>207</v>
      </c>
      <c r="C106" s="29"/>
    </row>
    <row r="107" spans="1:3" ht="12" customHeight="1">
      <c r="A107" s="23" t="s">
        <v>208</v>
      </c>
      <c r="B107" s="55" t="s">
        <v>209</v>
      </c>
      <c r="C107" s="29"/>
    </row>
    <row r="108" spans="1:3" ht="12" customHeight="1">
      <c r="A108" s="23" t="s">
        <v>210</v>
      </c>
      <c r="B108" s="54" t="s">
        <v>211</v>
      </c>
      <c r="C108" s="29"/>
    </row>
    <row r="109" spans="1:3" ht="12" customHeight="1">
      <c r="A109" s="23" t="s">
        <v>212</v>
      </c>
      <c r="B109" s="54" t="s">
        <v>213</v>
      </c>
      <c r="C109" s="29"/>
    </row>
    <row r="110" spans="1:3" ht="12" customHeight="1">
      <c r="A110" s="23" t="s">
        <v>214</v>
      </c>
      <c r="B110" s="55" t="s">
        <v>215</v>
      </c>
      <c r="C110" s="29"/>
    </row>
    <row r="111" spans="1:3" ht="12" customHeight="1">
      <c r="A111" s="23" t="s">
        <v>216</v>
      </c>
      <c r="B111" s="55" t="s">
        <v>217</v>
      </c>
      <c r="C111" s="29"/>
    </row>
    <row r="112" spans="1:3" ht="12" customHeight="1">
      <c r="A112" s="56" t="s">
        <v>218</v>
      </c>
      <c r="B112" s="55" t="s">
        <v>219</v>
      </c>
      <c r="C112" s="29"/>
    </row>
    <row r="113" spans="1:3" ht="12" customHeight="1">
      <c r="A113" s="56" t="s">
        <v>220</v>
      </c>
      <c r="B113" s="55" t="s">
        <v>221</v>
      </c>
      <c r="C113" s="29"/>
    </row>
    <row r="114" spans="1:3" ht="12" customHeight="1">
      <c r="A114" s="57" t="s">
        <v>222</v>
      </c>
      <c r="B114" s="55" t="s">
        <v>586</v>
      </c>
      <c r="C114" s="58"/>
    </row>
    <row r="115" spans="1:3" ht="12" customHeight="1">
      <c r="A115" s="17" t="s">
        <v>35</v>
      </c>
      <c r="B115" s="59" t="s">
        <v>224</v>
      </c>
      <c r="C115" s="19">
        <f>+C116+C118+C120</f>
        <v>0</v>
      </c>
    </row>
    <row r="116" spans="1:3" ht="12" customHeight="1">
      <c r="A116" s="20" t="s">
        <v>37</v>
      </c>
      <c r="B116" s="53" t="s">
        <v>225</v>
      </c>
      <c r="C116" s="22"/>
    </row>
    <row r="117" spans="1:3" ht="12" customHeight="1">
      <c r="A117" s="20" t="s">
        <v>39</v>
      </c>
      <c r="B117" s="60" t="s">
        <v>226</v>
      </c>
      <c r="C117" s="22"/>
    </row>
    <row r="118" spans="1:3" ht="12" customHeight="1">
      <c r="A118" s="20" t="s">
        <v>41</v>
      </c>
      <c r="B118" s="60" t="s">
        <v>227</v>
      </c>
      <c r="C118" s="25"/>
    </row>
    <row r="119" spans="1:3" ht="12" customHeight="1">
      <c r="A119" s="20" t="s">
        <v>43</v>
      </c>
      <c r="B119" s="60" t="s">
        <v>228</v>
      </c>
      <c r="C119" s="61"/>
    </row>
    <row r="120" spans="1:3" ht="12" customHeight="1">
      <c r="A120" s="20" t="s">
        <v>45</v>
      </c>
      <c r="B120" s="62" t="s">
        <v>229</v>
      </c>
      <c r="C120" s="61">
        <f>SUM(C121:C128)</f>
        <v>0</v>
      </c>
    </row>
    <row r="121" spans="1:3" ht="12" customHeight="1">
      <c r="A121" s="20" t="s">
        <v>47</v>
      </c>
      <c r="B121" s="63" t="s">
        <v>230</v>
      </c>
      <c r="C121" s="61"/>
    </row>
    <row r="122" spans="1:3" ht="12" customHeight="1">
      <c r="A122" s="20" t="s">
        <v>231</v>
      </c>
      <c r="B122" s="64" t="s">
        <v>232</v>
      </c>
      <c r="C122" s="61"/>
    </row>
    <row r="123" spans="1:3" ht="12" customHeight="1">
      <c r="A123" s="20" t="s">
        <v>233</v>
      </c>
      <c r="B123" s="55" t="s">
        <v>209</v>
      </c>
      <c r="C123" s="61"/>
    </row>
    <row r="124" spans="1:3" ht="12" customHeight="1">
      <c r="A124" s="20" t="s">
        <v>234</v>
      </c>
      <c r="B124" s="55" t="s">
        <v>235</v>
      </c>
      <c r="C124" s="61"/>
    </row>
    <row r="125" spans="1:3" ht="12" customHeight="1">
      <c r="A125" s="20" t="s">
        <v>236</v>
      </c>
      <c r="B125" s="55" t="s">
        <v>237</v>
      </c>
      <c r="C125" s="61"/>
    </row>
    <row r="126" spans="1:3" ht="12" customHeight="1">
      <c r="A126" s="20" t="s">
        <v>238</v>
      </c>
      <c r="B126" s="55" t="s">
        <v>215</v>
      </c>
      <c r="C126" s="61"/>
    </row>
    <row r="127" spans="1:3" ht="12" customHeight="1">
      <c r="A127" s="20" t="s">
        <v>239</v>
      </c>
      <c r="B127" s="55" t="s">
        <v>240</v>
      </c>
      <c r="C127" s="61"/>
    </row>
    <row r="128" spans="1:3" s="272" customFormat="1" ht="12" customHeight="1">
      <c r="A128" s="20" t="s">
        <v>241</v>
      </c>
      <c r="B128" s="55" t="s">
        <v>242</v>
      </c>
      <c r="C128" s="61"/>
    </row>
    <row r="129" spans="1:3" ht="12" customHeight="1">
      <c r="A129" s="17" t="s">
        <v>49</v>
      </c>
      <c r="B129" s="18" t="s">
        <v>243</v>
      </c>
      <c r="C129" s="19">
        <f>+C98+C115</f>
        <v>0</v>
      </c>
    </row>
    <row r="130" spans="1:3" ht="12" customHeight="1">
      <c r="A130" s="17" t="s">
        <v>63</v>
      </c>
      <c r="B130" s="18" t="s">
        <v>244</v>
      </c>
      <c r="C130" s="19">
        <f>+C131+C132+C133</f>
        <v>0</v>
      </c>
    </row>
    <row r="131" spans="1:3" ht="12" customHeight="1">
      <c r="A131" s="20" t="s">
        <v>65</v>
      </c>
      <c r="B131" s="65" t="s">
        <v>245</v>
      </c>
      <c r="C131" s="61"/>
    </row>
    <row r="132" spans="1:3" ht="12" customHeight="1">
      <c r="A132" s="20" t="s">
        <v>67</v>
      </c>
      <c r="B132" s="65" t="s">
        <v>246</v>
      </c>
      <c r="C132" s="61"/>
    </row>
    <row r="133" spans="1:3" ht="12" customHeight="1">
      <c r="A133" s="66" t="s">
        <v>69</v>
      </c>
      <c r="B133" s="67" t="s">
        <v>247</v>
      </c>
      <c r="C133" s="61"/>
    </row>
    <row r="134" spans="1:3" ht="12" customHeight="1">
      <c r="A134" s="17" t="s">
        <v>85</v>
      </c>
      <c r="B134" s="18" t="s">
        <v>248</v>
      </c>
      <c r="C134" s="19">
        <f>+C135+C136+C137+C138</f>
        <v>0</v>
      </c>
    </row>
    <row r="135" spans="1:3" s="272" customFormat="1" ht="12" customHeight="1">
      <c r="A135" s="20" t="s">
        <v>87</v>
      </c>
      <c r="B135" s="65" t="s">
        <v>249</v>
      </c>
      <c r="C135" s="61"/>
    </row>
    <row r="136" spans="1:11" ht="12" customHeight="1">
      <c r="A136" s="20" t="s">
        <v>89</v>
      </c>
      <c r="B136" s="65" t="s">
        <v>250</v>
      </c>
      <c r="C136" s="61"/>
      <c r="K136" s="274"/>
    </row>
    <row r="137" spans="1:3" ht="12.75">
      <c r="A137" s="20" t="s">
        <v>91</v>
      </c>
      <c r="B137" s="65" t="s">
        <v>251</v>
      </c>
      <c r="C137" s="61"/>
    </row>
    <row r="138" spans="1:3" ht="12" customHeight="1">
      <c r="A138" s="66" t="s">
        <v>93</v>
      </c>
      <c r="B138" s="67" t="s">
        <v>252</v>
      </c>
      <c r="C138" s="61"/>
    </row>
    <row r="139" spans="1:3" s="272" customFormat="1" ht="12" customHeight="1">
      <c r="A139" s="17" t="s">
        <v>107</v>
      </c>
      <c r="B139" s="18" t="s">
        <v>253</v>
      </c>
      <c r="C139" s="19">
        <f>+C140+C141+C142+C143</f>
        <v>0</v>
      </c>
    </row>
    <row r="140" spans="1:3" s="272" customFormat="1" ht="12" customHeight="1">
      <c r="A140" s="20" t="s">
        <v>109</v>
      </c>
      <c r="B140" s="65" t="s">
        <v>254</v>
      </c>
      <c r="C140" s="61"/>
    </row>
    <row r="141" spans="1:3" s="272" customFormat="1" ht="12" customHeight="1">
      <c r="A141" s="20" t="s">
        <v>111</v>
      </c>
      <c r="B141" s="65" t="s">
        <v>255</v>
      </c>
      <c r="C141" s="61"/>
    </row>
    <row r="142" spans="1:3" s="272" customFormat="1" ht="12" customHeight="1">
      <c r="A142" s="20" t="s">
        <v>113</v>
      </c>
      <c r="B142" s="65" t="s">
        <v>256</v>
      </c>
      <c r="C142" s="61"/>
    </row>
    <row r="143" spans="1:3" s="272" customFormat="1" ht="12" customHeight="1">
      <c r="A143" s="56" t="s">
        <v>115</v>
      </c>
      <c r="B143" s="53" t="s">
        <v>257</v>
      </c>
      <c r="C143" s="61"/>
    </row>
    <row r="144" spans="1:3" s="272" customFormat="1" ht="12" customHeight="1">
      <c r="A144" s="56" t="s">
        <v>117</v>
      </c>
      <c r="B144" s="53" t="s">
        <v>258</v>
      </c>
      <c r="C144" s="61"/>
    </row>
    <row r="145" spans="1:3" ht="12.75" customHeight="1">
      <c r="A145" s="17" t="s">
        <v>119</v>
      </c>
      <c r="B145" s="18" t="s">
        <v>259</v>
      </c>
      <c r="C145" s="68">
        <f>+C146+C147+C148+C149</f>
        <v>0</v>
      </c>
    </row>
    <row r="146" spans="1:3" ht="12" customHeight="1">
      <c r="A146" s="20" t="s">
        <v>121</v>
      </c>
      <c r="B146" s="65" t="s">
        <v>260</v>
      </c>
      <c r="C146" s="61"/>
    </row>
    <row r="147" spans="1:3" ht="15" customHeight="1">
      <c r="A147" s="20" t="s">
        <v>123</v>
      </c>
      <c r="B147" s="65" t="s">
        <v>261</v>
      </c>
      <c r="C147" s="61"/>
    </row>
    <row r="148" spans="1:3" ht="12.75">
      <c r="A148" s="20" t="s">
        <v>125</v>
      </c>
      <c r="B148" s="65" t="s">
        <v>262</v>
      </c>
      <c r="C148" s="61"/>
    </row>
    <row r="149" spans="1:3" ht="15" customHeight="1">
      <c r="A149" s="20" t="s">
        <v>127</v>
      </c>
      <c r="B149" s="65" t="s">
        <v>263</v>
      </c>
      <c r="C149" s="61"/>
    </row>
    <row r="150" spans="1:3" ht="14.25" customHeight="1">
      <c r="A150" s="18" t="s">
        <v>264</v>
      </c>
      <c r="B150" s="18" t="s">
        <v>265</v>
      </c>
      <c r="C150" s="18"/>
    </row>
    <row r="151" spans="1:3" ht="12.75">
      <c r="A151" s="17" t="s">
        <v>139</v>
      </c>
      <c r="B151" s="18" t="s">
        <v>266</v>
      </c>
      <c r="C151" s="69">
        <f>+C130+C134+C139+C145+C150</f>
        <v>0</v>
      </c>
    </row>
    <row r="152" spans="1:3" ht="12.75">
      <c r="A152" s="72" t="s">
        <v>267</v>
      </c>
      <c r="B152" s="73" t="s">
        <v>268</v>
      </c>
      <c r="C152" s="69">
        <f>+C129+C151</f>
        <v>0</v>
      </c>
    </row>
    <row r="153" ht="13.5" thickBot="1"/>
    <row r="154" spans="1:3" s="277" customFormat="1" ht="15" customHeight="1" thickBot="1">
      <c r="A154" s="314" t="s">
        <v>461</v>
      </c>
      <c r="B154" s="315"/>
      <c r="C154" s="316">
        <v>0</v>
      </c>
    </row>
    <row r="155" spans="1:3" s="277" customFormat="1" ht="14.25" customHeight="1" thickBot="1">
      <c r="A155" s="314" t="s">
        <v>462</v>
      </c>
      <c r="B155" s="315"/>
      <c r="C155" s="316">
        <v>0</v>
      </c>
    </row>
  </sheetData>
  <sheetProtection selectLockedCells="1" selectUnlockedCells="1"/>
  <printOptions horizontalCentered="1"/>
  <pageMargins left="0.7875" right="0.7875" top="0.63" bottom="0.63" header="0.5118055555555555" footer="0.5118055555555555"/>
  <pageSetup horizontalDpi="300" verticalDpi="3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="120" zoomScaleNormal="120" workbookViewId="0" topLeftCell="A25">
      <selection activeCell="C47" sqref="C47"/>
    </sheetView>
  </sheetViews>
  <sheetFormatPr defaultColWidth="9.00390625" defaultRowHeight="12.75"/>
  <cols>
    <col min="1" max="1" width="13.875" style="276" customWidth="1"/>
    <col min="2" max="2" width="79.125" style="277" customWidth="1"/>
    <col min="3" max="3" width="25.00390625" style="277" customWidth="1"/>
    <col min="4" max="16384" width="9.375" style="277" customWidth="1"/>
  </cols>
  <sheetData>
    <row r="1" spans="1:3" s="280" customFormat="1" ht="21" customHeight="1">
      <c r="A1" s="278"/>
      <c r="B1" s="239"/>
      <c r="C1" s="279" t="s">
        <v>590</v>
      </c>
    </row>
    <row r="2" spans="1:3" s="282" customFormat="1" ht="37.5" customHeight="1">
      <c r="A2" s="242" t="s">
        <v>432</v>
      </c>
      <c r="B2" s="243" t="s">
        <v>433</v>
      </c>
      <c r="C2" s="281" t="s">
        <v>434</v>
      </c>
    </row>
    <row r="3" spans="1:3" s="282" customFormat="1" ht="30" customHeight="1">
      <c r="A3" s="283" t="s">
        <v>423</v>
      </c>
      <c r="B3" s="247" t="s">
        <v>424</v>
      </c>
      <c r="C3" s="284" t="s">
        <v>422</v>
      </c>
    </row>
    <row r="4" spans="1:3" s="285" customFormat="1" ht="15.75" customHeight="1">
      <c r="A4" s="250"/>
      <c r="B4" s="250"/>
      <c r="C4" s="251" t="s">
        <v>355</v>
      </c>
    </row>
    <row r="5" spans="1:3" ht="12.75">
      <c r="A5" s="253" t="s">
        <v>425</v>
      </c>
      <c r="B5" s="254" t="s">
        <v>426</v>
      </c>
      <c r="C5" s="286" t="s">
        <v>427</v>
      </c>
    </row>
    <row r="6" spans="1:3" s="287" customFormat="1" ht="12.75" customHeight="1">
      <c r="A6" s="256">
        <v>1</v>
      </c>
      <c r="B6" s="257">
        <v>2</v>
      </c>
      <c r="C6" s="258">
        <v>3</v>
      </c>
    </row>
    <row r="7" spans="1:3" s="287" customFormat="1" ht="15.75" customHeight="1">
      <c r="A7" s="260"/>
      <c r="B7" s="261" t="s">
        <v>275</v>
      </c>
      <c r="C7" s="288"/>
    </row>
    <row r="8" spans="1:3" s="290" customFormat="1" ht="12" customHeight="1">
      <c r="A8" s="256" t="s">
        <v>21</v>
      </c>
      <c r="B8" s="289" t="s">
        <v>435</v>
      </c>
      <c r="C8" s="105">
        <f>SUM(C9:C18)</f>
        <v>0</v>
      </c>
    </row>
    <row r="9" spans="1:3" s="290" customFormat="1" ht="12" customHeight="1">
      <c r="A9" s="291" t="s">
        <v>23</v>
      </c>
      <c r="B9" s="51" t="s">
        <v>436</v>
      </c>
      <c r="C9" s="292"/>
    </row>
    <row r="10" spans="1:3" s="290" customFormat="1" ht="12" customHeight="1">
      <c r="A10" s="293" t="s">
        <v>25</v>
      </c>
      <c r="B10" s="53" t="s">
        <v>90</v>
      </c>
      <c r="C10" s="94"/>
    </row>
    <row r="11" spans="1:3" s="290" customFormat="1" ht="12" customHeight="1">
      <c r="A11" s="293" t="s">
        <v>27</v>
      </c>
      <c r="B11" s="53" t="s">
        <v>92</v>
      </c>
      <c r="C11" s="94"/>
    </row>
    <row r="12" spans="1:3" s="290" customFormat="1" ht="12" customHeight="1">
      <c r="A12" s="293" t="s">
        <v>29</v>
      </c>
      <c r="B12" s="53" t="s">
        <v>94</v>
      </c>
      <c r="C12" s="94"/>
    </row>
    <row r="13" spans="1:3" s="290" customFormat="1" ht="12" customHeight="1">
      <c r="A13" s="293" t="s">
        <v>31</v>
      </c>
      <c r="B13" s="53" t="s">
        <v>96</v>
      </c>
      <c r="C13" s="94"/>
    </row>
    <row r="14" spans="1:3" s="290" customFormat="1" ht="12" customHeight="1">
      <c r="A14" s="293" t="s">
        <v>33</v>
      </c>
      <c r="B14" s="53" t="s">
        <v>437</v>
      </c>
      <c r="C14" s="94"/>
    </row>
    <row r="15" spans="1:3" s="290" customFormat="1" ht="12" customHeight="1">
      <c r="A15" s="293" t="s">
        <v>204</v>
      </c>
      <c r="B15" s="67" t="s">
        <v>438</v>
      </c>
      <c r="C15" s="94"/>
    </row>
    <row r="16" spans="1:3" s="290" customFormat="1" ht="12" customHeight="1">
      <c r="A16" s="293" t="s">
        <v>206</v>
      </c>
      <c r="B16" s="53" t="s">
        <v>102</v>
      </c>
      <c r="C16" s="109"/>
    </row>
    <row r="17" spans="1:3" s="294" customFormat="1" ht="12" customHeight="1">
      <c r="A17" s="293" t="s">
        <v>208</v>
      </c>
      <c r="B17" s="53" t="s">
        <v>104</v>
      </c>
      <c r="C17" s="94"/>
    </row>
    <row r="18" spans="1:3" s="294" customFormat="1" ht="12" customHeight="1">
      <c r="A18" s="293" t="s">
        <v>210</v>
      </c>
      <c r="B18" s="67" t="s">
        <v>106</v>
      </c>
      <c r="C18" s="101"/>
    </row>
    <row r="19" spans="1:3" s="290" customFormat="1" ht="12" customHeight="1">
      <c r="A19" s="256" t="s">
        <v>35</v>
      </c>
      <c r="B19" s="289" t="s">
        <v>439</v>
      </c>
      <c r="C19" s="105">
        <f>SUM(C20:C22)</f>
        <v>0</v>
      </c>
    </row>
    <row r="20" spans="1:3" s="294" customFormat="1" ht="12" customHeight="1">
      <c r="A20" s="293" t="s">
        <v>37</v>
      </c>
      <c r="B20" s="65" t="s">
        <v>38</v>
      </c>
      <c r="C20" s="94"/>
    </row>
    <row r="21" spans="1:3" s="294" customFormat="1" ht="12" customHeight="1">
      <c r="A21" s="293" t="s">
        <v>39</v>
      </c>
      <c r="B21" s="53" t="s">
        <v>440</v>
      </c>
      <c r="C21" s="94"/>
    </row>
    <row r="22" spans="1:3" s="294" customFormat="1" ht="12" customHeight="1">
      <c r="A22" s="293" t="s">
        <v>41</v>
      </c>
      <c r="B22" s="53" t="s">
        <v>441</v>
      </c>
      <c r="C22" s="94"/>
    </row>
    <row r="23" spans="1:3" s="294" customFormat="1" ht="12" customHeight="1">
      <c r="A23" s="293" t="s">
        <v>43</v>
      </c>
      <c r="B23" s="53" t="s">
        <v>442</v>
      </c>
      <c r="C23" s="94"/>
    </row>
    <row r="24" spans="1:3" s="294" customFormat="1" ht="12" customHeight="1">
      <c r="A24" s="256" t="s">
        <v>49</v>
      </c>
      <c r="B24" s="18" t="s">
        <v>284</v>
      </c>
      <c r="C24" s="295"/>
    </row>
    <row r="25" spans="1:3" s="294" customFormat="1" ht="12" customHeight="1">
      <c r="A25" s="256" t="s">
        <v>278</v>
      </c>
      <c r="B25" s="18" t="s">
        <v>443</v>
      </c>
      <c r="C25" s="105"/>
    </row>
    <row r="26" spans="1:3" s="294" customFormat="1" ht="12" customHeight="1">
      <c r="A26" s="296" t="s">
        <v>65</v>
      </c>
      <c r="B26" s="65" t="s">
        <v>440</v>
      </c>
      <c r="C26" s="90"/>
    </row>
    <row r="27" spans="1:3" s="294" customFormat="1" ht="12" customHeight="1">
      <c r="A27" s="296" t="s">
        <v>67</v>
      </c>
      <c r="B27" s="53" t="s">
        <v>444</v>
      </c>
      <c r="C27" s="109"/>
    </row>
    <row r="28" spans="1:3" s="294" customFormat="1" ht="12" customHeight="1">
      <c r="A28" s="293" t="s">
        <v>69</v>
      </c>
      <c r="B28" s="297" t="s">
        <v>445</v>
      </c>
      <c r="C28" s="298"/>
    </row>
    <row r="29" spans="1:3" s="294" customFormat="1" ht="12" customHeight="1">
      <c r="A29" s="256" t="s">
        <v>85</v>
      </c>
      <c r="B29" s="18" t="s">
        <v>446</v>
      </c>
      <c r="C29" s="105">
        <f>+C30+C31+C32</f>
        <v>0</v>
      </c>
    </row>
    <row r="30" spans="1:3" s="294" customFormat="1" ht="12" customHeight="1">
      <c r="A30" s="296" t="s">
        <v>87</v>
      </c>
      <c r="B30" s="65" t="s">
        <v>110</v>
      </c>
      <c r="C30" s="90"/>
    </row>
    <row r="31" spans="1:3" s="294" customFormat="1" ht="12" customHeight="1">
      <c r="A31" s="296" t="s">
        <v>89</v>
      </c>
      <c r="B31" s="53" t="s">
        <v>112</v>
      </c>
      <c r="C31" s="109"/>
    </row>
    <row r="32" spans="1:3" s="294" customFormat="1" ht="12" customHeight="1">
      <c r="A32" s="293" t="s">
        <v>91</v>
      </c>
      <c r="B32" s="297" t="s">
        <v>114</v>
      </c>
      <c r="C32" s="298"/>
    </row>
    <row r="33" spans="1:3" s="290" customFormat="1" ht="12" customHeight="1">
      <c r="A33" s="256" t="s">
        <v>107</v>
      </c>
      <c r="B33" s="18" t="s">
        <v>285</v>
      </c>
      <c r="C33" s="295"/>
    </row>
    <row r="34" spans="1:3" s="290" customFormat="1" ht="12" customHeight="1">
      <c r="A34" s="256" t="s">
        <v>288</v>
      </c>
      <c r="B34" s="18" t="s">
        <v>447</v>
      </c>
      <c r="C34" s="299"/>
    </row>
    <row r="35" spans="1:3" s="290" customFormat="1" ht="12" customHeight="1">
      <c r="A35" s="256" t="s">
        <v>129</v>
      </c>
      <c r="B35" s="18" t="s">
        <v>448</v>
      </c>
      <c r="C35" s="300"/>
    </row>
    <row r="36" spans="1:3" s="290" customFormat="1" ht="12" customHeight="1">
      <c r="A36" s="301" t="s">
        <v>139</v>
      </c>
      <c r="B36" s="18" t="s">
        <v>449</v>
      </c>
      <c r="C36" s="300">
        <f>+C37+C38+C39</f>
        <v>75169</v>
      </c>
    </row>
    <row r="37" spans="1:3" s="290" customFormat="1" ht="12" customHeight="1">
      <c r="A37" s="296" t="s">
        <v>450</v>
      </c>
      <c r="B37" s="65" t="s">
        <v>334</v>
      </c>
      <c r="C37" s="90"/>
    </row>
    <row r="38" spans="1:3" s="290" customFormat="1" ht="12" customHeight="1">
      <c r="A38" s="296" t="s">
        <v>451</v>
      </c>
      <c r="B38" s="53" t="s">
        <v>452</v>
      </c>
      <c r="C38" s="109"/>
    </row>
    <row r="39" spans="1:3" s="294" customFormat="1" ht="12" customHeight="1">
      <c r="A39" s="293" t="s">
        <v>453</v>
      </c>
      <c r="B39" s="297" t="s">
        <v>454</v>
      </c>
      <c r="C39" s="298">
        <v>75169</v>
      </c>
    </row>
    <row r="40" spans="1:3" s="294" customFormat="1" ht="15" customHeight="1">
      <c r="A40" s="301" t="s">
        <v>267</v>
      </c>
      <c r="B40" s="302" t="s">
        <v>455</v>
      </c>
      <c r="C40" s="300">
        <f>+C35+C36</f>
        <v>75169</v>
      </c>
    </row>
    <row r="41" spans="1:3" s="294" customFormat="1" ht="15" customHeight="1">
      <c r="A41" s="303"/>
      <c r="B41" s="304"/>
      <c r="C41" s="305"/>
    </row>
    <row r="42" spans="1:3" ht="12.75">
      <c r="A42" s="306"/>
      <c r="B42" s="307"/>
      <c r="C42" s="308"/>
    </row>
    <row r="43" spans="1:3" s="287" customFormat="1" ht="16.5" customHeight="1">
      <c r="A43" s="309"/>
      <c r="B43" s="310" t="s">
        <v>276</v>
      </c>
      <c r="C43" s="300"/>
    </row>
    <row r="44" spans="1:3" s="311" customFormat="1" ht="12" customHeight="1">
      <c r="A44" s="256" t="s">
        <v>21</v>
      </c>
      <c r="B44" s="18" t="s">
        <v>456</v>
      </c>
      <c r="C44" s="105">
        <f>SUM(C45:C49)</f>
        <v>75169</v>
      </c>
    </row>
    <row r="45" spans="1:3" ht="12" customHeight="1">
      <c r="A45" s="293" t="s">
        <v>23</v>
      </c>
      <c r="B45" s="65" t="s">
        <v>197</v>
      </c>
      <c r="C45" s="90">
        <v>18625</v>
      </c>
    </row>
    <row r="46" spans="1:3" ht="12" customHeight="1">
      <c r="A46" s="293" t="s">
        <v>25</v>
      </c>
      <c r="B46" s="53" t="s">
        <v>198</v>
      </c>
      <c r="C46" s="94">
        <v>5043</v>
      </c>
    </row>
    <row r="47" spans="1:3" ht="12" customHeight="1">
      <c r="A47" s="293" t="s">
        <v>27</v>
      </c>
      <c r="B47" s="53" t="s">
        <v>199</v>
      </c>
      <c r="C47" s="94">
        <v>6776</v>
      </c>
    </row>
    <row r="48" spans="1:3" ht="12" customHeight="1">
      <c r="A48" s="293" t="s">
        <v>29</v>
      </c>
      <c r="B48" s="53" t="s">
        <v>200</v>
      </c>
      <c r="C48" s="94">
        <v>44725</v>
      </c>
    </row>
    <row r="49" spans="1:3" ht="12" customHeight="1">
      <c r="A49" s="293" t="s">
        <v>31</v>
      </c>
      <c r="B49" s="53" t="s">
        <v>202</v>
      </c>
      <c r="C49" s="94"/>
    </row>
    <row r="50" spans="1:3" ht="12" customHeight="1">
      <c r="A50" s="256" t="s">
        <v>35</v>
      </c>
      <c r="B50" s="18" t="s">
        <v>457</v>
      </c>
      <c r="C50" s="105">
        <f>SUM(C51:C53)</f>
        <v>0</v>
      </c>
    </row>
    <row r="51" spans="1:3" s="311" customFormat="1" ht="12" customHeight="1">
      <c r="A51" s="293" t="s">
        <v>37</v>
      </c>
      <c r="B51" s="65" t="s">
        <v>225</v>
      </c>
      <c r="C51" s="90"/>
    </row>
    <row r="52" spans="1:3" ht="12" customHeight="1">
      <c r="A52" s="293" t="s">
        <v>39</v>
      </c>
      <c r="B52" s="53" t="s">
        <v>227</v>
      </c>
      <c r="C52" s="94"/>
    </row>
    <row r="53" spans="1:3" ht="12" customHeight="1">
      <c r="A53" s="293" t="s">
        <v>41</v>
      </c>
      <c r="B53" s="53" t="s">
        <v>458</v>
      </c>
      <c r="C53" s="94"/>
    </row>
    <row r="54" spans="1:3" ht="12" customHeight="1">
      <c r="A54" s="293" t="s">
        <v>43</v>
      </c>
      <c r="B54" s="53" t="s">
        <v>459</v>
      </c>
      <c r="C54" s="94"/>
    </row>
    <row r="55" spans="1:3" ht="15" customHeight="1">
      <c r="A55" s="256" t="s">
        <v>49</v>
      </c>
      <c r="B55" s="312" t="s">
        <v>460</v>
      </c>
      <c r="C55" s="105">
        <f>+C44+C50</f>
        <v>75169</v>
      </c>
    </row>
    <row r="56" ht="12.75">
      <c r="C56" s="313"/>
    </row>
    <row r="57" spans="1:3" ht="15" customHeight="1">
      <c r="A57" s="314" t="s">
        <v>461</v>
      </c>
      <c r="B57" s="315"/>
      <c r="C57" s="316">
        <v>8</v>
      </c>
    </row>
    <row r="58" spans="1:3" ht="14.25" customHeight="1">
      <c r="A58" s="314" t="s">
        <v>462</v>
      </c>
      <c r="B58" s="315"/>
      <c r="C58" s="316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G155"/>
  <sheetViews>
    <sheetView view="pageBreakPreview" zoomScaleNormal="120" zoomScaleSheetLayoutView="100" workbookViewId="0" topLeftCell="A117">
      <selection activeCell="E42" sqref="E42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16384" width="9.375" style="7" customWidth="1"/>
  </cols>
  <sheetData>
    <row r="1" spans="1:3" ht="15.75" customHeight="1">
      <c r="A1" s="508" t="s">
        <v>15</v>
      </c>
      <c r="B1" s="508"/>
      <c r="C1" s="508"/>
    </row>
    <row r="2" spans="1:3" ht="15.75" customHeight="1">
      <c r="A2" s="507" t="s">
        <v>16</v>
      </c>
      <c r="B2" s="507"/>
      <c r="C2" s="9" t="s">
        <v>17</v>
      </c>
    </row>
    <row r="3" spans="1:3" ht="37.5" customHeight="1">
      <c r="A3" s="10" t="s">
        <v>18</v>
      </c>
      <c r="B3" s="11" t="s">
        <v>19</v>
      </c>
      <c r="C3" s="12" t="s">
        <v>20</v>
      </c>
    </row>
    <row r="4" spans="1:3" s="16" customFormat="1" ht="12" customHeight="1">
      <c r="A4" s="13">
        <v>1</v>
      </c>
      <c r="B4" s="14">
        <v>2</v>
      </c>
      <c r="C4" s="15">
        <v>3</v>
      </c>
    </row>
    <row r="5" spans="1:3" s="483" customFormat="1" ht="12" customHeight="1">
      <c r="A5" s="17" t="s">
        <v>21</v>
      </c>
      <c r="B5" s="18" t="s">
        <v>22</v>
      </c>
      <c r="C5" s="19">
        <f>+C6+C7+C8+C9+C10+C11</f>
        <v>166658</v>
      </c>
    </row>
    <row r="6" spans="1:3" s="483" customFormat="1" ht="12" customHeight="1">
      <c r="A6" s="20" t="s">
        <v>23</v>
      </c>
      <c r="B6" s="21" t="s">
        <v>24</v>
      </c>
      <c r="C6" s="22">
        <v>52305</v>
      </c>
    </row>
    <row r="7" spans="1:3" s="483" customFormat="1" ht="12" customHeight="1">
      <c r="A7" s="23" t="s">
        <v>25</v>
      </c>
      <c r="B7" s="24" t="s">
        <v>26</v>
      </c>
      <c r="C7" s="25">
        <f>39736</f>
        <v>39736</v>
      </c>
    </row>
    <row r="8" spans="1:3" s="483" customFormat="1" ht="12" customHeight="1">
      <c r="A8" s="23" t="s">
        <v>27</v>
      </c>
      <c r="B8" s="24" t="s">
        <v>28</v>
      </c>
      <c r="C8" s="25">
        <f>18142+15349</f>
        <v>33491</v>
      </c>
    </row>
    <row r="9" spans="1:3" s="483" customFormat="1" ht="12" customHeight="1">
      <c r="A9" s="23" t="s">
        <v>29</v>
      </c>
      <c r="B9" s="24" t="s">
        <v>30</v>
      </c>
      <c r="C9" s="25">
        <v>2418</v>
      </c>
    </row>
    <row r="10" spans="1:3" s="483" customFormat="1" ht="12" customHeight="1">
      <c r="A10" s="23" t="s">
        <v>31</v>
      </c>
      <c r="B10" s="24" t="s">
        <v>32</v>
      </c>
      <c r="C10" s="25">
        <v>33</v>
      </c>
    </row>
    <row r="11" spans="1:3" s="483" customFormat="1" ht="12" customHeight="1">
      <c r="A11" s="26" t="s">
        <v>33</v>
      </c>
      <c r="B11" s="27" t="s">
        <v>34</v>
      </c>
      <c r="C11" s="25">
        <v>38675</v>
      </c>
    </row>
    <row r="12" spans="1:3" s="483" customFormat="1" ht="12" customHeight="1">
      <c r="A12" s="17" t="s">
        <v>35</v>
      </c>
      <c r="B12" s="28" t="s">
        <v>36</v>
      </c>
      <c r="C12" s="19">
        <f>+C13+C14+C15+C16+C17</f>
        <v>43447</v>
      </c>
    </row>
    <row r="13" spans="1:3" s="483" customFormat="1" ht="12" customHeight="1">
      <c r="A13" s="20" t="s">
        <v>37</v>
      </c>
      <c r="B13" s="21" t="s">
        <v>38</v>
      </c>
      <c r="C13" s="22"/>
    </row>
    <row r="14" spans="1:3" s="483" customFormat="1" ht="12" customHeight="1">
      <c r="A14" s="23" t="s">
        <v>39</v>
      </c>
      <c r="B14" s="24" t="s">
        <v>40</v>
      </c>
      <c r="C14" s="25"/>
    </row>
    <row r="15" spans="1:3" s="483" customFormat="1" ht="12" customHeight="1">
      <c r="A15" s="23" t="s">
        <v>41</v>
      </c>
      <c r="B15" s="24" t="s">
        <v>42</v>
      </c>
      <c r="C15" s="25"/>
    </row>
    <row r="16" spans="1:3" s="483" customFormat="1" ht="12" customHeight="1">
      <c r="A16" s="23" t="s">
        <v>43</v>
      </c>
      <c r="B16" s="24" t="s">
        <v>44</v>
      </c>
      <c r="C16" s="25"/>
    </row>
    <row r="17" spans="1:3" s="483" customFormat="1" ht="12" customHeight="1">
      <c r="A17" s="23" t="s">
        <v>45</v>
      </c>
      <c r="B17" s="24" t="s">
        <v>46</v>
      </c>
      <c r="C17" s="25">
        <f>20331+19740+3376</f>
        <v>43447</v>
      </c>
    </row>
    <row r="18" spans="1:3" s="483" customFormat="1" ht="12" customHeight="1">
      <c r="A18" s="26" t="s">
        <v>47</v>
      </c>
      <c r="B18" s="27" t="s">
        <v>48</v>
      </c>
      <c r="C18" s="29"/>
    </row>
    <row r="19" spans="1:3" s="483" customFormat="1" ht="12" customHeight="1">
      <c r="A19" s="17" t="s">
        <v>49</v>
      </c>
      <c r="B19" s="18" t="s">
        <v>50</v>
      </c>
      <c r="C19" s="19">
        <f>+C20+C21+C22+C23+C24</f>
        <v>0</v>
      </c>
    </row>
    <row r="20" spans="1:3" s="483" customFormat="1" ht="12" customHeight="1">
      <c r="A20" s="20" t="s">
        <v>51</v>
      </c>
      <c r="B20" s="21" t="s">
        <v>52</v>
      </c>
      <c r="C20" s="22"/>
    </row>
    <row r="21" spans="1:3" s="483" customFormat="1" ht="12" customHeight="1">
      <c r="A21" s="23" t="s">
        <v>53</v>
      </c>
      <c r="B21" s="24" t="s">
        <v>54</v>
      </c>
      <c r="C21" s="25"/>
    </row>
    <row r="22" spans="1:3" s="483" customFormat="1" ht="12" customHeight="1">
      <c r="A22" s="23" t="s">
        <v>55</v>
      </c>
      <c r="B22" s="24" t="s">
        <v>56</v>
      </c>
      <c r="C22" s="25"/>
    </row>
    <row r="23" spans="1:3" s="483" customFormat="1" ht="12" customHeight="1">
      <c r="A23" s="23" t="s">
        <v>57</v>
      </c>
      <c r="B23" s="24" t="s">
        <v>58</v>
      </c>
      <c r="C23" s="25"/>
    </row>
    <row r="24" spans="1:3" s="483" customFormat="1" ht="12" customHeight="1">
      <c r="A24" s="23" t="s">
        <v>59</v>
      </c>
      <c r="B24" s="24" t="s">
        <v>60</v>
      </c>
      <c r="C24" s="25"/>
    </row>
    <row r="25" spans="1:3" s="483" customFormat="1" ht="12" customHeight="1">
      <c r="A25" s="26" t="s">
        <v>61</v>
      </c>
      <c r="B25" s="27" t="s">
        <v>62</v>
      </c>
      <c r="C25" s="29"/>
    </row>
    <row r="26" spans="1:3" s="483" customFormat="1" ht="12" customHeight="1">
      <c r="A26" s="17" t="s">
        <v>63</v>
      </c>
      <c r="B26" s="18" t="s">
        <v>64</v>
      </c>
      <c r="C26" s="19">
        <f>C27+C28+C29+C30+C36</f>
        <v>57100</v>
      </c>
    </row>
    <row r="27" spans="1:3" s="483" customFormat="1" ht="12" customHeight="1">
      <c r="A27" s="23" t="s">
        <v>65</v>
      </c>
      <c r="B27" s="24" t="s">
        <v>66</v>
      </c>
      <c r="C27" s="25"/>
    </row>
    <row r="28" spans="1:3" s="483" customFormat="1" ht="12" customHeight="1">
      <c r="A28" s="23" t="s">
        <v>67</v>
      </c>
      <c r="B28" s="24" t="s">
        <v>68</v>
      </c>
      <c r="C28" s="25"/>
    </row>
    <row r="29" spans="1:3" s="483" customFormat="1" ht="12" customHeight="1">
      <c r="A29" s="23" t="s">
        <v>69</v>
      </c>
      <c r="B29" s="24" t="s">
        <v>70</v>
      </c>
      <c r="C29" s="25">
        <v>14400</v>
      </c>
    </row>
    <row r="30" spans="1:3" s="483" customFormat="1" ht="12" customHeight="1">
      <c r="A30" s="23" t="s">
        <v>71</v>
      </c>
      <c r="B30" s="24" t="s">
        <v>72</v>
      </c>
      <c r="C30" s="25">
        <f>C31+C32+C33+C34+C35</f>
        <v>42200</v>
      </c>
    </row>
    <row r="31" spans="1:3" s="483" customFormat="1" ht="12" customHeight="1">
      <c r="A31" s="23" t="s">
        <v>73</v>
      </c>
      <c r="B31" s="24" t="s">
        <v>74</v>
      </c>
      <c r="C31" s="25">
        <v>35000</v>
      </c>
    </row>
    <row r="32" spans="1:3" s="483" customFormat="1" ht="12" customHeight="1">
      <c r="A32" s="23" t="s">
        <v>75</v>
      </c>
      <c r="B32" s="24" t="s">
        <v>76</v>
      </c>
      <c r="C32" s="25"/>
    </row>
    <row r="33" spans="1:3" s="483" customFormat="1" ht="12" customHeight="1">
      <c r="A33" s="23" t="s">
        <v>77</v>
      </c>
      <c r="B33" s="24" t="s">
        <v>78</v>
      </c>
      <c r="C33" s="25"/>
    </row>
    <row r="34" spans="1:3" s="483" customFormat="1" ht="12" customHeight="1">
      <c r="A34" s="23" t="s">
        <v>79</v>
      </c>
      <c r="B34" s="24" t="s">
        <v>80</v>
      </c>
      <c r="C34" s="25">
        <v>3200</v>
      </c>
    </row>
    <row r="35" spans="1:3" s="483" customFormat="1" ht="12" customHeight="1">
      <c r="A35" s="23" t="s">
        <v>81</v>
      </c>
      <c r="B35" s="24" t="s">
        <v>82</v>
      </c>
      <c r="C35" s="25">
        <v>4000</v>
      </c>
    </row>
    <row r="36" spans="1:3" s="483" customFormat="1" ht="12" customHeight="1">
      <c r="A36" s="26" t="s">
        <v>83</v>
      </c>
      <c r="B36" s="27" t="s">
        <v>84</v>
      </c>
      <c r="C36" s="29">
        <v>500</v>
      </c>
    </row>
    <row r="37" spans="1:3" s="483" customFormat="1" ht="12" customHeight="1">
      <c r="A37" s="17" t="s">
        <v>85</v>
      </c>
      <c r="B37" s="18" t="s">
        <v>86</v>
      </c>
      <c r="C37" s="19">
        <f>SUM(C38:C47)</f>
        <v>44552</v>
      </c>
    </row>
    <row r="38" spans="1:3" s="483" customFormat="1" ht="12" customHeight="1">
      <c r="A38" s="20" t="s">
        <v>87</v>
      </c>
      <c r="B38" s="21" t="s">
        <v>88</v>
      </c>
      <c r="C38" s="504">
        <f>2590+6471+5315</f>
        <v>14376</v>
      </c>
    </row>
    <row r="39" spans="1:3" s="483" customFormat="1" ht="12" customHeight="1">
      <c r="A39" s="23" t="s">
        <v>89</v>
      </c>
      <c r="B39" s="24" t="s">
        <v>90</v>
      </c>
      <c r="C39" s="25">
        <f>3000+180+61+78+120+250+80+200+36+200+456+530+780+360+1420+968+1001</f>
        <v>9720</v>
      </c>
    </row>
    <row r="40" spans="1:3" s="483" customFormat="1" ht="12" customHeight="1">
      <c r="A40" s="23" t="s">
        <v>91</v>
      </c>
      <c r="B40" s="24" t="s">
        <v>92</v>
      </c>
      <c r="C40" s="25">
        <v>400</v>
      </c>
    </row>
    <row r="41" spans="1:3" s="483" customFormat="1" ht="12" customHeight="1">
      <c r="A41" s="23" t="s">
        <v>93</v>
      </c>
      <c r="B41" s="24" t="s">
        <v>94</v>
      </c>
      <c r="C41" s="25">
        <v>1500</v>
      </c>
    </row>
    <row r="42" spans="1:3" s="483" customFormat="1" ht="12" customHeight="1">
      <c r="A42" s="23" t="s">
        <v>95</v>
      </c>
      <c r="B42" s="24" t="s">
        <v>96</v>
      </c>
      <c r="C42" s="25">
        <f>3627+566+1115+507+1163+1353</f>
        <v>8331</v>
      </c>
    </row>
    <row r="43" spans="1:3" s="483" customFormat="1" ht="12" customHeight="1">
      <c r="A43" s="23" t="s">
        <v>97</v>
      </c>
      <c r="B43" s="24" t="s">
        <v>98</v>
      </c>
      <c r="C43" s="25">
        <f>979+301+699+1747+1435+314+365+261+270+574+108</f>
        <v>7053</v>
      </c>
    </row>
    <row r="44" spans="1:3" s="483" customFormat="1" ht="12" customHeight="1">
      <c r="A44" s="23" t="s">
        <v>99</v>
      </c>
      <c r="B44" s="24" t="s">
        <v>100</v>
      </c>
      <c r="C44" s="25">
        <f>136+275+635</f>
        <v>1046</v>
      </c>
    </row>
    <row r="45" spans="1:3" s="483" customFormat="1" ht="12" customHeight="1">
      <c r="A45" s="23" t="s">
        <v>101</v>
      </c>
      <c r="B45" s="24" t="s">
        <v>102</v>
      </c>
      <c r="C45" s="25"/>
    </row>
    <row r="46" spans="1:3" s="483" customFormat="1" ht="12" customHeight="1">
      <c r="A46" s="23" t="s">
        <v>103</v>
      </c>
      <c r="B46" s="24" t="s">
        <v>104</v>
      </c>
      <c r="C46" s="25"/>
    </row>
    <row r="47" spans="1:3" s="483" customFormat="1" ht="12" customHeight="1">
      <c r="A47" s="26" t="s">
        <v>105</v>
      </c>
      <c r="B47" s="27" t="s">
        <v>106</v>
      </c>
      <c r="C47" s="29">
        <f>2126</f>
        <v>2126</v>
      </c>
    </row>
    <row r="48" spans="1:3" s="483" customFormat="1" ht="12" customHeight="1">
      <c r="A48" s="17" t="s">
        <v>107</v>
      </c>
      <c r="B48" s="18" t="s">
        <v>108</v>
      </c>
      <c r="C48" s="19">
        <f>SUM(C49:C53)</f>
        <v>0</v>
      </c>
    </row>
    <row r="49" spans="1:3" s="483" customFormat="1" ht="12" customHeight="1">
      <c r="A49" s="20" t="s">
        <v>109</v>
      </c>
      <c r="B49" s="21" t="s">
        <v>110</v>
      </c>
      <c r="C49" s="22"/>
    </row>
    <row r="50" spans="1:3" s="483" customFormat="1" ht="12" customHeight="1">
      <c r="A50" s="23" t="s">
        <v>111</v>
      </c>
      <c r="B50" s="24" t="s">
        <v>112</v>
      </c>
      <c r="C50" s="25"/>
    </row>
    <row r="51" spans="1:3" s="483" customFormat="1" ht="12" customHeight="1">
      <c r="A51" s="23" t="s">
        <v>113</v>
      </c>
      <c r="B51" s="24" t="s">
        <v>114</v>
      </c>
      <c r="C51" s="25"/>
    </row>
    <row r="52" spans="1:3" s="483" customFormat="1" ht="12" customHeight="1">
      <c r="A52" s="23" t="s">
        <v>115</v>
      </c>
      <c r="B52" s="24" t="s">
        <v>116</v>
      </c>
      <c r="C52" s="25"/>
    </row>
    <row r="53" spans="1:3" s="483" customFormat="1" ht="12" customHeight="1">
      <c r="A53" s="26" t="s">
        <v>117</v>
      </c>
      <c r="B53" s="27" t="s">
        <v>118</v>
      </c>
      <c r="C53" s="29"/>
    </row>
    <row r="54" spans="1:3" s="483" customFormat="1" ht="12" customHeight="1">
      <c r="A54" s="17" t="s">
        <v>119</v>
      </c>
      <c r="B54" s="18" t="s">
        <v>120</v>
      </c>
      <c r="C54" s="19">
        <f>SUM(C55:C57)</f>
        <v>770</v>
      </c>
    </row>
    <row r="55" spans="1:3" s="483" customFormat="1" ht="12" customHeight="1">
      <c r="A55" s="20" t="s">
        <v>121</v>
      </c>
      <c r="B55" s="21" t="s">
        <v>122</v>
      </c>
      <c r="C55" s="22"/>
    </row>
    <row r="56" spans="1:3" s="483" customFormat="1" ht="12" customHeight="1">
      <c r="A56" s="23" t="s">
        <v>123</v>
      </c>
      <c r="B56" s="24" t="s">
        <v>124</v>
      </c>
      <c r="C56" s="25"/>
    </row>
    <row r="57" spans="1:3" s="483" customFormat="1" ht="12" customHeight="1">
      <c r="A57" s="23" t="s">
        <v>125</v>
      </c>
      <c r="B57" s="24" t="s">
        <v>126</v>
      </c>
      <c r="C57" s="25">
        <f>250+520</f>
        <v>770</v>
      </c>
    </row>
    <row r="58" spans="1:3" s="483" customFormat="1" ht="12" customHeight="1">
      <c r="A58" s="26" t="s">
        <v>127</v>
      </c>
      <c r="B58" s="27" t="s">
        <v>128</v>
      </c>
      <c r="C58" s="29"/>
    </row>
    <row r="59" spans="1:3" s="483" customFormat="1" ht="12" customHeight="1">
      <c r="A59" s="17" t="s">
        <v>129</v>
      </c>
      <c r="B59" s="28" t="s">
        <v>130</v>
      </c>
      <c r="C59" s="19">
        <f>SUM(C60:C62)</f>
        <v>0</v>
      </c>
    </row>
    <row r="60" spans="1:3" s="483" customFormat="1" ht="12" customHeight="1">
      <c r="A60" s="20" t="s">
        <v>131</v>
      </c>
      <c r="B60" s="21" t="s">
        <v>132</v>
      </c>
      <c r="C60" s="25"/>
    </row>
    <row r="61" spans="1:3" s="483" customFormat="1" ht="12" customHeight="1">
      <c r="A61" s="23" t="s">
        <v>133</v>
      </c>
      <c r="B61" s="24" t="s">
        <v>134</v>
      </c>
      <c r="C61" s="25"/>
    </row>
    <row r="62" spans="1:3" s="483" customFormat="1" ht="12" customHeight="1">
      <c r="A62" s="23" t="s">
        <v>135</v>
      </c>
      <c r="B62" s="24" t="s">
        <v>136</v>
      </c>
      <c r="C62" s="25"/>
    </row>
    <row r="63" spans="1:3" s="483" customFormat="1" ht="12" customHeight="1">
      <c r="A63" s="26" t="s">
        <v>137</v>
      </c>
      <c r="B63" s="27" t="s">
        <v>138</v>
      </c>
      <c r="C63" s="25"/>
    </row>
    <row r="64" spans="1:3" s="483" customFormat="1" ht="12" customHeight="1">
      <c r="A64" s="17" t="s">
        <v>139</v>
      </c>
      <c r="B64" s="18" t="s">
        <v>140</v>
      </c>
      <c r="C64" s="19">
        <f>+C5+C12+C19+C26+C37+C48+C54+C59</f>
        <v>312527</v>
      </c>
    </row>
    <row r="65" spans="1:3" s="483" customFormat="1" ht="12" customHeight="1">
      <c r="A65" s="30" t="s">
        <v>141</v>
      </c>
      <c r="B65" s="28" t="s">
        <v>142</v>
      </c>
      <c r="C65" s="19">
        <f>SUM(C66:C68)</f>
        <v>0</v>
      </c>
    </row>
    <row r="66" spans="1:3" s="483" customFormat="1" ht="12" customHeight="1">
      <c r="A66" s="20" t="s">
        <v>143</v>
      </c>
      <c r="B66" s="21" t="s">
        <v>144</v>
      </c>
      <c r="C66" s="25"/>
    </row>
    <row r="67" spans="1:3" s="483" customFormat="1" ht="12" customHeight="1">
      <c r="A67" s="23" t="s">
        <v>145</v>
      </c>
      <c r="B67" s="24" t="s">
        <v>146</v>
      </c>
      <c r="C67" s="25"/>
    </row>
    <row r="68" spans="1:3" s="483" customFormat="1" ht="12" customHeight="1">
      <c r="A68" s="26" t="s">
        <v>147</v>
      </c>
      <c r="B68" s="31" t="s">
        <v>148</v>
      </c>
      <c r="C68" s="25"/>
    </row>
    <row r="69" spans="1:3" s="483" customFormat="1" ht="12" customHeight="1">
      <c r="A69" s="30" t="s">
        <v>149</v>
      </c>
      <c r="B69" s="28" t="s">
        <v>150</v>
      </c>
      <c r="C69" s="19">
        <f>SUM(C70:C73)</f>
        <v>0</v>
      </c>
    </row>
    <row r="70" spans="1:3" s="483" customFormat="1" ht="12" customHeight="1">
      <c r="A70" s="20" t="s">
        <v>151</v>
      </c>
      <c r="B70" s="21" t="s">
        <v>152</v>
      </c>
      <c r="C70" s="25"/>
    </row>
    <row r="71" spans="1:3" s="483" customFormat="1" ht="12" customHeight="1">
      <c r="A71" s="23" t="s">
        <v>153</v>
      </c>
      <c r="B71" s="24" t="s">
        <v>154</v>
      </c>
      <c r="C71" s="25"/>
    </row>
    <row r="72" spans="1:3" s="483" customFormat="1" ht="12" customHeight="1">
      <c r="A72" s="23" t="s">
        <v>155</v>
      </c>
      <c r="B72" s="24" t="s">
        <v>156</v>
      </c>
      <c r="C72" s="25"/>
    </row>
    <row r="73" spans="1:3" s="483" customFormat="1" ht="12" customHeight="1">
      <c r="A73" s="26" t="s">
        <v>157</v>
      </c>
      <c r="B73" s="27" t="s">
        <v>158</v>
      </c>
      <c r="C73" s="25"/>
    </row>
    <row r="74" spans="1:3" s="483" customFormat="1" ht="12" customHeight="1">
      <c r="A74" s="30" t="s">
        <v>159</v>
      </c>
      <c r="B74" s="28" t="s">
        <v>160</v>
      </c>
      <c r="C74" s="19">
        <f>SUM(C75:C76)</f>
        <v>122661</v>
      </c>
    </row>
    <row r="75" spans="1:3" s="483" customFormat="1" ht="12" customHeight="1">
      <c r="A75" s="20" t="s">
        <v>161</v>
      </c>
      <c r="B75" s="21" t="s">
        <v>162</v>
      </c>
      <c r="C75" s="25">
        <v>122661</v>
      </c>
    </row>
    <row r="76" spans="1:3" s="483" customFormat="1" ht="12" customHeight="1">
      <c r="A76" s="26" t="s">
        <v>163</v>
      </c>
      <c r="B76" s="27" t="s">
        <v>164</v>
      </c>
      <c r="C76" s="25"/>
    </row>
    <row r="77" spans="1:3" s="483" customFormat="1" ht="12" customHeight="1">
      <c r="A77" s="30" t="s">
        <v>165</v>
      </c>
      <c r="B77" s="28" t="s">
        <v>166</v>
      </c>
      <c r="C77" s="19">
        <f>SUM(C78:C82)</f>
        <v>141855</v>
      </c>
    </row>
    <row r="78" spans="1:3" s="483" customFormat="1" ht="12" customHeight="1">
      <c r="A78" s="20" t="s">
        <v>167</v>
      </c>
      <c r="B78" s="21" t="s">
        <v>168</v>
      </c>
      <c r="C78" s="25"/>
    </row>
    <row r="79" spans="1:3" s="483" customFormat="1" ht="12" customHeight="1">
      <c r="A79" s="23" t="s">
        <v>169</v>
      </c>
      <c r="B79" s="24" t="s">
        <v>170</v>
      </c>
      <c r="C79" s="25"/>
    </row>
    <row r="80" spans="1:3" s="483" customFormat="1" ht="12" customHeight="1">
      <c r="A80" s="23" t="s">
        <v>171</v>
      </c>
      <c r="B80" s="24" t="s">
        <v>172</v>
      </c>
      <c r="C80" s="25">
        <v>141855</v>
      </c>
    </row>
    <row r="81" spans="1:3" s="483" customFormat="1" ht="12" customHeight="1">
      <c r="A81" s="26" t="s">
        <v>173</v>
      </c>
      <c r="B81" s="27" t="s">
        <v>174</v>
      </c>
      <c r="C81" s="25"/>
    </row>
    <row r="82" spans="1:3" s="483" customFormat="1" ht="12" customHeight="1">
      <c r="A82" s="26" t="s">
        <v>175</v>
      </c>
      <c r="B82" s="27" t="s">
        <v>176</v>
      </c>
      <c r="C82" s="25"/>
    </row>
    <row r="83" spans="1:3" s="483" customFormat="1" ht="12" customHeight="1">
      <c r="A83" s="30" t="s">
        <v>177</v>
      </c>
      <c r="B83" s="28" t="s">
        <v>178</v>
      </c>
      <c r="C83" s="19">
        <f>SUM(C84:C87)</f>
        <v>0</v>
      </c>
    </row>
    <row r="84" spans="1:3" s="483" customFormat="1" ht="12" customHeight="1">
      <c r="A84" s="32" t="s">
        <v>179</v>
      </c>
      <c r="B84" s="21" t="s">
        <v>180</v>
      </c>
      <c r="C84" s="25"/>
    </row>
    <row r="85" spans="1:3" s="483" customFormat="1" ht="12" customHeight="1">
      <c r="A85" s="33" t="s">
        <v>181</v>
      </c>
      <c r="B85" s="24" t="s">
        <v>182</v>
      </c>
      <c r="C85" s="25"/>
    </row>
    <row r="86" spans="1:3" s="483" customFormat="1" ht="12" customHeight="1">
      <c r="A86" s="33" t="s">
        <v>183</v>
      </c>
      <c r="B86" s="24" t="s">
        <v>184</v>
      </c>
      <c r="C86" s="25"/>
    </row>
    <row r="87" spans="1:3" s="483" customFormat="1" ht="12" customHeight="1">
      <c r="A87" s="34" t="s">
        <v>185</v>
      </c>
      <c r="B87" s="27" t="s">
        <v>186</v>
      </c>
      <c r="C87" s="25"/>
    </row>
    <row r="88" spans="1:3" s="483" customFormat="1" ht="13.5" customHeight="1">
      <c r="A88" s="30" t="s">
        <v>187</v>
      </c>
      <c r="B88" s="28" t="s">
        <v>188</v>
      </c>
      <c r="C88" s="35"/>
    </row>
    <row r="89" spans="1:3" s="483" customFormat="1" ht="15.75" customHeight="1">
      <c r="A89" s="30" t="s">
        <v>189</v>
      </c>
      <c r="B89" s="36" t="s">
        <v>190</v>
      </c>
      <c r="C89" s="19">
        <f>C65+C69+C74+C77+C83+C88</f>
        <v>264516</v>
      </c>
    </row>
    <row r="90" spans="1:3" s="483" customFormat="1" ht="16.5" customHeight="1">
      <c r="A90" s="37" t="s">
        <v>191</v>
      </c>
      <c r="B90" s="38" t="s">
        <v>192</v>
      </c>
      <c r="C90" s="19">
        <f>+C64+C89</f>
        <v>577043</v>
      </c>
    </row>
    <row r="91" spans="1:3" s="483" customFormat="1" ht="83.25" customHeight="1">
      <c r="A91" s="39"/>
      <c r="B91" s="40"/>
      <c r="C91" s="41"/>
    </row>
    <row r="92" spans="1:3" ht="16.5" customHeight="1">
      <c r="A92" s="508" t="s">
        <v>193</v>
      </c>
      <c r="B92" s="508"/>
      <c r="C92" s="508"/>
    </row>
    <row r="93" spans="1:3" s="43" customFormat="1" ht="16.5" customHeight="1">
      <c r="A93" s="509" t="s">
        <v>194</v>
      </c>
      <c r="B93" s="509"/>
      <c r="C93" s="42" t="s">
        <v>17</v>
      </c>
    </row>
    <row r="94" spans="1:3" ht="37.5" customHeight="1">
      <c r="A94" s="10" t="s">
        <v>18</v>
      </c>
      <c r="B94" s="11" t="s">
        <v>195</v>
      </c>
      <c r="C94" s="12" t="s">
        <v>20</v>
      </c>
    </row>
    <row r="95" spans="1:3" s="16" customFormat="1" ht="12" customHeight="1">
      <c r="A95" s="44">
        <v>1</v>
      </c>
      <c r="B95" s="45">
        <v>2</v>
      </c>
      <c r="C95" s="46">
        <v>3</v>
      </c>
    </row>
    <row r="96" spans="1:3" ht="12" customHeight="1">
      <c r="A96" s="47" t="s">
        <v>21</v>
      </c>
      <c r="B96" s="48" t="s">
        <v>196</v>
      </c>
      <c r="C96" s="49">
        <f>SUM(C97:C101)</f>
        <v>329638</v>
      </c>
    </row>
    <row r="97" spans="1:3" ht="12" customHeight="1">
      <c r="A97" s="50" t="s">
        <v>23</v>
      </c>
      <c r="B97" s="51" t="s">
        <v>197</v>
      </c>
      <c r="C97" s="52">
        <v>134893</v>
      </c>
    </row>
    <row r="98" spans="1:3" ht="12" customHeight="1">
      <c r="A98" s="23" t="s">
        <v>25</v>
      </c>
      <c r="B98" s="53" t="s">
        <v>198</v>
      </c>
      <c r="C98" s="25">
        <v>32438</v>
      </c>
    </row>
    <row r="99" spans="1:3" ht="12" customHeight="1">
      <c r="A99" s="23" t="s">
        <v>27</v>
      </c>
      <c r="B99" s="53" t="s">
        <v>199</v>
      </c>
      <c r="C99" s="29">
        <v>103423</v>
      </c>
    </row>
    <row r="100" spans="1:3" ht="12" customHeight="1">
      <c r="A100" s="23" t="s">
        <v>29</v>
      </c>
      <c r="B100" s="53" t="s">
        <v>200</v>
      </c>
      <c r="C100" s="29">
        <v>46175</v>
      </c>
    </row>
    <row r="101" spans="1:3" ht="12" customHeight="1">
      <c r="A101" s="23" t="s">
        <v>201</v>
      </c>
      <c r="B101" s="53" t="s">
        <v>202</v>
      </c>
      <c r="C101" s="29">
        <f>SUM(C102:C112)</f>
        <v>12709</v>
      </c>
    </row>
    <row r="102" spans="1:3" ht="12" customHeight="1">
      <c r="A102" s="23" t="s">
        <v>33</v>
      </c>
      <c r="B102" s="53" t="s">
        <v>203</v>
      </c>
      <c r="C102" s="29"/>
    </row>
    <row r="103" spans="1:3" ht="12" customHeight="1">
      <c r="A103" s="23" t="s">
        <v>204</v>
      </c>
      <c r="B103" s="54" t="s">
        <v>205</v>
      </c>
      <c r="C103" s="29"/>
    </row>
    <row r="104" spans="1:3" ht="12" customHeight="1">
      <c r="A104" s="23" t="s">
        <v>206</v>
      </c>
      <c r="B104" s="55" t="s">
        <v>207</v>
      </c>
      <c r="C104" s="29"/>
    </row>
    <row r="105" spans="1:3" ht="12" customHeight="1">
      <c r="A105" s="23" t="s">
        <v>208</v>
      </c>
      <c r="B105" s="55" t="s">
        <v>209</v>
      </c>
      <c r="C105" s="29"/>
    </row>
    <row r="106" spans="1:3" ht="12" customHeight="1">
      <c r="A106" s="23" t="s">
        <v>210</v>
      </c>
      <c r="B106" s="54" t="s">
        <v>211</v>
      </c>
      <c r="C106" s="29">
        <v>871</v>
      </c>
    </row>
    <row r="107" spans="1:3" ht="12" customHeight="1">
      <c r="A107" s="23" t="s">
        <v>212</v>
      </c>
      <c r="B107" s="54" t="s">
        <v>213</v>
      </c>
      <c r="C107" s="29"/>
    </row>
    <row r="108" spans="1:3" ht="12" customHeight="1">
      <c r="A108" s="23" t="s">
        <v>214</v>
      </c>
      <c r="B108" s="55" t="s">
        <v>215</v>
      </c>
      <c r="C108" s="29"/>
    </row>
    <row r="109" spans="1:3" ht="12" customHeight="1">
      <c r="A109" s="23" t="s">
        <v>216</v>
      </c>
      <c r="B109" s="55" t="s">
        <v>217</v>
      </c>
      <c r="C109" s="29"/>
    </row>
    <row r="110" spans="1:3" ht="12" customHeight="1">
      <c r="A110" s="56" t="s">
        <v>218</v>
      </c>
      <c r="B110" s="55" t="s">
        <v>219</v>
      </c>
      <c r="C110" s="29"/>
    </row>
    <row r="111" spans="1:3" ht="12" customHeight="1">
      <c r="A111" s="56" t="s">
        <v>220</v>
      </c>
      <c r="B111" s="55" t="s">
        <v>221</v>
      </c>
      <c r="C111" s="29">
        <f>1100+238</f>
        <v>1338</v>
      </c>
    </row>
    <row r="112" spans="1:3" ht="12" customHeight="1">
      <c r="A112" s="57" t="s">
        <v>222</v>
      </c>
      <c r="B112" s="55" t="s">
        <v>586</v>
      </c>
      <c r="C112" s="58">
        <v>10500</v>
      </c>
    </row>
    <row r="113" spans="1:3" ht="12" customHeight="1">
      <c r="A113" s="17" t="s">
        <v>35</v>
      </c>
      <c r="B113" s="59" t="s">
        <v>224</v>
      </c>
      <c r="C113" s="19">
        <f>+C114+C116+C118</f>
        <v>105550</v>
      </c>
    </row>
    <row r="114" spans="1:3" ht="12" customHeight="1">
      <c r="A114" s="20" t="s">
        <v>37</v>
      </c>
      <c r="B114" s="53" t="s">
        <v>225</v>
      </c>
      <c r="C114" s="22">
        <v>3147</v>
      </c>
    </row>
    <row r="115" spans="1:3" ht="12" customHeight="1">
      <c r="A115" s="20" t="s">
        <v>39</v>
      </c>
      <c r="B115" s="60" t="s">
        <v>226</v>
      </c>
      <c r="C115" s="22"/>
    </row>
    <row r="116" spans="1:3" ht="12" customHeight="1">
      <c r="A116" s="20" t="s">
        <v>41</v>
      </c>
      <c r="B116" s="60" t="s">
        <v>227</v>
      </c>
      <c r="C116" s="25">
        <v>16732</v>
      </c>
    </row>
    <row r="117" spans="1:3" ht="12" customHeight="1">
      <c r="A117" s="20" t="s">
        <v>43</v>
      </c>
      <c r="B117" s="60" t="s">
        <v>228</v>
      </c>
      <c r="C117" s="61">
        <v>15107</v>
      </c>
    </row>
    <row r="118" spans="1:3" ht="12" customHeight="1">
      <c r="A118" s="20" t="s">
        <v>45</v>
      </c>
      <c r="B118" s="62" t="s">
        <v>229</v>
      </c>
      <c r="C118" s="61">
        <v>85671</v>
      </c>
    </row>
    <row r="119" spans="1:3" ht="12" customHeight="1">
      <c r="A119" s="20" t="s">
        <v>47</v>
      </c>
      <c r="B119" s="63" t="s">
        <v>230</v>
      </c>
      <c r="C119" s="61"/>
    </row>
    <row r="120" spans="1:3" ht="12" customHeight="1">
      <c r="A120" s="20" t="s">
        <v>231</v>
      </c>
      <c r="B120" s="64" t="s">
        <v>232</v>
      </c>
      <c r="C120" s="61"/>
    </row>
    <row r="121" spans="1:3" ht="15.75">
      <c r="A121" s="20" t="s">
        <v>233</v>
      </c>
      <c r="B121" s="55" t="s">
        <v>209</v>
      </c>
      <c r="C121" s="61"/>
    </row>
    <row r="122" spans="1:3" ht="12" customHeight="1">
      <c r="A122" s="20" t="s">
        <v>234</v>
      </c>
      <c r="B122" s="55" t="s">
        <v>235</v>
      </c>
      <c r="C122" s="61"/>
    </row>
    <row r="123" spans="1:3" ht="12" customHeight="1">
      <c r="A123" s="20" t="s">
        <v>236</v>
      </c>
      <c r="B123" s="55" t="s">
        <v>237</v>
      </c>
      <c r="C123" s="61">
        <v>85671</v>
      </c>
    </row>
    <row r="124" spans="1:3" ht="12" customHeight="1">
      <c r="A124" s="20" t="s">
        <v>238</v>
      </c>
      <c r="B124" s="55" t="s">
        <v>215</v>
      </c>
      <c r="C124" s="61"/>
    </row>
    <row r="125" spans="1:3" ht="12" customHeight="1">
      <c r="A125" s="20" t="s">
        <v>239</v>
      </c>
      <c r="B125" s="55" t="s">
        <v>240</v>
      </c>
      <c r="C125" s="61"/>
    </row>
    <row r="126" spans="1:3" ht="15.75">
      <c r="A126" s="20" t="s">
        <v>241</v>
      </c>
      <c r="B126" s="55" t="s">
        <v>242</v>
      </c>
      <c r="C126" s="61"/>
    </row>
    <row r="127" spans="1:3" ht="12" customHeight="1">
      <c r="A127" s="17" t="s">
        <v>49</v>
      </c>
      <c r="B127" s="18" t="s">
        <v>243</v>
      </c>
      <c r="C127" s="19">
        <f>+C96+C113</f>
        <v>435188</v>
      </c>
    </row>
    <row r="128" spans="1:3" ht="12" customHeight="1">
      <c r="A128" s="17" t="s">
        <v>63</v>
      </c>
      <c r="B128" s="18" t="s">
        <v>244</v>
      </c>
      <c r="C128" s="19">
        <f>+C129+C130+C131</f>
        <v>0</v>
      </c>
    </row>
    <row r="129" spans="1:3" ht="12" customHeight="1">
      <c r="A129" s="20" t="s">
        <v>65</v>
      </c>
      <c r="B129" s="65" t="s">
        <v>245</v>
      </c>
      <c r="C129" s="61"/>
    </row>
    <row r="130" spans="1:3" ht="12" customHeight="1">
      <c r="A130" s="20" t="s">
        <v>67</v>
      </c>
      <c r="B130" s="65" t="s">
        <v>246</v>
      </c>
      <c r="C130" s="61"/>
    </row>
    <row r="131" spans="1:3" ht="12" customHeight="1">
      <c r="A131" s="66" t="s">
        <v>69</v>
      </c>
      <c r="B131" s="67" t="s">
        <v>247</v>
      </c>
      <c r="C131" s="61"/>
    </row>
    <row r="132" spans="1:3" ht="12" customHeight="1">
      <c r="A132" s="17" t="s">
        <v>85</v>
      </c>
      <c r="B132" s="18" t="s">
        <v>248</v>
      </c>
      <c r="C132" s="19">
        <f>+C133+C134+C135+C136</f>
        <v>0</v>
      </c>
    </row>
    <row r="133" spans="1:3" ht="12" customHeight="1">
      <c r="A133" s="20" t="s">
        <v>87</v>
      </c>
      <c r="B133" s="65" t="s">
        <v>249</v>
      </c>
      <c r="C133" s="61"/>
    </row>
    <row r="134" spans="1:3" ht="12" customHeight="1">
      <c r="A134" s="20" t="s">
        <v>89</v>
      </c>
      <c r="B134" s="65" t="s">
        <v>250</v>
      </c>
      <c r="C134" s="61"/>
    </row>
    <row r="135" spans="1:3" ht="12" customHeight="1">
      <c r="A135" s="20" t="s">
        <v>91</v>
      </c>
      <c r="B135" s="65" t="s">
        <v>251</v>
      </c>
      <c r="C135" s="61"/>
    </row>
    <row r="136" spans="1:3" ht="12" customHeight="1">
      <c r="A136" s="66" t="s">
        <v>93</v>
      </c>
      <c r="B136" s="67" t="s">
        <v>252</v>
      </c>
      <c r="C136" s="61"/>
    </row>
    <row r="137" spans="1:3" ht="12" customHeight="1">
      <c r="A137" s="17" t="s">
        <v>107</v>
      </c>
      <c r="B137" s="18" t="s">
        <v>253</v>
      </c>
      <c r="C137" s="19">
        <f>+C138+C139+C140+C141</f>
        <v>141855</v>
      </c>
    </row>
    <row r="138" spans="1:3" ht="12" customHeight="1">
      <c r="A138" s="20" t="s">
        <v>109</v>
      </c>
      <c r="B138" s="65" t="s">
        <v>254</v>
      </c>
      <c r="C138" s="61"/>
    </row>
    <row r="139" spans="1:3" ht="12" customHeight="1">
      <c r="A139" s="20" t="s">
        <v>111</v>
      </c>
      <c r="B139" s="65" t="s">
        <v>255</v>
      </c>
      <c r="C139" s="61">
        <v>141855</v>
      </c>
    </row>
    <row r="140" spans="1:3" ht="12" customHeight="1">
      <c r="A140" s="20" t="s">
        <v>113</v>
      </c>
      <c r="B140" s="65" t="s">
        <v>256</v>
      </c>
      <c r="C140" s="61"/>
    </row>
    <row r="141" spans="1:3" ht="12" customHeight="1">
      <c r="A141" s="56" t="s">
        <v>115</v>
      </c>
      <c r="B141" s="53" t="s">
        <v>257</v>
      </c>
      <c r="C141" s="61"/>
    </row>
    <row r="142" spans="1:3" ht="12" customHeight="1">
      <c r="A142" s="56" t="s">
        <v>117</v>
      </c>
      <c r="B142" s="53" t="s">
        <v>258</v>
      </c>
      <c r="C142" s="61"/>
    </row>
    <row r="143" spans="1:3" ht="12" customHeight="1">
      <c r="A143" s="17" t="s">
        <v>119</v>
      </c>
      <c r="B143" s="18" t="s">
        <v>259</v>
      </c>
      <c r="C143" s="68">
        <f>+C144+C145+C146+C147</f>
        <v>0</v>
      </c>
    </row>
    <row r="144" spans="1:3" ht="12" customHeight="1">
      <c r="A144" s="20" t="s">
        <v>121</v>
      </c>
      <c r="B144" s="65" t="s">
        <v>260</v>
      </c>
      <c r="C144" s="61"/>
    </row>
    <row r="145" spans="1:3" ht="12" customHeight="1">
      <c r="A145" s="20" t="s">
        <v>123</v>
      </c>
      <c r="B145" s="65" t="s">
        <v>261</v>
      </c>
      <c r="C145" s="61"/>
    </row>
    <row r="146" spans="1:3" ht="12" customHeight="1">
      <c r="A146" s="20" t="s">
        <v>125</v>
      </c>
      <c r="B146" s="65" t="s">
        <v>262</v>
      </c>
      <c r="C146" s="61"/>
    </row>
    <row r="147" spans="1:3" ht="12" customHeight="1">
      <c r="A147" s="20" t="s">
        <v>127</v>
      </c>
      <c r="B147" s="65" t="s">
        <v>263</v>
      </c>
      <c r="C147" s="61"/>
    </row>
    <row r="148" spans="1:3" ht="12" customHeight="1">
      <c r="A148" s="18" t="s">
        <v>264</v>
      </c>
      <c r="B148" s="18" t="s">
        <v>265</v>
      </c>
      <c r="C148" s="18"/>
    </row>
    <row r="149" spans="1:7" ht="15" customHeight="1">
      <c r="A149" s="17" t="s">
        <v>139</v>
      </c>
      <c r="B149" s="18" t="s">
        <v>266</v>
      </c>
      <c r="C149" s="69">
        <f>+C128+C132+C137+C143+C148</f>
        <v>141855</v>
      </c>
      <c r="D149" s="70"/>
      <c r="E149" s="71"/>
      <c r="F149" s="71"/>
      <c r="G149" s="71"/>
    </row>
    <row r="150" spans="1:3" s="483" customFormat="1" ht="12.75" customHeight="1">
      <c r="A150" s="72" t="s">
        <v>267</v>
      </c>
      <c r="B150" s="73" t="s">
        <v>268</v>
      </c>
      <c r="C150" s="69">
        <f>+C127+C149</f>
        <v>577043</v>
      </c>
    </row>
    <row r="151" ht="7.5" customHeight="1"/>
    <row r="152" spans="1:3" ht="15.75">
      <c r="A152" s="506" t="s">
        <v>269</v>
      </c>
      <c r="B152" s="506"/>
      <c r="C152" s="506"/>
    </row>
    <row r="153" spans="1:3" ht="15" customHeight="1">
      <c r="A153" s="507" t="s">
        <v>270</v>
      </c>
      <c r="B153" s="507"/>
      <c r="C153" s="9" t="s">
        <v>17</v>
      </c>
    </row>
    <row r="154" spans="1:3" ht="13.5" customHeight="1">
      <c r="A154" s="17">
        <v>1</v>
      </c>
      <c r="B154" s="59" t="s">
        <v>271</v>
      </c>
      <c r="C154" s="19">
        <f>+C64-C127</f>
        <v>-122661</v>
      </c>
    </row>
    <row r="155" spans="1:3" ht="27.75" customHeight="1">
      <c r="A155" s="17" t="s">
        <v>35</v>
      </c>
      <c r="B155" s="59" t="s">
        <v>272</v>
      </c>
      <c r="C155" s="19">
        <f>+C89-C149</f>
        <v>122661</v>
      </c>
    </row>
  </sheetData>
  <sheetProtection selectLockedCells="1" selectUnlockedCells="1"/>
  <mergeCells count="6">
    <mergeCell ref="A152:C152"/>
    <mergeCell ref="A153:B153"/>
    <mergeCell ref="A1:C1"/>
    <mergeCell ref="A2:B2"/>
    <mergeCell ref="A92:C92"/>
    <mergeCell ref="A93:B93"/>
  </mergeCells>
  <printOptions horizontalCentered="1"/>
  <pageMargins left="0.7875" right="0.7875" top="0.93" bottom="0.55" header="0.23402777777777778" footer="0.35"/>
  <pageSetup horizontalDpi="300" verticalDpi="300" orientation="portrait" paperSize="9" scale="71" r:id="rId1"/>
  <headerFooter alignWithMargins="0">
    <oddHeader>&amp;C&amp;"Times New Roman CE,Félkövér"&amp;12
Alattyán Község Önkormányzata
2014. ÉVI KÖLTSÉGVETÉSÉNEK ÖSSZEVONT MÉRLEGE&amp;R&amp;"Times New Roman CE,Félkövér dőlt"&amp;11 1.1. melléklet a 3/2014. (II. 05.) önkormányzati rendelethez</oddHeader>
  </headerFooter>
  <rowBreaks count="1" manualBreakCount="1">
    <brk id="84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="120" zoomScaleNormal="120" workbookViewId="0" topLeftCell="A19">
      <selection activeCell="B16" sqref="B16"/>
    </sheetView>
  </sheetViews>
  <sheetFormatPr defaultColWidth="9.00390625" defaultRowHeight="12.75"/>
  <cols>
    <col min="1" max="1" width="13.875" style="276" customWidth="1"/>
    <col min="2" max="2" width="79.125" style="277" customWidth="1"/>
    <col min="3" max="3" width="25.00390625" style="277" customWidth="1"/>
    <col min="4" max="16384" width="9.375" style="277" customWidth="1"/>
  </cols>
  <sheetData>
    <row r="1" spans="1:3" s="280" customFormat="1" ht="21" customHeight="1">
      <c r="A1" s="278"/>
      <c r="B1" s="239"/>
      <c r="C1" s="279" t="s">
        <v>591</v>
      </c>
    </row>
    <row r="2" spans="1:3" s="282" customFormat="1" ht="37.5" customHeight="1">
      <c r="A2" s="242" t="s">
        <v>432</v>
      </c>
      <c r="B2" s="243" t="s">
        <v>433</v>
      </c>
      <c r="C2" s="281" t="s">
        <v>434</v>
      </c>
    </row>
    <row r="3" spans="1:3" s="282" customFormat="1" ht="30" customHeight="1">
      <c r="A3" s="283" t="s">
        <v>423</v>
      </c>
      <c r="B3" s="247" t="s">
        <v>463</v>
      </c>
      <c r="C3" s="284" t="s">
        <v>434</v>
      </c>
    </row>
    <row r="4" spans="1:3" s="285" customFormat="1" ht="15.75" customHeight="1">
      <c r="A4" s="250"/>
      <c r="B4" s="250"/>
      <c r="C4" s="251" t="s">
        <v>355</v>
      </c>
    </row>
    <row r="5" spans="1:3" ht="12.75">
      <c r="A5" s="253" t="s">
        <v>425</v>
      </c>
      <c r="B5" s="254" t="s">
        <v>426</v>
      </c>
      <c r="C5" s="286" t="s">
        <v>427</v>
      </c>
    </row>
    <row r="6" spans="1:3" s="287" customFormat="1" ht="12.75" customHeight="1">
      <c r="A6" s="256">
        <v>1</v>
      </c>
      <c r="B6" s="257">
        <v>2</v>
      </c>
      <c r="C6" s="258">
        <v>3</v>
      </c>
    </row>
    <row r="7" spans="1:3" s="287" customFormat="1" ht="15.75" customHeight="1">
      <c r="A7" s="260"/>
      <c r="B7" s="261" t="s">
        <v>275</v>
      </c>
      <c r="C7" s="288"/>
    </row>
    <row r="8" spans="1:3" s="290" customFormat="1" ht="12" customHeight="1">
      <c r="A8" s="256" t="s">
        <v>21</v>
      </c>
      <c r="B8" s="289" t="s">
        <v>435</v>
      </c>
      <c r="C8" s="105">
        <f>SUM(C9:C18)</f>
        <v>0</v>
      </c>
    </row>
    <row r="9" spans="1:3" s="290" customFormat="1" ht="12" customHeight="1">
      <c r="A9" s="291" t="s">
        <v>23</v>
      </c>
      <c r="B9" s="51" t="s">
        <v>436</v>
      </c>
      <c r="C9" s="292"/>
    </row>
    <row r="10" spans="1:3" s="290" customFormat="1" ht="12" customHeight="1">
      <c r="A10" s="293" t="s">
        <v>25</v>
      </c>
      <c r="B10" s="53" t="s">
        <v>90</v>
      </c>
      <c r="C10" s="94"/>
    </row>
    <row r="11" spans="1:3" s="290" customFormat="1" ht="12" customHeight="1">
      <c r="A11" s="293" t="s">
        <v>27</v>
      </c>
      <c r="B11" s="53" t="s">
        <v>92</v>
      </c>
      <c r="C11" s="94"/>
    </row>
    <row r="12" spans="1:3" s="290" customFormat="1" ht="12" customHeight="1">
      <c r="A12" s="293" t="s">
        <v>29</v>
      </c>
      <c r="B12" s="53" t="s">
        <v>94</v>
      </c>
      <c r="C12" s="94"/>
    </row>
    <row r="13" spans="1:3" s="290" customFormat="1" ht="12" customHeight="1">
      <c r="A13" s="293" t="s">
        <v>31</v>
      </c>
      <c r="B13" s="53" t="s">
        <v>96</v>
      </c>
      <c r="C13" s="94"/>
    </row>
    <row r="14" spans="1:3" s="290" customFormat="1" ht="12" customHeight="1">
      <c r="A14" s="293" t="s">
        <v>33</v>
      </c>
      <c r="B14" s="53" t="s">
        <v>437</v>
      </c>
      <c r="C14" s="94"/>
    </row>
    <row r="15" spans="1:3" s="290" customFormat="1" ht="12" customHeight="1">
      <c r="A15" s="293" t="s">
        <v>204</v>
      </c>
      <c r="B15" s="67" t="s">
        <v>438</v>
      </c>
      <c r="C15" s="94"/>
    </row>
    <row r="16" spans="1:3" s="290" customFormat="1" ht="12" customHeight="1">
      <c r="A16" s="293" t="s">
        <v>206</v>
      </c>
      <c r="B16" s="53" t="s">
        <v>102</v>
      </c>
      <c r="C16" s="109"/>
    </row>
    <row r="17" spans="1:3" s="294" customFormat="1" ht="12" customHeight="1">
      <c r="A17" s="293" t="s">
        <v>208</v>
      </c>
      <c r="B17" s="53" t="s">
        <v>104</v>
      </c>
      <c r="C17" s="94"/>
    </row>
    <row r="18" spans="1:3" s="294" customFormat="1" ht="12" customHeight="1">
      <c r="A18" s="293" t="s">
        <v>210</v>
      </c>
      <c r="B18" s="67" t="s">
        <v>106</v>
      </c>
      <c r="C18" s="101"/>
    </row>
    <row r="19" spans="1:3" s="290" customFormat="1" ht="12" customHeight="1">
      <c r="A19" s="256" t="s">
        <v>35</v>
      </c>
      <c r="B19" s="289" t="s">
        <v>439</v>
      </c>
      <c r="C19" s="105">
        <f>SUM(C20:C22)</f>
        <v>0</v>
      </c>
    </row>
    <row r="20" spans="1:3" s="294" customFormat="1" ht="12" customHeight="1">
      <c r="A20" s="293" t="s">
        <v>37</v>
      </c>
      <c r="B20" s="65" t="s">
        <v>38</v>
      </c>
      <c r="C20" s="94"/>
    </row>
    <row r="21" spans="1:3" s="294" customFormat="1" ht="12" customHeight="1">
      <c r="A21" s="293" t="s">
        <v>39</v>
      </c>
      <c r="B21" s="53" t="s">
        <v>440</v>
      </c>
      <c r="C21" s="94"/>
    </row>
    <row r="22" spans="1:3" s="294" customFormat="1" ht="12" customHeight="1">
      <c r="A22" s="293" t="s">
        <v>41</v>
      </c>
      <c r="B22" s="53" t="s">
        <v>441</v>
      </c>
      <c r="C22" s="94"/>
    </row>
    <row r="23" spans="1:3" s="294" customFormat="1" ht="12" customHeight="1">
      <c r="A23" s="293" t="s">
        <v>43</v>
      </c>
      <c r="B23" s="53" t="s">
        <v>442</v>
      </c>
      <c r="C23" s="94"/>
    </row>
    <row r="24" spans="1:3" s="294" customFormat="1" ht="12" customHeight="1">
      <c r="A24" s="256" t="s">
        <v>49</v>
      </c>
      <c r="B24" s="18" t="s">
        <v>284</v>
      </c>
      <c r="C24" s="295"/>
    </row>
    <row r="25" spans="1:3" s="294" customFormat="1" ht="12" customHeight="1">
      <c r="A25" s="256" t="s">
        <v>278</v>
      </c>
      <c r="B25" s="18" t="s">
        <v>443</v>
      </c>
      <c r="C25" s="105"/>
    </row>
    <row r="26" spans="1:3" s="294" customFormat="1" ht="12" customHeight="1">
      <c r="A26" s="296" t="s">
        <v>65</v>
      </c>
      <c r="B26" s="65" t="s">
        <v>440</v>
      </c>
      <c r="C26" s="90"/>
    </row>
    <row r="27" spans="1:3" s="294" customFormat="1" ht="12" customHeight="1">
      <c r="A27" s="296" t="s">
        <v>67</v>
      </c>
      <c r="B27" s="53" t="s">
        <v>444</v>
      </c>
      <c r="C27" s="109"/>
    </row>
    <row r="28" spans="1:3" s="294" customFormat="1" ht="12" customHeight="1">
      <c r="A28" s="293" t="s">
        <v>69</v>
      </c>
      <c r="B28" s="297" t="s">
        <v>445</v>
      </c>
      <c r="C28" s="298"/>
    </row>
    <row r="29" spans="1:3" s="294" customFormat="1" ht="12" customHeight="1">
      <c r="A29" s="256" t="s">
        <v>85</v>
      </c>
      <c r="B29" s="18" t="s">
        <v>446</v>
      </c>
      <c r="C29" s="105">
        <f>+C30+C31+C32</f>
        <v>0</v>
      </c>
    </row>
    <row r="30" spans="1:3" s="294" customFormat="1" ht="12" customHeight="1">
      <c r="A30" s="296" t="s">
        <v>87</v>
      </c>
      <c r="B30" s="65" t="s">
        <v>110</v>
      </c>
      <c r="C30" s="90"/>
    </row>
    <row r="31" spans="1:3" s="294" customFormat="1" ht="12" customHeight="1">
      <c r="A31" s="296" t="s">
        <v>89</v>
      </c>
      <c r="B31" s="53" t="s">
        <v>112</v>
      </c>
      <c r="C31" s="109"/>
    </row>
    <row r="32" spans="1:3" s="294" customFormat="1" ht="12" customHeight="1">
      <c r="A32" s="293" t="s">
        <v>91</v>
      </c>
      <c r="B32" s="297" t="s">
        <v>114</v>
      </c>
      <c r="C32" s="298"/>
    </row>
    <row r="33" spans="1:3" s="290" customFormat="1" ht="12" customHeight="1">
      <c r="A33" s="256" t="s">
        <v>107</v>
      </c>
      <c r="B33" s="18" t="s">
        <v>285</v>
      </c>
      <c r="C33" s="295"/>
    </row>
    <row r="34" spans="1:3" s="290" customFormat="1" ht="12" customHeight="1">
      <c r="A34" s="256" t="s">
        <v>288</v>
      </c>
      <c r="B34" s="18" t="s">
        <v>447</v>
      </c>
      <c r="C34" s="299"/>
    </row>
    <row r="35" spans="1:3" s="290" customFormat="1" ht="12" customHeight="1">
      <c r="A35" s="256" t="s">
        <v>129</v>
      </c>
      <c r="B35" s="18" t="s">
        <v>448</v>
      </c>
      <c r="C35" s="300"/>
    </row>
    <row r="36" spans="1:3" s="290" customFormat="1" ht="12" customHeight="1">
      <c r="A36" s="301" t="s">
        <v>139</v>
      </c>
      <c r="B36" s="18" t="s">
        <v>449</v>
      </c>
      <c r="C36" s="300">
        <f>+C37+C38+C39</f>
        <v>75169</v>
      </c>
    </row>
    <row r="37" spans="1:3" s="290" customFormat="1" ht="12" customHeight="1">
      <c r="A37" s="296" t="s">
        <v>450</v>
      </c>
      <c r="B37" s="65" t="s">
        <v>334</v>
      </c>
      <c r="C37" s="90"/>
    </row>
    <row r="38" spans="1:3" s="290" customFormat="1" ht="12" customHeight="1">
      <c r="A38" s="296" t="s">
        <v>451</v>
      </c>
      <c r="B38" s="53" t="s">
        <v>452</v>
      </c>
      <c r="C38" s="109"/>
    </row>
    <row r="39" spans="1:3" s="294" customFormat="1" ht="12" customHeight="1">
      <c r="A39" s="293" t="s">
        <v>453</v>
      </c>
      <c r="B39" s="297" t="s">
        <v>454</v>
      </c>
      <c r="C39" s="298">
        <v>75169</v>
      </c>
    </row>
    <row r="40" spans="1:3" s="294" customFormat="1" ht="15" customHeight="1">
      <c r="A40" s="301" t="s">
        <v>267</v>
      </c>
      <c r="B40" s="302" t="s">
        <v>455</v>
      </c>
      <c r="C40" s="300">
        <f>+C35+C36</f>
        <v>75169</v>
      </c>
    </row>
    <row r="41" spans="1:3" s="294" customFormat="1" ht="15" customHeight="1">
      <c r="A41" s="303"/>
      <c r="B41" s="304"/>
      <c r="C41" s="305"/>
    </row>
    <row r="42" spans="1:3" ht="12.75">
      <c r="A42" s="306"/>
      <c r="B42" s="307"/>
      <c r="C42" s="308"/>
    </row>
    <row r="43" spans="1:3" s="287" customFormat="1" ht="16.5" customHeight="1">
      <c r="A43" s="309"/>
      <c r="B43" s="310" t="s">
        <v>276</v>
      </c>
      <c r="C43" s="300"/>
    </row>
    <row r="44" spans="1:3" s="311" customFormat="1" ht="12" customHeight="1">
      <c r="A44" s="256" t="s">
        <v>21</v>
      </c>
      <c r="B44" s="18" t="s">
        <v>456</v>
      </c>
      <c r="C44" s="105">
        <f>SUM(C45:C49)</f>
        <v>75169</v>
      </c>
    </row>
    <row r="45" spans="1:3" ht="12" customHeight="1">
      <c r="A45" s="293" t="s">
        <v>23</v>
      </c>
      <c r="B45" s="65" t="s">
        <v>197</v>
      </c>
      <c r="C45" s="90">
        <v>18625</v>
      </c>
    </row>
    <row r="46" spans="1:3" ht="12" customHeight="1">
      <c r="A46" s="293" t="s">
        <v>25</v>
      </c>
      <c r="B46" s="53" t="s">
        <v>198</v>
      </c>
      <c r="C46" s="94">
        <v>5043</v>
      </c>
    </row>
    <row r="47" spans="1:3" ht="12" customHeight="1">
      <c r="A47" s="293" t="s">
        <v>27</v>
      </c>
      <c r="B47" s="53" t="s">
        <v>199</v>
      </c>
      <c r="C47" s="94">
        <v>6776</v>
      </c>
    </row>
    <row r="48" spans="1:3" ht="12" customHeight="1">
      <c r="A48" s="293" t="s">
        <v>29</v>
      </c>
      <c r="B48" s="53" t="s">
        <v>200</v>
      </c>
      <c r="C48" s="94">
        <v>44725</v>
      </c>
    </row>
    <row r="49" spans="1:3" ht="12" customHeight="1">
      <c r="A49" s="293" t="s">
        <v>31</v>
      </c>
      <c r="B49" s="53" t="s">
        <v>202</v>
      </c>
      <c r="C49" s="94"/>
    </row>
    <row r="50" spans="1:3" ht="12" customHeight="1">
      <c r="A50" s="256" t="s">
        <v>35</v>
      </c>
      <c r="B50" s="18" t="s">
        <v>457</v>
      </c>
      <c r="C50" s="105">
        <f>SUM(C51:C53)</f>
        <v>0</v>
      </c>
    </row>
    <row r="51" spans="1:3" s="311" customFormat="1" ht="12" customHeight="1">
      <c r="A51" s="293" t="s">
        <v>37</v>
      </c>
      <c r="B51" s="65" t="s">
        <v>225</v>
      </c>
      <c r="C51" s="90"/>
    </row>
    <row r="52" spans="1:3" ht="12" customHeight="1">
      <c r="A52" s="293" t="s">
        <v>39</v>
      </c>
      <c r="B52" s="53" t="s">
        <v>227</v>
      </c>
      <c r="C52" s="94"/>
    </row>
    <row r="53" spans="1:3" ht="12" customHeight="1">
      <c r="A53" s="293" t="s">
        <v>41</v>
      </c>
      <c r="B53" s="53" t="s">
        <v>458</v>
      </c>
      <c r="C53" s="94"/>
    </row>
    <row r="54" spans="1:3" ht="12" customHeight="1">
      <c r="A54" s="293" t="s">
        <v>43</v>
      </c>
      <c r="B54" s="53" t="s">
        <v>459</v>
      </c>
      <c r="C54" s="94"/>
    </row>
    <row r="55" spans="1:3" ht="15" customHeight="1">
      <c r="A55" s="256" t="s">
        <v>49</v>
      </c>
      <c r="B55" s="312" t="s">
        <v>460</v>
      </c>
      <c r="C55" s="105">
        <f>+C44+C50</f>
        <v>75169</v>
      </c>
    </row>
    <row r="56" ht="12.75">
      <c r="C56" s="313"/>
    </row>
    <row r="57" spans="1:3" ht="15" customHeight="1">
      <c r="A57" s="314" t="s">
        <v>461</v>
      </c>
      <c r="B57" s="315"/>
      <c r="C57" s="316">
        <v>8</v>
      </c>
    </row>
    <row r="58" spans="1:3" ht="14.25" customHeight="1">
      <c r="A58" s="314" t="s">
        <v>462</v>
      </c>
      <c r="B58" s="315"/>
      <c r="C58" s="316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="120" zoomScaleNormal="120" workbookViewId="0" topLeftCell="A1">
      <selection activeCell="B9" sqref="B9"/>
    </sheetView>
  </sheetViews>
  <sheetFormatPr defaultColWidth="9.00390625" defaultRowHeight="12.75"/>
  <cols>
    <col min="1" max="1" width="13.875" style="276" customWidth="1"/>
    <col min="2" max="2" width="79.125" style="277" customWidth="1"/>
    <col min="3" max="3" width="25.00390625" style="277" customWidth="1"/>
    <col min="4" max="16384" width="9.375" style="277" customWidth="1"/>
  </cols>
  <sheetData>
    <row r="1" spans="1:3" s="280" customFormat="1" ht="21" customHeight="1">
      <c r="A1" s="275" t="s">
        <v>430</v>
      </c>
      <c r="B1" s="239"/>
      <c r="C1" s="279" t="s">
        <v>592</v>
      </c>
    </row>
    <row r="2" spans="1:3" s="282" customFormat="1" ht="37.5" customHeight="1">
      <c r="A2" s="242" t="s">
        <v>432</v>
      </c>
      <c r="B2" s="243" t="s">
        <v>433</v>
      </c>
      <c r="C2" s="281" t="s">
        <v>434</v>
      </c>
    </row>
    <row r="3" spans="1:3" s="282" customFormat="1" ht="24">
      <c r="A3" s="283" t="s">
        <v>423</v>
      </c>
      <c r="B3" s="247" t="s">
        <v>464</v>
      </c>
      <c r="C3" s="284" t="s">
        <v>465</v>
      </c>
    </row>
    <row r="4" spans="1:3" s="285" customFormat="1" ht="15.75" customHeight="1">
      <c r="A4" s="250"/>
      <c r="B4" s="250"/>
      <c r="C4" s="251" t="s">
        <v>355</v>
      </c>
    </row>
    <row r="5" spans="1:3" ht="12.75">
      <c r="A5" s="253" t="s">
        <v>425</v>
      </c>
      <c r="B5" s="254" t="s">
        <v>426</v>
      </c>
      <c r="C5" s="286" t="s">
        <v>427</v>
      </c>
    </row>
    <row r="6" spans="1:3" s="287" customFormat="1" ht="12.75" customHeight="1">
      <c r="A6" s="256">
        <v>1</v>
      </c>
      <c r="B6" s="257">
        <v>2</v>
      </c>
      <c r="C6" s="258">
        <v>3</v>
      </c>
    </row>
    <row r="7" spans="1:3" s="287" customFormat="1" ht="15.75" customHeight="1">
      <c r="A7" s="260"/>
      <c r="B7" s="261" t="s">
        <v>275</v>
      </c>
      <c r="C7" s="288"/>
    </row>
    <row r="8" spans="1:3" s="290" customFormat="1" ht="12" customHeight="1">
      <c r="A8" s="256" t="s">
        <v>21</v>
      </c>
      <c r="B8" s="289" t="s">
        <v>435</v>
      </c>
      <c r="C8" s="105">
        <f>SUM(C9:C18)</f>
        <v>0</v>
      </c>
    </row>
    <row r="9" spans="1:3" s="290" customFormat="1" ht="12" customHeight="1">
      <c r="A9" s="291" t="s">
        <v>23</v>
      </c>
      <c r="B9" s="51" t="s">
        <v>436</v>
      </c>
      <c r="C9" s="292"/>
    </row>
    <row r="10" spans="1:3" s="290" customFormat="1" ht="12" customHeight="1">
      <c r="A10" s="293" t="s">
        <v>25</v>
      </c>
      <c r="B10" s="53" t="s">
        <v>90</v>
      </c>
      <c r="C10" s="94"/>
    </row>
    <row r="11" spans="1:3" s="290" customFormat="1" ht="12" customHeight="1">
      <c r="A11" s="293" t="s">
        <v>27</v>
      </c>
      <c r="B11" s="53" t="s">
        <v>92</v>
      </c>
      <c r="C11" s="94"/>
    </row>
    <row r="12" spans="1:3" s="290" customFormat="1" ht="12" customHeight="1">
      <c r="A12" s="293" t="s">
        <v>29</v>
      </c>
      <c r="B12" s="53" t="s">
        <v>94</v>
      </c>
      <c r="C12" s="94"/>
    </row>
    <row r="13" spans="1:3" s="290" customFormat="1" ht="12" customHeight="1">
      <c r="A13" s="293" t="s">
        <v>31</v>
      </c>
      <c r="B13" s="53" t="s">
        <v>96</v>
      </c>
      <c r="C13" s="94"/>
    </row>
    <row r="14" spans="1:3" s="290" customFormat="1" ht="12" customHeight="1">
      <c r="A14" s="293" t="s">
        <v>33</v>
      </c>
      <c r="B14" s="53" t="s">
        <v>437</v>
      </c>
      <c r="C14" s="94"/>
    </row>
    <row r="15" spans="1:3" s="290" customFormat="1" ht="12" customHeight="1">
      <c r="A15" s="293" t="s">
        <v>204</v>
      </c>
      <c r="B15" s="67" t="s">
        <v>438</v>
      </c>
      <c r="C15" s="94"/>
    </row>
    <row r="16" spans="1:3" s="290" customFormat="1" ht="12" customHeight="1">
      <c r="A16" s="293" t="s">
        <v>206</v>
      </c>
      <c r="B16" s="53" t="s">
        <v>102</v>
      </c>
      <c r="C16" s="109"/>
    </row>
    <row r="17" spans="1:3" s="294" customFormat="1" ht="12" customHeight="1">
      <c r="A17" s="293" t="s">
        <v>208</v>
      </c>
      <c r="B17" s="53" t="s">
        <v>104</v>
      </c>
      <c r="C17" s="94"/>
    </row>
    <row r="18" spans="1:3" s="294" customFormat="1" ht="12" customHeight="1">
      <c r="A18" s="293" t="s">
        <v>210</v>
      </c>
      <c r="B18" s="67" t="s">
        <v>106</v>
      </c>
      <c r="C18" s="101"/>
    </row>
    <row r="19" spans="1:3" s="290" customFormat="1" ht="12" customHeight="1">
      <c r="A19" s="256" t="s">
        <v>35</v>
      </c>
      <c r="B19" s="289" t="s">
        <v>439</v>
      </c>
      <c r="C19" s="105">
        <f>SUM(C20:C22)</f>
        <v>0</v>
      </c>
    </row>
    <row r="20" spans="1:3" s="294" customFormat="1" ht="12" customHeight="1">
      <c r="A20" s="293" t="s">
        <v>37</v>
      </c>
      <c r="B20" s="65" t="s">
        <v>38</v>
      </c>
      <c r="C20" s="94"/>
    </row>
    <row r="21" spans="1:3" s="294" customFormat="1" ht="12" customHeight="1">
      <c r="A21" s="293" t="s">
        <v>39</v>
      </c>
      <c r="B21" s="53" t="s">
        <v>440</v>
      </c>
      <c r="C21" s="94"/>
    </row>
    <row r="22" spans="1:3" s="294" customFormat="1" ht="12" customHeight="1">
      <c r="A22" s="293" t="s">
        <v>41</v>
      </c>
      <c r="B22" s="53" t="s">
        <v>441</v>
      </c>
      <c r="C22" s="94"/>
    </row>
    <row r="23" spans="1:3" s="294" customFormat="1" ht="12" customHeight="1">
      <c r="A23" s="293" t="s">
        <v>43</v>
      </c>
      <c r="B23" s="53" t="s">
        <v>442</v>
      </c>
      <c r="C23" s="94"/>
    </row>
    <row r="24" spans="1:3" s="294" customFormat="1" ht="12" customHeight="1">
      <c r="A24" s="256" t="s">
        <v>49</v>
      </c>
      <c r="B24" s="18" t="s">
        <v>284</v>
      </c>
      <c r="C24" s="295"/>
    </row>
    <row r="25" spans="1:3" s="294" customFormat="1" ht="12" customHeight="1">
      <c r="A25" s="256" t="s">
        <v>278</v>
      </c>
      <c r="B25" s="18" t="s">
        <v>443</v>
      </c>
      <c r="C25" s="105">
        <f>+C26+C27</f>
        <v>0</v>
      </c>
    </row>
    <row r="26" spans="1:3" s="294" customFormat="1" ht="12" customHeight="1">
      <c r="A26" s="296" t="s">
        <v>65</v>
      </c>
      <c r="B26" s="65" t="s">
        <v>440</v>
      </c>
      <c r="C26" s="90"/>
    </row>
    <row r="27" spans="1:3" s="294" customFormat="1" ht="12" customHeight="1">
      <c r="A27" s="296" t="s">
        <v>67</v>
      </c>
      <c r="B27" s="53" t="s">
        <v>444</v>
      </c>
      <c r="C27" s="109"/>
    </row>
    <row r="28" spans="1:3" s="294" customFormat="1" ht="12" customHeight="1">
      <c r="A28" s="293" t="s">
        <v>69</v>
      </c>
      <c r="B28" s="297" t="s">
        <v>445</v>
      </c>
      <c r="C28" s="298"/>
    </row>
    <row r="29" spans="1:3" s="294" customFormat="1" ht="12" customHeight="1">
      <c r="A29" s="256" t="s">
        <v>85</v>
      </c>
      <c r="B29" s="18" t="s">
        <v>446</v>
      </c>
      <c r="C29" s="105">
        <f>+C30+C31+C32</f>
        <v>0</v>
      </c>
    </row>
    <row r="30" spans="1:3" s="294" customFormat="1" ht="12" customHeight="1">
      <c r="A30" s="296" t="s">
        <v>87</v>
      </c>
      <c r="B30" s="65" t="s">
        <v>110</v>
      </c>
      <c r="C30" s="90"/>
    </row>
    <row r="31" spans="1:3" s="294" customFormat="1" ht="12" customHeight="1">
      <c r="A31" s="296" t="s">
        <v>89</v>
      </c>
      <c r="B31" s="53" t="s">
        <v>112</v>
      </c>
      <c r="C31" s="109"/>
    </row>
    <row r="32" spans="1:3" s="294" customFormat="1" ht="12" customHeight="1">
      <c r="A32" s="293" t="s">
        <v>91</v>
      </c>
      <c r="B32" s="297" t="s">
        <v>114</v>
      </c>
      <c r="C32" s="298"/>
    </row>
    <row r="33" spans="1:3" s="290" customFormat="1" ht="12" customHeight="1">
      <c r="A33" s="256" t="s">
        <v>107</v>
      </c>
      <c r="B33" s="18" t="s">
        <v>285</v>
      </c>
      <c r="C33" s="295"/>
    </row>
    <row r="34" spans="1:3" s="290" customFormat="1" ht="12" customHeight="1">
      <c r="A34" s="256" t="s">
        <v>288</v>
      </c>
      <c r="B34" s="18" t="s">
        <v>447</v>
      </c>
      <c r="C34" s="299"/>
    </row>
    <row r="35" spans="1:3" s="290" customFormat="1" ht="12" customHeight="1">
      <c r="A35" s="256" t="s">
        <v>129</v>
      </c>
      <c r="B35" s="18" t="s">
        <v>448</v>
      </c>
      <c r="C35" s="300">
        <f>+C8+C19+C24+C25+C29+C33+C34</f>
        <v>0</v>
      </c>
    </row>
    <row r="36" spans="1:3" s="290" customFormat="1" ht="12" customHeight="1">
      <c r="A36" s="301" t="s">
        <v>139</v>
      </c>
      <c r="B36" s="18" t="s">
        <v>449</v>
      </c>
      <c r="C36" s="300">
        <f>+C37+C38+C39</f>
        <v>0</v>
      </c>
    </row>
    <row r="37" spans="1:3" s="290" customFormat="1" ht="12" customHeight="1">
      <c r="A37" s="296" t="s">
        <v>450</v>
      </c>
      <c r="B37" s="65" t="s">
        <v>334</v>
      </c>
      <c r="C37" s="90"/>
    </row>
    <row r="38" spans="1:3" s="290" customFormat="1" ht="12" customHeight="1">
      <c r="A38" s="296" t="s">
        <v>451</v>
      </c>
      <c r="B38" s="53" t="s">
        <v>452</v>
      </c>
      <c r="C38" s="109"/>
    </row>
    <row r="39" spans="1:3" s="294" customFormat="1" ht="12" customHeight="1">
      <c r="A39" s="293" t="s">
        <v>453</v>
      </c>
      <c r="B39" s="297" t="s">
        <v>454</v>
      </c>
      <c r="C39" s="298"/>
    </row>
    <row r="40" spans="1:3" s="294" customFormat="1" ht="15" customHeight="1">
      <c r="A40" s="301" t="s">
        <v>267</v>
      </c>
      <c r="B40" s="302" t="s">
        <v>455</v>
      </c>
      <c r="C40" s="300">
        <f>+C35+C36</f>
        <v>0</v>
      </c>
    </row>
    <row r="41" spans="1:3" s="294" customFormat="1" ht="15" customHeight="1">
      <c r="A41" s="303"/>
      <c r="B41" s="304"/>
      <c r="C41" s="305"/>
    </row>
    <row r="42" spans="1:3" ht="12.75">
      <c r="A42" s="306"/>
      <c r="B42" s="307"/>
      <c r="C42" s="308"/>
    </row>
    <row r="43" spans="1:3" s="287" customFormat="1" ht="16.5" customHeight="1">
      <c r="A43" s="309"/>
      <c r="B43" s="310" t="s">
        <v>276</v>
      </c>
      <c r="C43" s="300"/>
    </row>
    <row r="44" spans="1:3" s="311" customFormat="1" ht="12" customHeight="1">
      <c r="A44" s="256" t="s">
        <v>21</v>
      </c>
      <c r="B44" s="18" t="s">
        <v>456</v>
      </c>
      <c r="C44" s="105">
        <f>SUM(C45:C49)</f>
        <v>0</v>
      </c>
    </row>
    <row r="45" spans="1:3" ht="12" customHeight="1">
      <c r="A45" s="293" t="s">
        <v>23</v>
      </c>
      <c r="B45" s="65" t="s">
        <v>197</v>
      </c>
      <c r="C45" s="90"/>
    </row>
    <row r="46" spans="1:3" ht="12" customHeight="1">
      <c r="A46" s="293" t="s">
        <v>25</v>
      </c>
      <c r="B46" s="53" t="s">
        <v>198</v>
      </c>
      <c r="C46" s="94"/>
    </row>
    <row r="47" spans="1:3" ht="12" customHeight="1">
      <c r="A47" s="293" t="s">
        <v>27</v>
      </c>
      <c r="B47" s="53" t="s">
        <v>199</v>
      </c>
      <c r="C47" s="94"/>
    </row>
    <row r="48" spans="1:3" ht="12" customHeight="1">
      <c r="A48" s="293" t="s">
        <v>29</v>
      </c>
      <c r="B48" s="53" t="s">
        <v>200</v>
      </c>
      <c r="C48" s="94"/>
    </row>
    <row r="49" spans="1:3" ht="12" customHeight="1">
      <c r="A49" s="293" t="s">
        <v>31</v>
      </c>
      <c r="B49" s="53" t="s">
        <v>202</v>
      </c>
      <c r="C49" s="94"/>
    </row>
    <row r="50" spans="1:3" ht="12" customHeight="1">
      <c r="A50" s="256" t="s">
        <v>35</v>
      </c>
      <c r="B50" s="18" t="s">
        <v>457</v>
      </c>
      <c r="C50" s="105">
        <f>SUM(C51:C53)</f>
        <v>0</v>
      </c>
    </row>
    <row r="51" spans="1:3" s="311" customFormat="1" ht="12" customHeight="1">
      <c r="A51" s="293" t="s">
        <v>37</v>
      </c>
      <c r="B51" s="65" t="s">
        <v>225</v>
      </c>
      <c r="C51" s="90"/>
    </row>
    <row r="52" spans="1:3" ht="12" customHeight="1">
      <c r="A52" s="293" t="s">
        <v>39</v>
      </c>
      <c r="B52" s="53" t="s">
        <v>227</v>
      </c>
      <c r="C52" s="94"/>
    </row>
    <row r="53" spans="1:3" ht="12" customHeight="1">
      <c r="A53" s="293" t="s">
        <v>41</v>
      </c>
      <c r="B53" s="53" t="s">
        <v>458</v>
      </c>
      <c r="C53" s="94"/>
    </row>
    <row r="54" spans="1:3" ht="12" customHeight="1">
      <c r="A54" s="293" t="s">
        <v>43</v>
      </c>
      <c r="B54" s="53" t="s">
        <v>459</v>
      </c>
      <c r="C54" s="94"/>
    </row>
    <row r="55" spans="1:3" ht="15" customHeight="1">
      <c r="A55" s="256" t="s">
        <v>49</v>
      </c>
      <c r="B55" s="312" t="s">
        <v>460</v>
      </c>
      <c r="C55" s="105">
        <f>+C44+C50</f>
        <v>0</v>
      </c>
    </row>
    <row r="56" ht="12.75">
      <c r="C56" s="313"/>
    </row>
    <row r="57" spans="1:3" ht="15" customHeight="1">
      <c r="A57" s="314" t="s">
        <v>461</v>
      </c>
      <c r="B57" s="315"/>
      <c r="C57" s="316"/>
    </row>
    <row r="58" spans="1:3" ht="14.25" customHeight="1">
      <c r="A58" s="314" t="s">
        <v>462</v>
      </c>
      <c r="B58" s="315"/>
      <c r="C58" s="316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="120" zoomScaleNormal="120" workbookViewId="0" topLeftCell="A1">
      <selection activeCell="B12" sqref="B12"/>
    </sheetView>
  </sheetViews>
  <sheetFormatPr defaultColWidth="9.00390625" defaultRowHeight="12.75"/>
  <cols>
    <col min="1" max="1" width="13.875" style="276" customWidth="1"/>
    <col min="2" max="2" width="79.125" style="277" customWidth="1"/>
    <col min="3" max="3" width="25.00390625" style="277" customWidth="1"/>
    <col min="4" max="16384" width="9.375" style="277" customWidth="1"/>
  </cols>
  <sheetData>
    <row r="1" spans="1:3" s="280" customFormat="1" ht="21" customHeight="1">
      <c r="A1" s="275" t="s">
        <v>430</v>
      </c>
      <c r="B1" s="239"/>
      <c r="C1" s="279" t="s">
        <v>593</v>
      </c>
    </row>
    <row r="2" spans="1:3" s="282" customFormat="1" ht="37.5" customHeight="1">
      <c r="A2" s="242" t="s">
        <v>432</v>
      </c>
      <c r="B2" s="243" t="s">
        <v>433</v>
      </c>
      <c r="C2" s="281" t="s">
        <v>434</v>
      </c>
    </row>
    <row r="3" spans="1:3" s="282" customFormat="1" ht="30" customHeight="1">
      <c r="A3" s="283" t="s">
        <v>423</v>
      </c>
      <c r="B3" s="247" t="s">
        <v>466</v>
      </c>
      <c r="C3" s="284" t="s">
        <v>467</v>
      </c>
    </row>
    <row r="4" spans="1:3" s="285" customFormat="1" ht="15.75" customHeight="1">
      <c r="A4" s="250"/>
      <c r="B4" s="250"/>
      <c r="C4" s="251" t="s">
        <v>355</v>
      </c>
    </row>
    <row r="5" spans="1:3" ht="12.75">
      <c r="A5" s="253" t="s">
        <v>425</v>
      </c>
      <c r="B5" s="254" t="s">
        <v>426</v>
      </c>
      <c r="C5" s="286" t="s">
        <v>427</v>
      </c>
    </row>
    <row r="6" spans="1:3" s="287" customFormat="1" ht="12.75" customHeight="1">
      <c r="A6" s="256">
        <v>1</v>
      </c>
      <c r="B6" s="257">
        <v>2</v>
      </c>
      <c r="C6" s="258">
        <v>3</v>
      </c>
    </row>
    <row r="7" spans="1:3" s="287" customFormat="1" ht="15.75" customHeight="1">
      <c r="A7" s="260"/>
      <c r="B7" s="261" t="s">
        <v>275</v>
      </c>
      <c r="C7" s="288"/>
    </row>
    <row r="8" spans="1:3" s="290" customFormat="1" ht="12" customHeight="1">
      <c r="A8" s="256" t="s">
        <v>21</v>
      </c>
      <c r="B8" s="289" t="s">
        <v>435</v>
      </c>
      <c r="C8" s="105">
        <f>SUM(C9:C18)</f>
        <v>0</v>
      </c>
    </row>
    <row r="9" spans="1:3" s="290" customFormat="1" ht="12" customHeight="1">
      <c r="A9" s="291" t="s">
        <v>23</v>
      </c>
      <c r="B9" s="51" t="s">
        <v>436</v>
      </c>
      <c r="C9" s="292"/>
    </row>
    <row r="10" spans="1:3" s="290" customFormat="1" ht="12" customHeight="1">
      <c r="A10" s="293" t="s">
        <v>25</v>
      </c>
      <c r="B10" s="53" t="s">
        <v>90</v>
      </c>
      <c r="C10" s="94"/>
    </row>
    <row r="11" spans="1:3" s="290" customFormat="1" ht="12" customHeight="1">
      <c r="A11" s="293" t="s">
        <v>27</v>
      </c>
      <c r="B11" s="53" t="s">
        <v>92</v>
      </c>
      <c r="C11" s="94"/>
    </row>
    <row r="12" spans="1:3" s="290" customFormat="1" ht="12" customHeight="1">
      <c r="A12" s="293" t="s">
        <v>29</v>
      </c>
      <c r="B12" s="53" t="s">
        <v>94</v>
      </c>
      <c r="C12" s="94"/>
    </row>
    <row r="13" spans="1:3" s="290" customFormat="1" ht="12" customHeight="1">
      <c r="A13" s="293" t="s">
        <v>31</v>
      </c>
      <c r="B13" s="53" t="s">
        <v>96</v>
      </c>
      <c r="C13" s="94"/>
    </row>
    <row r="14" spans="1:3" s="290" customFormat="1" ht="12" customHeight="1">
      <c r="A14" s="293" t="s">
        <v>33</v>
      </c>
      <c r="B14" s="53" t="s">
        <v>437</v>
      </c>
      <c r="C14" s="94"/>
    </row>
    <row r="15" spans="1:3" s="290" customFormat="1" ht="12" customHeight="1">
      <c r="A15" s="293" t="s">
        <v>204</v>
      </c>
      <c r="B15" s="67" t="s">
        <v>438</v>
      </c>
      <c r="C15" s="94"/>
    </row>
    <row r="16" spans="1:3" s="290" customFormat="1" ht="12" customHeight="1">
      <c r="A16" s="293" t="s">
        <v>206</v>
      </c>
      <c r="B16" s="53" t="s">
        <v>102</v>
      </c>
      <c r="C16" s="109"/>
    </row>
    <row r="17" spans="1:3" s="294" customFormat="1" ht="12" customHeight="1">
      <c r="A17" s="293" t="s">
        <v>208</v>
      </c>
      <c r="B17" s="53" t="s">
        <v>104</v>
      </c>
      <c r="C17" s="94"/>
    </row>
    <row r="18" spans="1:3" s="294" customFormat="1" ht="12" customHeight="1">
      <c r="A18" s="293" t="s">
        <v>210</v>
      </c>
      <c r="B18" s="67" t="s">
        <v>106</v>
      </c>
      <c r="C18" s="101"/>
    </row>
    <row r="19" spans="1:3" s="290" customFormat="1" ht="12" customHeight="1">
      <c r="A19" s="256" t="s">
        <v>35</v>
      </c>
      <c r="B19" s="289" t="s">
        <v>439</v>
      </c>
      <c r="C19" s="105">
        <f>SUM(C20:C22)</f>
        <v>0</v>
      </c>
    </row>
    <row r="20" spans="1:3" s="294" customFormat="1" ht="12" customHeight="1">
      <c r="A20" s="293" t="s">
        <v>37</v>
      </c>
      <c r="B20" s="65" t="s">
        <v>38</v>
      </c>
      <c r="C20" s="94"/>
    </row>
    <row r="21" spans="1:3" s="294" customFormat="1" ht="12" customHeight="1">
      <c r="A21" s="293" t="s">
        <v>39</v>
      </c>
      <c r="B21" s="53" t="s">
        <v>440</v>
      </c>
      <c r="C21" s="94"/>
    </row>
    <row r="22" spans="1:3" s="294" customFormat="1" ht="12" customHeight="1">
      <c r="A22" s="293" t="s">
        <v>41</v>
      </c>
      <c r="B22" s="53" t="s">
        <v>441</v>
      </c>
      <c r="C22" s="94"/>
    </row>
    <row r="23" spans="1:3" s="294" customFormat="1" ht="12" customHeight="1">
      <c r="A23" s="293" t="s">
        <v>43</v>
      </c>
      <c r="B23" s="53" t="s">
        <v>442</v>
      </c>
      <c r="C23" s="94"/>
    </row>
    <row r="24" spans="1:3" s="294" customFormat="1" ht="12" customHeight="1">
      <c r="A24" s="256" t="s">
        <v>49</v>
      </c>
      <c r="B24" s="18" t="s">
        <v>284</v>
      </c>
      <c r="C24" s="295"/>
    </row>
    <row r="25" spans="1:3" s="294" customFormat="1" ht="12" customHeight="1">
      <c r="A25" s="256" t="s">
        <v>278</v>
      </c>
      <c r="B25" s="18" t="s">
        <v>443</v>
      </c>
      <c r="C25" s="105">
        <f>+C26+C27</f>
        <v>0</v>
      </c>
    </row>
    <row r="26" spans="1:3" s="294" customFormat="1" ht="12" customHeight="1">
      <c r="A26" s="296" t="s">
        <v>65</v>
      </c>
      <c r="B26" s="65" t="s">
        <v>440</v>
      </c>
      <c r="C26" s="90"/>
    </row>
    <row r="27" spans="1:3" s="294" customFormat="1" ht="12" customHeight="1">
      <c r="A27" s="296" t="s">
        <v>67</v>
      </c>
      <c r="B27" s="53" t="s">
        <v>444</v>
      </c>
      <c r="C27" s="109"/>
    </row>
    <row r="28" spans="1:3" s="294" customFormat="1" ht="12" customHeight="1">
      <c r="A28" s="293" t="s">
        <v>69</v>
      </c>
      <c r="B28" s="297" t="s">
        <v>445</v>
      </c>
      <c r="C28" s="298"/>
    </row>
    <row r="29" spans="1:3" s="294" customFormat="1" ht="12" customHeight="1">
      <c r="A29" s="256" t="s">
        <v>85</v>
      </c>
      <c r="B29" s="18" t="s">
        <v>446</v>
      </c>
      <c r="C29" s="105">
        <f>+C30+C31+C32</f>
        <v>0</v>
      </c>
    </row>
    <row r="30" spans="1:3" s="294" customFormat="1" ht="12" customHeight="1">
      <c r="A30" s="296" t="s">
        <v>87</v>
      </c>
      <c r="B30" s="65" t="s">
        <v>110</v>
      </c>
      <c r="C30" s="90"/>
    </row>
    <row r="31" spans="1:3" s="294" customFormat="1" ht="12" customHeight="1">
      <c r="A31" s="296" t="s">
        <v>89</v>
      </c>
      <c r="B31" s="53" t="s">
        <v>112</v>
      </c>
      <c r="C31" s="109"/>
    </row>
    <row r="32" spans="1:3" s="294" customFormat="1" ht="12" customHeight="1">
      <c r="A32" s="293" t="s">
        <v>91</v>
      </c>
      <c r="B32" s="297" t="s">
        <v>114</v>
      </c>
      <c r="C32" s="298"/>
    </row>
    <row r="33" spans="1:3" s="290" customFormat="1" ht="12" customHeight="1">
      <c r="A33" s="256" t="s">
        <v>107</v>
      </c>
      <c r="B33" s="18" t="s">
        <v>285</v>
      </c>
      <c r="C33" s="295"/>
    </row>
    <row r="34" spans="1:3" s="290" customFormat="1" ht="12" customHeight="1">
      <c r="A34" s="256" t="s">
        <v>288</v>
      </c>
      <c r="B34" s="18" t="s">
        <v>447</v>
      </c>
      <c r="C34" s="299"/>
    </row>
    <row r="35" spans="1:3" s="290" customFormat="1" ht="12" customHeight="1">
      <c r="A35" s="256" t="s">
        <v>129</v>
      </c>
      <c r="B35" s="18" t="s">
        <v>448</v>
      </c>
      <c r="C35" s="300">
        <f>+C8+C19+C24+C25+C29+C33+C34</f>
        <v>0</v>
      </c>
    </row>
    <row r="36" spans="1:3" s="290" customFormat="1" ht="12" customHeight="1">
      <c r="A36" s="301" t="s">
        <v>139</v>
      </c>
      <c r="B36" s="18" t="s">
        <v>449</v>
      </c>
      <c r="C36" s="300">
        <f>+C37+C38+C39</f>
        <v>0</v>
      </c>
    </row>
    <row r="37" spans="1:3" s="290" customFormat="1" ht="12" customHeight="1">
      <c r="A37" s="296" t="s">
        <v>450</v>
      </c>
      <c r="B37" s="65" t="s">
        <v>334</v>
      </c>
      <c r="C37" s="90"/>
    </row>
    <row r="38" spans="1:3" s="290" customFormat="1" ht="12" customHeight="1">
      <c r="A38" s="296" t="s">
        <v>451</v>
      </c>
      <c r="B38" s="53" t="s">
        <v>452</v>
      </c>
      <c r="C38" s="109"/>
    </row>
    <row r="39" spans="1:3" s="294" customFormat="1" ht="12" customHeight="1">
      <c r="A39" s="293" t="s">
        <v>453</v>
      </c>
      <c r="B39" s="297" t="s">
        <v>454</v>
      </c>
      <c r="C39" s="298"/>
    </row>
    <row r="40" spans="1:3" s="294" customFormat="1" ht="15" customHeight="1">
      <c r="A40" s="301" t="s">
        <v>267</v>
      </c>
      <c r="B40" s="302" t="s">
        <v>455</v>
      </c>
      <c r="C40" s="300">
        <f>+C35+C36</f>
        <v>0</v>
      </c>
    </row>
    <row r="41" spans="1:3" s="294" customFormat="1" ht="15" customHeight="1">
      <c r="A41" s="303"/>
      <c r="B41" s="304"/>
      <c r="C41" s="305"/>
    </row>
    <row r="42" spans="1:3" ht="12.75">
      <c r="A42" s="306"/>
      <c r="B42" s="307"/>
      <c r="C42" s="308"/>
    </row>
    <row r="43" spans="1:3" s="287" customFormat="1" ht="16.5" customHeight="1">
      <c r="A43" s="309"/>
      <c r="B43" s="310" t="s">
        <v>276</v>
      </c>
      <c r="C43" s="300"/>
    </row>
    <row r="44" spans="1:3" s="311" customFormat="1" ht="12" customHeight="1">
      <c r="A44" s="256" t="s">
        <v>21</v>
      </c>
      <c r="B44" s="18" t="s">
        <v>456</v>
      </c>
      <c r="C44" s="105">
        <f>SUM(C45:C49)</f>
        <v>0</v>
      </c>
    </row>
    <row r="45" spans="1:3" ht="12" customHeight="1">
      <c r="A45" s="293" t="s">
        <v>23</v>
      </c>
      <c r="B45" s="65" t="s">
        <v>197</v>
      </c>
      <c r="C45" s="90"/>
    </row>
    <row r="46" spans="1:3" ht="12" customHeight="1">
      <c r="A46" s="293" t="s">
        <v>25</v>
      </c>
      <c r="B46" s="53" t="s">
        <v>198</v>
      </c>
      <c r="C46" s="94"/>
    </row>
    <row r="47" spans="1:3" ht="12" customHeight="1">
      <c r="A47" s="293" t="s">
        <v>27</v>
      </c>
      <c r="B47" s="53" t="s">
        <v>199</v>
      </c>
      <c r="C47" s="94"/>
    </row>
    <row r="48" spans="1:3" ht="12" customHeight="1">
      <c r="A48" s="293" t="s">
        <v>29</v>
      </c>
      <c r="B48" s="53" t="s">
        <v>200</v>
      </c>
      <c r="C48" s="94"/>
    </row>
    <row r="49" spans="1:3" ht="12" customHeight="1">
      <c r="A49" s="293" t="s">
        <v>31</v>
      </c>
      <c r="B49" s="53" t="s">
        <v>202</v>
      </c>
      <c r="C49" s="94"/>
    </row>
    <row r="50" spans="1:3" ht="12" customHeight="1">
      <c r="A50" s="256" t="s">
        <v>35</v>
      </c>
      <c r="B50" s="18" t="s">
        <v>457</v>
      </c>
      <c r="C50" s="105">
        <f>SUM(C51:C53)</f>
        <v>0</v>
      </c>
    </row>
    <row r="51" spans="1:3" s="311" customFormat="1" ht="12" customHeight="1">
      <c r="A51" s="293" t="s">
        <v>37</v>
      </c>
      <c r="B51" s="65" t="s">
        <v>225</v>
      </c>
      <c r="C51" s="90"/>
    </row>
    <row r="52" spans="1:3" ht="12" customHeight="1">
      <c r="A52" s="293" t="s">
        <v>39</v>
      </c>
      <c r="B52" s="53" t="s">
        <v>227</v>
      </c>
      <c r="C52" s="94"/>
    </row>
    <row r="53" spans="1:3" ht="12" customHeight="1">
      <c r="A53" s="293" t="s">
        <v>41</v>
      </c>
      <c r="B53" s="53" t="s">
        <v>458</v>
      </c>
      <c r="C53" s="94"/>
    </row>
    <row r="54" spans="1:3" ht="12" customHeight="1">
      <c r="A54" s="293" t="s">
        <v>43</v>
      </c>
      <c r="B54" s="53" t="s">
        <v>459</v>
      </c>
      <c r="C54" s="94"/>
    </row>
    <row r="55" spans="1:3" ht="15" customHeight="1">
      <c r="A55" s="256" t="s">
        <v>49</v>
      </c>
      <c r="B55" s="312" t="s">
        <v>460</v>
      </c>
      <c r="C55" s="105">
        <f>+C44+C50</f>
        <v>0</v>
      </c>
    </row>
    <row r="56" ht="12.75">
      <c r="C56" s="313"/>
    </row>
    <row r="57" spans="1:3" ht="15" customHeight="1">
      <c r="A57" s="314" t="s">
        <v>461</v>
      </c>
      <c r="B57" s="315"/>
      <c r="C57" s="316"/>
    </row>
    <row r="58" spans="1:3" ht="14.25" customHeight="1">
      <c r="A58" s="314" t="s">
        <v>462</v>
      </c>
      <c r="B58" s="315"/>
      <c r="C58" s="316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="120" zoomScaleNormal="120" workbookViewId="0" topLeftCell="A28">
      <selection activeCell="B5" sqref="B5"/>
    </sheetView>
  </sheetViews>
  <sheetFormatPr defaultColWidth="9.00390625" defaultRowHeight="12.75"/>
  <cols>
    <col min="1" max="1" width="13.875" style="276" customWidth="1"/>
    <col min="2" max="2" width="79.125" style="277" customWidth="1"/>
    <col min="3" max="3" width="25.00390625" style="277" customWidth="1"/>
    <col min="4" max="16384" width="9.375" style="277" customWidth="1"/>
  </cols>
  <sheetData>
    <row r="1" spans="1:3" s="280" customFormat="1" ht="21" customHeight="1">
      <c r="A1" s="278"/>
      <c r="B1" s="239"/>
      <c r="C1" s="279" t="s">
        <v>594</v>
      </c>
    </row>
    <row r="2" spans="1:3" s="282" customFormat="1" ht="33.75" customHeight="1">
      <c r="A2" s="242" t="s">
        <v>432</v>
      </c>
      <c r="B2" s="243" t="s">
        <v>468</v>
      </c>
      <c r="C2" s="281" t="s">
        <v>465</v>
      </c>
    </row>
    <row r="3" spans="1:3" s="282" customFormat="1" ht="24">
      <c r="A3" s="283" t="s">
        <v>423</v>
      </c>
      <c r="B3" s="247" t="s">
        <v>424</v>
      </c>
      <c r="C3" s="284" t="s">
        <v>422</v>
      </c>
    </row>
    <row r="4" spans="1:3" s="285" customFormat="1" ht="15.75" customHeight="1">
      <c r="A4" s="250"/>
      <c r="B4" s="250"/>
      <c r="C4" s="251" t="s">
        <v>355</v>
      </c>
    </row>
    <row r="5" spans="1:3" ht="12.75">
      <c r="A5" s="253" t="s">
        <v>425</v>
      </c>
      <c r="B5" s="254" t="s">
        <v>426</v>
      </c>
      <c r="C5" s="286" t="s">
        <v>427</v>
      </c>
    </row>
    <row r="6" spans="1:3" s="287" customFormat="1" ht="12.75" customHeight="1">
      <c r="A6" s="256">
        <v>1</v>
      </c>
      <c r="B6" s="257">
        <v>2</v>
      </c>
      <c r="C6" s="258">
        <v>3</v>
      </c>
    </row>
    <row r="7" spans="1:3" s="287" customFormat="1" ht="15.75" customHeight="1">
      <c r="A7" s="260"/>
      <c r="B7" s="261" t="s">
        <v>275</v>
      </c>
      <c r="C7" s="288"/>
    </row>
    <row r="8" spans="1:3" s="290" customFormat="1" ht="12" customHeight="1">
      <c r="A8" s="256" t="s">
        <v>21</v>
      </c>
      <c r="B8" s="289" t="s">
        <v>435</v>
      </c>
      <c r="C8" s="105">
        <f>SUM(C9:C18)</f>
        <v>8005</v>
      </c>
    </row>
    <row r="9" spans="1:3" s="290" customFormat="1" ht="12" customHeight="1">
      <c r="A9" s="291" t="s">
        <v>23</v>
      </c>
      <c r="B9" s="51" t="s">
        <v>436</v>
      </c>
      <c r="C9" s="292"/>
    </row>
    <row r="10" spans="1:2" s="290" customFormat="1" ht="12" customHeight="1">
      <c r="A10" s="293" t="s">
        <v>25</v>
      </c>
      <c r="B10" s="53" t="s">
        <v>90</v>
      </c>
    </row>
    <row r="11" spans="1:3" s="290" customFormat="1" ht="12" customHeight="1">
      <c r="A11" s="293" t="s">
        <v>27</v>
      </c>
      <c r="B11" s="53" t="s">
        <v>92</v>
      </c>
      <c r="C11" s="94"/>
    </row>
    <row r="12" spans="1:3" s="290" customFormat="1" ht="12" customHeight="1">
      <c r="A12" s="293" t="s">
        <v>29</v>
      </c>
      <c r="B12" s="53" t="s">
        <v>94</v>
      </c>
      <c r="C12" s="94"/>
    </row>
    <row r="13" spans="1:3" s="290" customFormat="1" ht="12" customHeight="1">
      <c r="A13" s="293" t="s">
        <v>31</v>
      </c>
      <c r="B13" s="53" t="s">
        <v>96</v>
      </c>
      <c r="C13" s="94">
        <f>3627+566+1115+507</f>
        <v>5815</v>
      </c>
    </row>
    <row r="14" spans="1:3" s="290" customFormat="1" ht="12" customHeight="1">
      <c r="A14" s="293" t="s">
        <v>33</v>
      </c>
      <c r="B14" s="53" t="s">
        <v>437</v>
      </c>
      <c r="C14" s="94">
        <f>979+301</f>
        <v>1280</v>
      </c>
    </row>
    <row r="15" spans="1:3" s="290" customFormat="1" ht="12" customHeight="1">
      <c r="A15" s="293" t="s">
        <v>204</v>
      </c>
      <c r="B15" s="67" t="s">
        <v>438</v>
      </c>
      <c r="C15" s="94">
        <f>275+635</f>
        <v>910</v>
      </c>
    </row>
    <row r="16" spans="1:3" s="290" customFormat="1" ht="12" customHeight="1">
      <c r="A16" s="293" t="s">
        <v>206</v>
      </c>
      <c r="B16" s="53" t="s">
        <v>102</v>
      </c>
      <c r="C16" s="109"/>
    </row>
    <row r="17" spans="1:3" s="294" customFormat="1" ht="12" customHeight="1">
      <c r="A17" s="293" t="s">
        <v>208</v>
      </c>
      <c r="B17" s="53" t="s">
        <v>104</v>
      </c>
      <c r="C17" s="94"/>
    </row>
    <row r="18" spans="1:3" s="294" customFormat="1" ht="12" customHeight="1">
      <c r="A18" s="293" t="s">
        <v>210</v>
      </c>
      <c r="B18" s="67" t="s">
        <v>106</v>
      </c>
      <c r="C18" s="101"/>
    </row>
    <row r="19" spans="1:3" s="290" customFormat="1" ht="12" customHeight="1">
      <c r="A19" s="256" t="s">
        <v>35</v>
      </c>
      <c r="B19" s="289" t="s">
        <v>439</v>
      </c>
      <c r="C19" s="105">
        <f>SUM(C20:C22)</f>
        <v>0</v>
      </c>
    </row>
    <row r="20" spans="1:3" s="294" customFormat="1" ht="12" customHeight="1">
      <c r="A20" s="293" t="s">
        <v>37</v>
      </c>
      <c r="B20" s="65" t="s">
        <v>38</v>
      </c>
      <c r="C20" s="94"/>
    </row>
    <row r="21" spans="1:3" s="294" customFormat="1" ht="12" customHeight="1">
      <c r="A21" s="293" t="s">
        <v>39</v>
      </c>
      <c r="B21" s="53" t="s">
        <v>440</v>
      </c>
      <c r="C21" s="94"/>
    </row>
    <row r="22" spans="1:3" s="294" customFormat="1" ht="12" customHeight="1">
      <c r="A22" s="293" t="s">
        <v>41</v>
      </c>
      <c r="B22" s="53" t="s">
        <v>441</v>
      </c>
      <c r="C22" s="94"/>
    </row>
    <row r="23" spans="1:3" s="294" customFormat="1" ht="12" customHeight="1">
      <c r="A23" s="293" t="s">
        <v>43</v>
      </c>
      <c r="B23" s="53" t="s">
        <v>442</v>
      </c>
      <c r="C23" s="94"/>
    </row>
    <row r="24" spans="1:3" s="294" customFormat="1" ht="12" customHeight="1">
      <c r="A24" s="256" t="s">
        <v>49</v>
      </c>
      <c r="B24" s="18" t="s">
        <v>284</v>
      </c>
      <c r="C24" s="295"/>
    </row>
    <row r="25" spans="1:3" s="294" customFormat="1" ht="12" customHeight="1">
      <c r="A25" s="256" t="s">
        <v>278</v>
      </c>
      <c r="B25" s="18" t="s">
        <v>443</v>
      </c>
      <c r="C25" s="105">
        <f>+C26+C27</f>
        <v>0</v>
      </c>
    </row>
    <row r="26" spans="1:3" s="294" customFormat="1" ht="12" customHeight="1">
      <c r="A26" s="296" t="s">
        <v>65</v>
      </c>
      <c r="B26" s="65" t="s">
        <v>440</v>
      </c>
      <c r="C26" s="90"/>
    </row>
    <row r="27" spans="1:3" s="294" customFormat="1" ht="12" customHeight="1">
      <c r="A27" s="296" t="s">
        <v>67</v>
      </c>
      <c r="B27" s="53" t="s">
        <v>444</v>
      </c>
      <c r="C27" s="109"/>
    </row>
    <row r="28" spans="1:3" s="294" customFormat="1" ht="12" customHeight="1">
      <c r="A28" s="293" t="s">
        <v>69</v>
      </c>
      <c r="B28" s="297" t="s">
        <v>445</v>
      </c>
      <c r="C28" s="298"/>
    </row>
    <row r="29" spans="1:3" s="294" customFormat="1" ht="12" customHeight="1">
      <c r="A29" s="256" t="s">
        <v>85</v>
      </c>
      <c r="B29" s="18" t="s">
        <v>446</v>
      </c>
      <c r="C29" s="105">
        <f>+C30+C31+C32</f>
        <v>0</v>
      </c>
    </row>
    <row r="30" spans="1:3" s="294" customFormat="1" ht="12" customHeight="1">
      <c r="A30" s="296" t="s">
        <v>87</v>
      </c>
      <c r="B30" s="65" t="s">
        <v>110</v>
      </c>
      <c r="C30" s="90"/>
    </row>
    <row r="31" spans="1:3" s="294" customFormat="1" ht="12" customHeight="1">
      <c r="A31" s="296" t="s">
        <v>89</v>
      </c>
      <c r="B31" s="53" t="s">
        <v>112</v>
      </c>
      <c r="C31" s="109"/>
    </row>
    <row r="32" spans="1:3" s="294" customFormat="1" ht="12" customHeight="1">
      <c r="A32" s="293" t="s">
        <v>91</v>
      </c>
      <c r="B32" s="297" t="s">
        <v>114</v>
      </c>
      <c r="C32" s="298"/>
    </row>
    <row r="33" spans="1:3" s="290" customFormat="1" ht="12" customHeight="1">
      <c r="A33" s="256" t="s">
        <v>107</v>
      </c>
      <c r="B33" s="18" t="s">
        <v>285</v>
      </c>
      <c r="C33" s="295"/>
    </row>
    <row r="34" spans="1:3" s="290" customFormat="1" ht="12" customHeight="1">
      <c r="A34" s="256" t="s">
        <v>288</v>
      </c>
      <c r="B34" s="18" t="s">
        <v>447</v>
      </c>
      <c r="C34" s="299"/>
    </row>
    <row r="35" spans="1:3" s="290" customFormat="1" ht="12" customHeight="1">
      <c r="A35" s="256" t="s">
        <v>129</v>
      </c>
      <c r="B35" s="18" t="s">
        <v>448</v>
      </c>
      <c r="C35" s="300">
        <f>+C8+C19+C24+C25+C29+C33+C34</f>
        <v>8005</v>
      </c>
    </row>
    <row r="36" spans="1:3" s="290" customFormat="1" ht="12" customHeight="1">
      <c r="A36" s="301" t="s">
        <v>139</v>
      </c>
      <c r="B36" s="18" t="s">
        <v>449</v>
      </c>
      <c r="C36" s="300">
        <f>+C37+C38+C39</f>
        <v>19451</v>
      </c>
    </row>
    <row r="37" spans="1:3" s="290" customFormat="1" ht="12" customHeight="1">
      <c r="A37" s="296" t="s">
        <v>450</v>
      </c>
      <c r="B37" s="65" t="s">
        <v>334</v>
      </c>
      <c r="C37" s="90"/>
    </row>
    <row r="38" spans="1:3" s="290" customFormat="1" ht="12" customHeight="1">
      <c r="A38" s="296" t="s">
        <v>451</v>
      </c>
      <c r="B38" s="53" t="s">
        <v>452</v>
      </c>
      <c r="C38" s="109"/>
    </row>
    <row r="39" spans="1:3" s="294" customFormat="1" ht="12" customHeight="1">
      <c r="A39" s="293" t="s">
        <v>453</v>
      </c>
      <c r="B39" s="297" t="s">
        <v>454</v>
      </c>
      <c r="C39" s="298">
        <v>19451</v>
      </c>
    </row>
    <row r="40" spans="1:3" s="294" customFormat="1" ht="15" customHeight="1">
      <c r="A40" s="301" t="s">
        <v>267</v>
      </c>
      <c r="B40" s="302" t="s">
        <v>455</v>
      </c>
      <c r="C40" s="300">
        <f>+C35+C36</f>
        <v>27456</v>
      </c>
    </row>
    <row r="41" spans="1:3" s="294" customFormat="1" ht="15" customHeight="1">
      <c r="A41" s="303"/>
      <c r="B41" s="304"/>
      <c r="C41" s="305"/>
    </row>
    <row r="42" spans="1:3" ht="12.75">
      <c r="A42" s="306"/>
      <c r="B42" s="307"/>
      <c r="C42" s="308"/>
    </row>
    <row r="43" spans="1:3" s="287" customFormat="1" ht="16.5" customHeight="1">
      <c r="A43" s="309"/>
      <c r="B43" s="310" t="s">
        <v>276</v>
      </c>
      <c r="C43" s="300"/>
    </row>
    <row r="44" spans="1:3" s="311" customFormat="1" ht="12" customHeight="1">
      <c r="A44" s="256" t="s">
        <v>21</v>
      </c>
      <c r="B44" s="18" t="s">
        <v>456</v>
      </c>
      <c r="C44" s="105">
        <f>SUM(C45:C49)</f>
        <v>27456</v>
      </c>
    </row>
    <row r="45" spans="1:3" ht="12" customHeight="1">
      <c r="A45" s="293" t="s">
        <v>23</v>
      </c>
      <c r="B45" s="65" t="s">
        <v>197</v>
      </c>
      <c r="C45" s="90">
        <v>10975</v>
      </c>
    </row>
    <row r="46" spans="1:3" ht="12" customHeight="1">
      <c r="A46" s="293" t="s">
        <v>25</v>
      </c>
      <c r="B46" s="53" t="s">
        <v>198</v>
      </c>
      <c r="C46" s="94">
        <v>2891</v>
      </c>
    </row>
    <row r="47" spans="1:3" ht="12" customHeight="1">
      <c r="A47" s="293" t="s">
        <v>27</v>
      </c>
      <c r="B47" s="53" t="s">
        <v>199</v>
      </c>
      <c r="C47" s="94">
        <v>13590</v>
      </c>
    </row>
    <row r="48" spans="1:3" ht="12" customHeight="1">
      <c r="A48" s="293" t="s">
        <v>29</v>
      </c>
      <c r="B48" s="53" t="s">
        <v>200</v>
      </c>
      <c r="C48" s="94"/>
    </row>
    <row r="49" spans="1:3" ht="12" customHeight="1">
      <c r="A49" s="293" t="s">
        <v>31</v>
      </c>
      <c r="B49" s="53" t="s">
        <v>202</v>
      </c>
      <c r="C49" s="94"/>
    </row>
    <row r="50" spans="1:3" ht="12" customHeight="1">
      <c r="A50" s="256" t="s">
        <v>35</v>
      </c>
      <c r="B50" s="18" t="s">
        <v>457</v>
      </c>
      <c r="C50" s="105">
        <f>SUM(C51:C53)</f>
        <v>0</v>
      </c>
    </row>
    <row r="51" spans="1:3" s="311" customFormat="1" ht="12" customHeight="1">
      <c r="A51" s="293" t="s">
        <v>37</v>
      </c>
      <c r="B51" s="65" t="s">
        <v>225</v>
      </c>
      <c r="C51" s="90"/>
    </row>
    <row r="52" spans="1:3" ht="12" customHeight="1">
      <c r="A52" s="293" t="s">
        <v>39</v>
      </c>
      <c r="B52" s="53" t="s">
        <v>227</v>
      </c>
      <c r="C52" s="94"/>
    </row>
    <row r="53" spans="1:3" ht="12" customHeight="1">
      <c r="A53" s="293" t="s">
        <v>41</v>
      </c>
      <c r="B53" s="53" t="s">
        <v>458</v>
      </c>
      <c r="C53" s="94"/>
    </row>
    <row r="54" spans="1:3" ht="12" customHeight="1">
      <c r="A54" s="293" t="s">
        <v>43</v>
      </c>
      <c r="B54" s="53" t="s">
        <v>459</v>
      </c>
      <c r="C54" s="94"/>
    </row>
    <row r="55" spans="1:3" ht="15" customHeight="1">
      <c r="A55" s="256" t="s">
        <v>49</v>
      </c>
      <c r="B55" s="312" t="s">
        <v>460</v>
      </c>
      <c r="C55" s="105">
        <f>+C44+C50</f>
        <v>27456</v>
      </c>
    </row>
    <row r="56" ht="12.75">
      <c r="C56" s="313"/>
    </row>
    <row r="57" spans="1:3" ht="15" customHeight="1">
      <c r="A57" s="314" t="s">
        <v>461</v>
      </c>
      <c r="B57" s="315"/>
      <c r="C57" s="317">
        <v>6</v>
      </c>
    </row>
    <row r="58" spans="1:3" ht="14.25" customHeight="1">
      <c r="A58" s="314" t="s">
        <v>462</v>
      </c>
      <c r="B58" s="315"/>
      <c r="C58" s="317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="120" zoomScaleNormal="120" workbookViewId="0" topLeftCell="A28">
      <selection activeCell="C57" sqref="C57"/>
    </sheetView>
  </sheetViews>
  <sheetFormatPr defaultColWidth="9.00390625" defaultRowHeight="12.75"/>
  <cols>
    <col min="1" max="1" width="13.875" style="276" customWidth="1"/>
    <col min="2" max="2" width="79.125" style="277" customWidth="1"/>
    <col min="3" max="3" width="25.00390625" style="277" customWidth="1"/>
    <col min="4" max="16384" width="9.375" style="277" customWidth="1"/>
  </cols>
  <sheetData>
    <row r="1" spans="1:3" s="280" customFormat="1" ht="21" customHeight="1">
      <c r="A1" s="278"/>
      <c r="B1" s="239"/>
      <c r="C1" s="279" t="s">
        <v>595</v>
      </c>
    </row>
    <row r="2" spans="1:3" s="282" customFormat="1" ht="36.75" customHeight="1">
      <c r="A2" s="242" t="s">
        <v>432</v>
      </c>
      <c r="B2" s="243" t="s">
        <v>468</v>
      </c>
      <c r="C2" s="281" t="s">
        <v>465</v>
      </c>
    </row>
    <row r="3" spans="1:3" s="282" customFormat="1" ht="24">
      <c r="A3" s="283" t="s">
        <v>423</v>
      </c>
      <c r="B3" s="247" t="s">
        <v>463</v>
      </c>
      <c r="C3" s="284" t="s">
        <v>434</v>
      </c>
    </row>
    <row r="4" spans="1:3" s="285" customFormat="1" ht="15.75" customHeight="1">
      <c r="A4" s="250"/>
      <c r="B4" s="250"/>
      <c r="C4" s="251" t="s">
        <v>355</v>
      </c>
    </row>
    <row r="5" spans="1:3" ht="12.75">
      <c r="A5" s="253" t="s">
        <v>425</v>
      </c>
      <c r="B5" s="254" t="s">
        <v>426</v>
      </c>
      <c r="C5" s="286" t="s">
        <v>427</v>
      </c>
    </row>
    <row r="6" spans="1:3" s="287" customFormat="1" ht="12.75" customHeight="1">
      <c r="A6" s="256">
        <v>1</v>
      </c>
      <c r="B6" s="257">
        <v>2</v>
      </c>
      <c r="C6" s="258">
        <v>3</v>
      </c>
    </row>
    <row r="7" spans="1:3" s="287" customFormat="1" ht="15.75" customHeight="1">
      <c r="A7" s="260"/>
      <c r="B7" s="261" t="s">
        <v>275</v>
      </c>
      <c r="C7" s="288"/>
    </row>
    <row r="8" spans="1:3" s="290" customFormat="1" ht="12" customHeight="1">
      <c r="A8" s="256" t="s">
        <v>21</v>
      </c>
      <c r="B8" s="289" t="s">
        <v>435</v>
      </c>
      <c r="C8" s="105">
        <f>SUM(C9:C18)</f>
        <v>7056.4</v>
      </c>
    </row>
    <row r="9" spans="1:3" s="290" customFormat="1" ht="12" customHeight="1">
      <c r="A9" s="291" t="s">
        <v>23</v>
      </c>
      <c r="B9" s="51" t="s">
        <v>436</v>
      </c>
      <c r="C9" s="292"/>
    </row>
    <row r="10" spans="1:3" s="290" customFormat="1" ht="12" customHeight="1">
      <c r="A10" s="293" t="s">
        <v>25</v>
      </c>
      <c r="B10" s="53" t="s">
        <v>90</v>
      </c>
      <c r="C10" s="94"/>
    </row>
    <row r="11" spans="1:3" s="290" customFormat="1" ht="12" customHeight="1">
      <c r="A11" s="293" t="s">
        <v>27</v>
      </c>
      <c r="B11" s="53" t="s">
        <v>92</v>
      </c>
      <c r="C11" s="94"/>
    </row>
    <row r="12" spans="1:3" s="290" customFormat="1" ht="12" customHeight="1">
      <c r="A12" s="293" t="s">
        <v>29</v>
      </c>
      <c r="B12" s="53" t="s">
        <v>94</v>
      </c>
      <c r="C12" s="94"/>
    </row>
    <row r="13" spans="1:3" s="290" customFormat="1" ht="12" customHeight="1">
      <c r="A13" s="293" t="s">
        <v>31</v>
      </c>
      <c r="B13" s="53" t="s">
        <v>96</v>
      </c>
      <c r="C13" s="94">
        <f>3627+565*0.58+1115*0.58+507</f>
        <v>5108.4</v>
      </c>
    </row>
    <row r="14" spans="1:3" s="290" customFormat="1" ht="12" customHeight="1">
      <c r="A14" s="293" t="s">
        <v>33</v>
      </c>
      <c r="B14" s="53" t="s">
        <v>437</v>
      </c>
      <c r="C14" s="94">
        <v>1154</v>
      </c>
    </row>
    <row r="15" spans="1:3" s="290" customFormat="1" ht="12" customHeight="1">
      <c r="A15" s="293" t="s">
        <v>204</v>
      </c>
      <c r="B15" s="67" t="s">
        <v>438</v>
      </c>
      <c r="C15" s="94">
        <v>794</v>
      </c>
    </row>
    <row r="16" spans="1:3" s="290" customFormat="1" ht="12" customHeight="1">
      <c r="A16" s="293" t="s">
        <v>206</v>
      </c>
      <c r="B16" s="53" t="s">
        <v>102</v>
      </c>
      <c r="C16" s="109"/>
    </row>
    <row r="17" spans="1:3" s="294" customFormat="1" ht="12" customHeight="1">
      <c r="A17" s="293" t="s">
        <v>208</v>
      </c>
      <c r="B17" s="53" t="s">
        <v>104</v>
      </c>
      <c r="C17" s="94"/>
    </row>
    <row r="18" spans="1:3" s="294" customFormat="1" ht="12" customHeight="1">
      <c r="A18" s="293" t="s">
        <v>210</v>
      </c>
      <c r="B18" s="67" t="s">
        <v>106</v>
      </c>
      <c r="C18" s="101"/>
    </row>
    <row r="19" spans="1:3" s="290" customFormat="1" ht="12" customHeight="1">
      <c r="A19" s="256" t="s">
        <v>35</v>
      </c>
      <c r="B19" s="289" t="s">
        <v>439</v>
      </c>
      <c r="C19" s="105">
        <f>SUM(C20:C22)</f>
        <v>0</v>
      </c>
    </row>
    <row r="20" spans="1:3" s="294" customFormat="1" ht="12" customHeight="1">
      <c r="A20" s="293" t="s">
        <v>37</v>
      </c>
      <c r="B20" s="65" t="s">
        <v>38</v>
      </c>
      <c r="C20" s="94"/>
    </row>
    <row r="21" spans="1:3" s="294" customFormat="1" ht="12" customHeight="1">
      <c r="A21" s="293" t="s">
        <v>39</v>
      </c>
      <c r="B21" s="53" t="s">
        <v>440</v>
      </c>
      <c r="C21" s="94"/>
    </row>
    <row r="22" spans="1:3" s="294" customFormat="1" ht="12" customHeight="1">
      <c r="A22" s="293" t="s">
        <v>41</v>
      </c>
      <c r="B22" s="53" t="s">
        <v>441</v>
      </c>
      <c r="C22" s="94"/>
    </row>
    <row r="23" spans="1:3" s="294" customFormat="1" ht="12" customHeight="1">
      <c r="A23" s="293" t="s">
        <v>43</v>
      </c>
      <c r="B23" s="53" t="s">
        <v>442</v>
      </c>
      <c r="C23" s="94"/>
    </row>
    <row r="24" spans="1:3" s="294" customFormat="1" ht="12" customHeight="1">
      <c r="A24" s="256" t="s">
        <v>49</v>
      </c>
      <c r="B24" s="18" t="s">
        <v>284</v>
      </c>
      <c r="C24" s="295"/>
    </row>
    <row r="25" spans="1:3" s="294" customFormat="1" ht="12" customHeight="1">
      <c r="A25" s="256" t="s">
        <v>278</v>
      </c>
      <c r="B25" s="18" t="s">
        <v>443</v>
      </c>
      <c r="C25" s="105">
        <f>+C26+C27</f>
        <v>0</v>
      </c>
    </row>
    <row r="26" spans="1:3" s="294" customFormat="1" ht="12" customHeight="1">
      <c r="A26" s="296" t="s">
        <v>65</v>
      </c>
      <c r="B26" s="65" t="s">
        <v>440</v>
      </c>
      <c r="C26" s="90"/>
    </row>
    <row r="27" spans="1:3" s="294" customFormat="1" ht="12" customHeight="1">
      <c r="A27" s="296" t="s">
        <v>67</v>
      </c>
      <c r="B27" s="53" t="s">
        <v>444</v>
      </c>
      <c r="C27" s="109"/>
    </row>
    <row r="28" spans="1:3" s="294" customFormat="1" ht="12" customHeight="1">
      <c r="A28" s="293" t="s">
        <v>69</v>
      </c>
      <c r="B28" s="297" t="s">
        <v>445</v>
      </c>
      <c r="C28" s="298"/>
    </row>
    <row r="29" spans="1:3" s="294" customFormat="1" ht="12" customHeight="1">
      <c r="A29" s="256" t="s">
        <v>85</v>
      </c>
      <c r="B29" s="18" t="s">
        <v>446</v>
      </c>
      <c r="C29" s="105">
        <f>+C30+C31+C32</f>
        <v>0</v>
      </c>
    </row>
    <row r="30" spans="1:3" s="294" customFormat="1" ht="12" customHeight="1">
      <c r="A30" s="296" t="s">
        <v>87</v>
      </c>
      <c r="B30" s="65" t="s">
        <v>110</v>
      </c>
      <c r="C30" s="90"/>
    </row>
    <row r="31" spans="1:3" s="294" customFormat="1" ht="12" customHeight="1">
      <c r="A31" s="296" t="s">
        <v>89</v>
      </c>
      <c r="B31" s="53" t="s">
        <v>112</v>
      </c>
      <c r="C31" s="109"/>
    </row>
    <row r="32" spans="1:3" s="294" customFormat="1" ht="12" customHeight="1">
      <c r="A32" s="293" t="s">
        <v>91</v>
      </c>
      <c r="B32" s="297" t="s">
        <v>114</v>
      </c>
      <c r="C32" s="298"/>
    </row>
    <row r="33" spans="1:3" s="290" customFormat="1" ht="12" customHeight="1">
      <c r="A33" s="256" t="s">
        <v>107</v>
      </c>
      <c r="B33" s="18" t="s">
        <v>285</v>
      </c>
      <c r="C33" s="295"/>
    </row>
    <row r="34" spans="1:3" s="290" customFormat="1" ht="12" customHeight="1">
      <c r="A34" s="256" t="s">
        <v>288</v>
      </c>
      <c r="B34" s="18" t="s">
        <v>447</v>
      </c>
      <c r="C34" s="299"/>
    </row>
    <row r="35" spans="1:3" s="290" customFormat="1" ht="12" customHeight="1">
      <c r="A35" s="256" t="s">
        <v>129</v>
      </c>
      <c r="B35" s="18" t="s">
        <v>448</v>
      </c>
      <c r="C35" s="300">
        <f>+C8+C19+C24+C25+C29+C33+C34</f>
        <v>7056.4</v>
      </c>
    </row>
    <row r="36" spans="1:3" s="290" customFormat="1" ht="12" customHeight="1">
      <c r="A36" s="301" t="s">
        <v>139</v>
      </c>
      <c r="B36" s="18" t="s">
        <v>449</v>
      </c>
      <c r="C36" s="300">
        <f>+C37+C38+C39</f>
        <v>15961</v>
      </c>
    </row>
    <row r="37" spans="1:3" s="290" customFormat="1" ht="12" customHeight="1">
      <c r="A37" s="296" t="s">
        <v>450</v>
      </c>
      <c r="B37" s="65" t="s">
        <v>334</v>
      </c>
      <c r="C37" s="90"/>
    </row>
    <row r="38" spans="1:3" s="290" customFormat="1" ht="12" customHeight="1">
      <c r="A38" s="296" t="s">
        <v>451</v>
      </c>
      <c r="B38" s="53" t="s">
        <v>452</v>
      </c>
      <c r="C38" s="109"/>
    </row>
    <row r="39" spans="1:3" s="294" customFormat="1" ht="12" customHeight="1">
      <c r="A39" s="293" t="s">
        <v>453</v>
      </c>
      <c r="B39" s="297" t="s">
        <v>454</v>
      </c>
      <c r="C39" s="298">
        <v>15961</v>
      </c>
    </row>
    <row r="40" spans="1:3" s="294" customFormat="1" ht="15" customHeight="1">
      <c r="A40" s="301" t="s">
        <v>267</v>
      </c>
      <c r="B40" s="302" t="s">
        <v>455</v>
      </c>
      <c r="C40" s="300">
        <f>+C35+C36</f>
        <v>23017.4</v>
      </c>
    </row>
    <row r="41" spans="1:3" s="294" customFormat="1" ht="15" customHeight="1">
      <c r="A41" s="303"/>
      <c r="B41" s="304"/>
      <c r="C41" s="305"/>
    </row>
    <row r="42" spans="1:3" ht="12.75">
      <c r="A42" s="306"/>
      <c r="B42" s="307"/>
      <c r="C42" s="308"/>
    </row>
    <row r="43" spans="1:3" s="287" customFormat="1" ht="16.5" customHeight="1">
      <c r="A43" s="309"/>
      <c r="B43" s="310" t="s">
        <v>276</v>
      </c>
      <c r="C43" s="300"/>
    </row>
    <row r="44" spans="1:3" s="311" customFormat="1" ht="12" customHeight="1">
      <c r="A44" s="256" t="s">
        <v>21</v>
      </c>
      <c r="B44" s="18" t="s">
        <v>456</v>
      </c>
      <c r="C44" s="105">
        <f>SUM(C45:C49)</f>
        <v>23017</v>
      </c>
    </row>
    <row r="45" spans="1:3" ht="12" customHeight="1">
      <c r="A45" s="293" t="s">
        <v>23</v>
      </c>
      <c r="B45" s="65" t="s">
        <v>197</v>
      </c>
      <c r="C45" s="90">
        <v>9243</v>
      </c>
    </row>
    <row r="46" spans="1:3" ht="12" customHeight="1">
      <c r="A46" s="293" t="s">
        <v>25</v>
      </c>
      <c r="B46" s="53" t="s">
        <v>198</v>
      </c>
      <c r="C46" s="94">
        <f>2388+57</f>
        <v>2445</v>
      </c>
    </row>
    <row r="47" spans="1:3" ht="12" customHeight="1">
      <c r="A47" s="293" t="s">
        <v>27</v>
      </c>
      <c r="B47" s="53" t="s">
        <v>199</v>
      </c>
      <c r="C47" s="94">
        <v>11329</v>
      </c>
    </row>
    <row r="48" spans="1:3" ht="12" customHeight="1">
      <c r="A48" s="293" t="s">
        <v>29</v>
      </c>
      <c r="B48" s="53" t="s">
        <v>200</v>
      </c>
      <c r="C48" s="94"/>
    </row>
    <row r="49" spans="1:3" ht="12" customHeight="1">
      <c r="A49" s="293" t="s">
        <v>31</v>
      </c>
      <c r="B49" s="53" t="s">
        <v>202</v>
      </c>
      <c r="C49" s="94"/>
    </row>
    <row r="50" spans="1:3" ht="12" customHeight="1">
      <c r="A50" s="256" t="s">
        <v>35</v>
      </c>
      <c r="B50" s="18" t="s">
        <v>457</v>
      </c>
      <c r="C50" s="105">
        <f>SUM(C51:C53)</f>
        <v>0</v>
      </c>
    </row>
    <row r="51" spans="1:3" s="311" customFormat="1" ht="12" customHeight="1">
      <c r="A51" s="293" t="s">
        <v>37</v>
      </c>
      <c r="B51" s="65" t="s">
        <v>225</v>
      </c>
      <c r="C51" s="90"/>
    </row>
    <row r="52" spans="1:3" ht="12" customHeight="1">
      <c r="A52" s="293" t="s">
        <v>39</v>
      </c>
      <c r="B52" s="53" t="s">
        <v>227</v>
      </c>
      <c r="C52" s="94"/>
    </row>
    <row r="53" spans="1:3" ht="12" customHeight="1">
      <c r="A53" s="293" t="s">
        <v>41</v>
      </c>
      <c r="B53" s="53" t="s">
        <v>458</v>
      </c>
      <c r="C53" s="94"/>
    </row>
    <row r="54" spans="1:3" ht="12" customHeight="1">
      <c r="A54" s="293" t="s">
        <v>43</v>
      </c>
      <c r="B54" s="53" t="s">
        <v>459</v>
      </c>
      <c r="C54" s="94"/>
    </row>
    <row r="55" spans="1:3" ht="15" customHeight="1">
      <c r="A55" s="256" t="s">
        <v>49</v>
      </c>
      <c r="B55" s="312" t="s">
        <v>460</v>
      </c>
      <c r="C55" s="105">
        <f>+C44+C50</f>
        <v>23017</v>
      </c>
    </row>
    <row r="56" ht="12.75">
      <c r="C56" s="313"/>
    </row>
    <row r="57" spans="1:3" ht="15" customHeight="1">
      <c r="A57" s="314" t="s">
        <v>461</v>
      </c>
      <c r="B57" s="315"/>
      <c r="C57" s="505">
        <v>3.48</v>
      </c>
    </row>
    <row r="58" spans="1:3" ht="14.25" customHeight="1">
      <c r="A58" s="314" t="s">
        <v>462</v>
      </c>
      <c r="B58" s="315"/>
      <c r="C58" s="316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="120" zoomScaleNormal="120" workbookViewId="0" topLeftCell="A31">
      <selection activeCell="C58" sqref="C58"/>
    </sheetView>
  </sheetViews>
  <sheetFormatPr defaultColWidth="9.00390625" defaultRowHeight="12.75"/>
  <cols>
    <col min="1" max="1" width="13.875" style="276" customWidth="1"/>
    <col min="2" max="2" width="79.125" style="277" customWidth="1"/>
    <col min="3" max="3" width="25.00390625" style="277" customWidth="1"/>
    <col min="4" max="16384" width="9.375" style="277" customWidth="1"/>
  </cols>
  <sheetData>
    <row r="1" spans="1:3" s="280" customFormat="1" ht="21" customHeight="1">
      <c r="A1" s="278"/>
      <c r="B1" s="239"/>
      <c r="C1" s="279" t="s">
        <v>596</v>
      </c>
    </row>
    <row r="2" spans="1:3" s="282" customFormat="1" ht="33" customHeight="1">
      <c r="A2" s="242" t="s">
        <v>432</v>
      </c>
      <c r="B2" s="243" t="s">
        <v>468</v>
      </c>
      <c r="C2" s="281" t="s">
        <v>465</v>
      </c>
    </row>
    <row r="3" spans="1:3" s="282" customFormat="1" ht="24">
      <c r="A3" s="283" t="s">
        <v>423</v>
      </c>
      <c r="B3" s="247" t="s">
        <v>464</v>
      </c>
      <c r="C3" s="284" t="s">
        <v>465</v>
      </c>
    </row>
    <row r="4" spans="1:3" s="285" customFormat="1" ht="15.75" customHeight="1">
      <c r="A4" s="250"/>
      <c r="B4" s="250"/>
      <c r="C4" s="251" t="s">
        <v>355</v>
      </c>
    </row>
    <row r="5" spans="1:3" ht="12.75">
      <c r="A5" s="253" t="s">
        <v>425</v>
      </c>
      <c r="B5" s="254" t="s">
        <v>426</v>
      </c>
      <c r="C5" s="286" t="s">
        <v>427</v>
      </c>
    </row>
    <row r="6" spans="1:3" s="287" customFormat="1" ht="12.75" customHeight="1">
      <c r="A6" s="256">
        <v>1</v>
      </c>
      <c r="B6" s="257">
        <v>2</v>
      </c>
      <c r="C6" s="258">
        <v>3</v>
      </c>
    </row>
    <row r="7" spans="1:3" s="287" customFormat="1" ht="15.75" customHeight="1">
      <c r="A7" s="260"/>
      <c r="B7" s="261" t="s">
        <v>275</v>
      </c>
      <c r="C7" s="288"/>
    </row>
    <row r="8" spans="1:3" s="290" customFormat="1" ht="12" customHeight="1" thickBot="1">
      <c r="A8" s="256" t="s">
        <v>21</v>
      </c>
      <c r="B8" s="289" t="s">
        <v>435</v>
      </c>
      <c r="C8" s="105">
        <f>SUM(C9:C18)</f>
        <v>948.6000000000004</v>
      </c>
    </row>
    <row r="9" spans="1:3" s="290" customFormat="1" ht="12" customHeight="1">
      <c r="A9" s="291" t="s">
        <v>23</v>
      </c>
      <c r="B9" s="51" t="s">
        <v>436</v>
      </c>
      <c r="C9" s="292">
        <f>'9.3. sz. Idősek.mell'!C9-'9.3.1. sz. mell'!C9</f>
        <v>0</v>
      </c>
    </row>
    <row r="10" spans="1:3" s="290" customFormat="1" ht="12" customHeight="1">
      <c r="A10" s="293" t="s">
        <v>25</v>
      </c>
      <c r="B10" s="53" t="s">
        <v>90</v>
      </c>
      <c r="C10" s="94">
        <f>'9.3. sz. Idősek.mell'!C10-'9.3.1. sz. mell'!C10</f>
        <v>0</v>
      </c>
    </row>
    <row r="11" spans="1:3" s="290" customFormat="1" ht="12" customHeight="1">
      <c r="A11" s="293" t="s">
        <v>27</v>
      </c>
      <c r="B11" s="53" t="s">
        <v>92</v>
      </c>
      <c r="C11" s="94">
        <f>'9.3. sz. Idősek.mell'!C11-'9.3.1. sz. mell'!C11</f>
        <v>0</v>
      </c>
    </row>
    <row r="12" spans="1:3" s="290" customFormat="1" ht="12" customHeight="1">
      <c r="A12" s="293" t="s">
        <v>29</v>
      </c>
      <c r="B12" s="53" t="s">
        <v>94</v>
      </c>
      <c r="C12" s="94">
        <f>'9.3. sz. Idősek.mell'!C12-'9.3.1. sz. mell'!C12</f>
        <v>0</v>
      </c>
    </row>
    <row r="13" spans="1:3" s="290" customFormat="1" ht="12" customHeight="1">
      <c r="A13" s="293" t="s">
        <v>31</v>
      </c>
      <c r="B13" s="53" t="s">
        <v>96</v>
      </c>
      <c r="C13" s="94">
        <f>'9.3. sz. Idősek.mell'!C13-'9.3.1. sz. mell'!C13</f>
        <v>706.6000000000004</v>
      </c>
    </row>
    <row r="14" spans="1:3" s="290" customFormat="1" ht="12" customHeight="1">
      <c r="A14" s="293" t="s">
        <v>33</v>
      </c>
      <c r="B14" s="53" t="s">
        <v>437</v>
      </c>
      <c r="C14" s="94">
        <f>'9.3. sz. Idősek.mell'!C14-'9.3.1. sz. mell'!C14</f>
        <v>126</v>
      </c>
    </row>
    <row r="15" spans="1:3" s="290" customFormat="1" ht="12" customHeight="1">
      <c r="A15" s="293" t="s">
        <v>204</v>
      </c>
      <c r="B15" s="67" t="s">
        <v>438</v>
      </c>
      <c r="C15" s="94">
        <f>'9.3. sz. Idősek.mell'!C15-'9.3.1. sz. mell'!C15</f>
        <v>116</v>
      </c>
    </row>
    <row r="16" spans="1:3" s="290" customFormat="1" ht="12" customHeight="1">
      <c r="A16" s="293" t="s">
        <v>206</v>
      </c>
      <c r="B16" s="53" t="s">
        <v>102</v>
      </c>
      <c r="C16" s="94">
        <f>'9.3. sz. Idősek.mell'!C16-'9.3.1. sz. mell'!C16</f>
        <v>0</v>
      </c>
    </row>
    <row r="17" spans="1:3" s="294" customFormat="1" ht="12" customHeight="1">
      <c r="A17" s="293" t="s">
        <v>208</v>
      </c>
      <c r="B17" s="53" t="s">
        <v>104</v>
      </c>
      <c r="C17" s="94">
        <f>'9.3. sz. Idősek.mell'!C17-'9.3.1. sz. mell'!C17</f>
        <v>0</v>
      </c>
    </row>
    <row r="18" spans="1:3" s="294" customFormat="1" ht="12" customHeight="1" thickBot="1">
      <c r="A18" s="293" t="s">
        <v>210</v>
      </c>
      <c r="B18" s="67" t="s">
        <v>106</v>
      </c>
      <c r="C18" s="298">
        <f>'9.3. sz. Idősek.mell'!C18-'9.3.1. sz. mell'!C18</f>
        <v>0</v>
      </c>
    </row>
    <row r="19" spans="1:3" s="290" customFormat="1" ht="12" customHeight="1" thickBot="1">
      <c r="A19" s="256" t="s">
        <v>35</v>
      </c>
      <c r="B19" s="289" t="s">
        <v>439</v>
      </c>
      <c r="C19" s="105">
        <f>SUM(C20:C22)</f>
        <v>0</v>
      </c>
    </row>
    <row r="20" spans="1:3" s="294" customFormat="1" ht="12" customHeight="1">
      <c r="A20" s="293" t="s">
        <v>37</v>
      </c>
      <c r="B20" s="65" t="s">
        <v>38</v>
      </c>
      <c r="C20" s="94">
        <f>'9.3. sz. Idősek.mell'!C20-'9.3.1. sz. mell'!C20</f>
        <v>0</v>
      </c>
    </row>
    <row r="21" spans="1:3" s="294" customFormat="1" ht="12" customHeight="1">
      <c r="A21" s="293" t="s">
        <v>39</v>
      </c>
      <c r="B21" s="53" t="s">
        <v>440</v>
      </c>
      <c r="C21" s="94">
        <f>'9.3. sz. Idősek.mell'!C21-'9.3.1. sz. mell'!C21</f>
        <v>0</v>
      </c>
    </row>
    <row r="22" spans="1:3" s="294" customFormat="1" ht="12" customHeight="1">
      <c r="A22" s="293" t="s">
        <v>41</v>
      </c>
      <c r="B22" s="53" t="s">
        <v>441</v>
      </c>
      <c r="C22" s="94">
        <f>'9.3. sz. Idősek.mell'!C22-'9.3.1. sz. mell'!C22</f>
        <v>0</v>
      </c>
    </row>
    <row r="23" spans="1:3" s="294" customFormat="1" ht="12" customHeight="1">
      <c r="A23" s="293" t="s">
        <v>43</v>
      </c>
      <c r="B23" s="53" t="s">
        <v>442</v>
      </c>
      <c r="C23" s="94">
        <f>'9.3. sz. Idősek.mell'!C23-'9.3.1. sz. mell'!C23</f>
        <v>0</v>
      </c>
    </row>
    <row r="24" spans="1:3" s="294" customFormat="1" ht="12" customHeight="1">
      <c r="A24" s="256" t="s">
        <v>49</v>
      </c>
      <c r="B24" s="18" t="s">
        <v>284</v>
      </c>
      <c r="C24" s="295"/>
    </row>
    <row r="25" spans="1:3" s="294" customFormat="1" ht="12" customHeight="1">
      <c r="A25" s="256" t="s">
        <v>278</v>
      </c>
      <c r="B25" s="18" t="s">
        <v>443</v>
      </c>
      <c r="C25" s="105">
        <f>+C26+C27</f>
        <v>0</v>
      </c>
    </row>
    <row r="26" spans="1:3" s="294" customFormat="1" ht="12" customHeight="1">
      <c r="A26" s="296" t="s">
        <v>65</v>
      </c>
      <c r="B26" s="65" t="s">
        <v>440</v>
      </c>
      <c r="C26" s="94">
        <f>'9.3. sz. Idősek.mell'!C26-'9.3.1. sz. mell'!C26</f>
        <v>0</v>
      </c>
    </row>
    <row r="27" spans="1:3" s="294" customFormat="1" ht="12" customHeight="1">
      <c r="A27" s="296" t="s">
        <v>67</v>
      </c>
      <c r="B27" s="53" t="s">
        <v>444</v>
      </c>
      <c r="C27" s="94">
        <f>'9.3. sz. Idősek.mell'!C27-'9.3.1. sz. mell'!C27</f>
        <v>0</v>
      </c>
    </row>
    <row r="28" spans="1:3" s="294" customFormat="1" ht="12" customHeight="1">
      <c r="A28" s="293" t="s">
        <v>69</v>
      </c>
      <c r="B28" s="297" t="s">
        <v>445</v>
      </c>
      <c r="C28" s="94">
        <f>'9.3. sz. Idősek.mell'!C28-'9.3.1. sz. mell'!C28</f>
        <v>0</v>
      </c>
    </row>
    <row r="29" spans="1:3" s="294" customFormat="1" ht="12" customHeight="1">
      <c r="A29" s="256" t="s">
        <v>85</v>
      </c>
      <c r="B29" s="18" t="s">
        <v>446</v>
      </c>
      <c r="C29" s="105">
        <f>+C30+C31+C32</f>
        <v>0</v>
      </c>
    </row>
    <row r="30" spans="1:3" s="294" customFormat="1" ht="12" customHeight="1">
      <c r="A30" s="296" t="s">
        <v>87</v>
      </c>
      <c r="B30" s="65" t="s">
        <v>110</v>
      </c>
      <c r="C30" s="94">
        <f>'9.3. sz. Idősek.mell'!C30-'9.3.1. sz. mell'!C30</f>
        <v>0</v>
      </c>
    </row>
    <row r="31" spans="1:3" s="294" customFormat="1" ht="12" customHeight="1">
      <c r="A31" s="296" t="s">
        <v>89</v>
      </c>
      <c r="B31" s="53" t="s">
        <v>112</v>
      </c>
      <c r="C31" s="94">
        <f>'9.3. sz. Idősek.mell'!C31-'9.3.1. sz. mell'!C31</f>
        <v>0</v>
      </c>
    </row>
    <row r="32" spans="1:3" s="294" customFormat="1" ht="12" customHeight="1">
      <c r="A32" s="293" t="s">
        <v>91</v>
      </c>
      <c r="B32" s="297" t="s">
        <v>114</v>
      </c>
      <c r="C32" s="94">
        <f>'9.3. sz. Idősek.mell'!C32-'9.3.1. sz. mell'!C32</f>
        <v>0</v>
      </c>
    </row>
    <row r="33" spans="1:3" s="290" customFormat="1" ht="12" customHeight="1">
      <c r="A33" s="256" t="s">
        <v>107</v>
      </c>
      <c r="B33" s="18" t="s">
        <v>285</v>
      </c>
      <c r="C33" s="295">
        <f>'9.3. sz. Idősek.mell'!C33-'9.3.1. sz. mell'!C33</f>
        <v>0</v>
      </c>
    </row>
    <row r="34" spans="1:3" s="290" customFormat="1" ht="12" customHeight="1">
      <c r="A34" s="256" t="s">
        <v>288</v>
      </c>
      <c r="B34" s="18" t="s">
        <v>447</v>
      </c>
      <c r="C34" s="299">
        <f>'9.3. sz. Idősek.mell'!C34-'9.3.1. sz. mell'!C34</f>
        <v>0</v>
      </c>
    </row>
    <row r="35" spans="1:3" s="290" customFormat="1" ht="12" customHeight="1">
      <c r="A35" s="256" t="s">
        <v>129</v>
      </c>
      <c r="B35" s="18" t="s">
        <v>448</v>
      </c>
      <c r="C35" s="300">
        <f>'9.3. sz. Idősek.mell'!C35-'9.3.1. sz. mell'!C35</f>
        <v>948.6000000000004</v>
      </c>
    </row>
    <row r="36" spans="1:3" s="290" customFormat="1" ht="12" customHeight="1">
      <c r="A36" s="301" t="s">
        <v>139</v>
      </c>
      <c r="B36" s="18" t="s">
        <v>449</v>
      </c>
      <c r="C36" s="300">
        <f>'9.3. sz. Idősek.mell'!C36-'9.3.1. sz. mell'!C36</f>
        <v>3490</v>
      </c>
    </row>
    <row r="37" spans="1:3" s="290" customFormat="1" ht="12" customHeight="1">
      <c r="A37" s="296" t="s">
        <v>450</v>
      </c>
      <c r="B37" s="65" t="s">
        <v>334</v>
      </c>
      <c r="C37" s="90">
        <f>'9.3. sz. Idősek.mell'!C37-'9.3.1. sz. mell'!C37</f>
        <v>0</v>
      </c>
    </row>
    <row r="38" spans="1:3" s="290" customFormat="1" ht="12" customHeight="1">
      <c r="A38" s="296" t="s">
        <v>451</v>
      </c>
      <c r="B38" s="53" t="s">
        <v>452</v>
      </c>
      <c r="C38" s="90">
        <f>'9.3. sz. Idősek.mell'!C38-'9.3.1. sz. mell'!C38</f>
        <v>0</v>
      </c>
    </row>
    <row r="39" spans="1:3" s="294" customFormat="1" ht="12" customHeight="1">
      <c r="A39" s="293" t="s">
        <v>453</v>
      </c>
      <c r="B39" s="297" t="s">
        <v>454</v>
      </c>
      <c r="C39" s="90">
        <f>'9.3. sz. Idősek.mell'!C39-'9.3.1. sz. mell'!C39</f>
        <v>3490</v>
      </c>
    </row>
    <row r="40" spans="1:3" s="294" customFormat="1" ht="15" customHeight="1">
      <c r="A40" s="301" t="s">
        <v>267</v>
      </c>
      <c r="B40" s="302" t="s">
        <v>455</v>
      </c>
      <c r="C40" s="300">
        <f>'9.3. sz. Idősek.mell'!C40-'9.3.1. sz. mell'!C40</f>
        <v>4438.5999999999985</v>
      </c>
    </row>
    <row r="41" spans="1:3" s="294" customFormat="1" ht="15" customHeight="1">
      <c r="A41" s="303"/>
      <c r="B41" s="304"/>
      <c r="C41" s="305"/>
    </row>
    <row r="42" spans="1:3" ht="12.75">
      <c r="A42" s="306"/>
      <c r="B42" s="307"/>
      <c r="C42" s="308"/>
    </row>
    <row r="43" spans="1:3" s="287" customFormat="1" ht="16.5" customHeight="1">
      <c r="A43" s="309"/>
      <c r="B43" s="310" t="s">
        <v>276</v>
      </c>
      <c r="C43" s="300"/>
    </row>
    <row r="44" spans="1:3" s="311" customFormat="1" ht="12" customHeight="1">
      <c r="A44" s="256" t="s">
        <v>21</v>
      </c>
      <c r="B44" s="18" t="s">
        <v>456</v>
      </c>
      <c r="C44" s="105">
        <f>SUM(C45:C49)</f>
        <v>4439</v>
      </c>
    </row>
    <row r="45" spans="1:3" ht="12" customHeight="1">
      <c r="A45" s="293" t="s">
        <v>23</v>
      </c>
      <c r="B45" s="65" t="s">
        <v>197</v>
      </c>
      <c r="C45" s="90">
        <v>1732</v>
      </c>
    </row>
    <row r="46" spans="1:3" ht="12" customHeight="1">
      <c r="A46" s="293" t="s">
        <v>25</v>
      </c>
      <c r="B46" s="53" t="s">
        <v>198</v>
      </c>
      <c r="C46" s="90">
        <f>435+11</f>
        <v>446</v>
      </c>
    </row>
    <row r="47" spans="1:3" ht="12" customHeight="1">
      <c r="A47" s="293" t="s">
        <v>27</v>
      </c>
      <c r="B47" s="53" t="s">
        <v>199</v>
      </c>
      <c r="C47" s="90">
        <v>2261</v>
      </c>
    </row>
    <row r="48" spans="1:3" ht="12" customHeight="1">
      <c r="A48" s="293" t="s">
        <v>29</v>
      </c>
      <c r="B48" s="53" t="s">
        <v>200</v>
      </c>
      <c r="C48" s="90">
        <f>'9.3. sz. Idősek.mell'!C48-'9.3.1. sz. mell'!C48</f>
        <v>0</v>
      </c>
    </row>
    <row r="49" spans="1:3" ht="12" customHeight="1">
      <c r="A49" s="293" t="s">
        <v>31</v>
      </c>
      <c r="B49" s="53" t="s">
        <v>202</v>
      </c>
      <c r="C49" s="90">
        <f>'9.3. sz. Idősek.mell'!C49-'9.3.1. sz. mell'!C49</f>
        <v>0</v>
      </c>
    </row>
    <row r="50" spans="1:3" ht="12" customHeight="1">
      <c r="A50" s="256" t="s">
        <v>35</v>
      </c>
      <c r="B50" s="18" t="s">
        <v>457</v>
      </c>
      <c r="C50" s="105">
        <f>SUM(C51:C53)</f>
        <v>0</v>
      </c>
    </row>
    <row r="51" spans="1:3" s="311" customFormat="1" ht="12" customHeight="1">
      <c r="A51" s="293" t="s">
        <v>37</v>
      </c>
      <c r="B51" s="65" t="s">
        <v>225</v>
      </c>
      <c r="C51" s="90"/>
    </row>
    <row r="52" spans="1:3" ht="12" customHeight="1">
      <c r="A52" s="293" t="s">
        <v>39</v>
      </c>
      <c r="B52" s="53" t="s">
        <v>227</v>
      </c>
      <c r="C52" s="94"/>
    </row>
    <row r="53" spans="1:3" ht="12" customHeight="1">
      <c r="A53" s="293" t="s">
        <v>41</v>
      </c>
      <c r="B53" s="53" t="s">
        <v>458</v>
      </c>
      <c r="C53" s="94"/>
    </row>
    <row r="54" spans="1:3" ht="12" customHeight="1">
      <c r="A54" s="293" t="s">
        <v>43</v>
      </c>
      <c r="B54" s="53" t="s">
        <v>459</v>
      </c>
      <c r="C54" s="94"/>
    </row>
    <row r="55" spans="1:3" ht="15" customHeight="1">
      <c r="A55" s="256" t="s">
        <v>49</v>
      </c>
      <c r="B55" s="312" t="s">
        <v>460</v>
      </c>
      <c r="C55" s="105">
        <f>+C44+C50</f>
        <v>4439</v>
      </c>
    </row>
    <row r="56" ht="12.75">
      <c r="C56" s="313"/>
    </row>
    <row r="57" spans="1:3" ht="15" customHeight="1">
      <c r="A57" s="314" t="s">
        <v>461</v>
      </c>
      <c r="B57" s="315"/>
      <c r="C57" s="505">
        <v>2.52</v>
      </c>
    </row>
    <row r="58" spans="1:3" ht="14.25" customHeight="1">
      <c r="A58" s="314" t="s">
        <v>462</v>
      </c>
      <c r="B58" s="315"/>
      <c r="C58" s="316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="120" zoomScaleNormal="120" workbookViewId="0" topLeftCell="A1">
      <selection activeCell="B7" sqref="B7"/>
    </sheetView>
  </sheetViews>
  <sheetFormatPr defaultColWidth="9.00390625" defaultRowHeight="12.75"/>
  <cols>
    <col min="1" max="1" width="14.625" style="276" customWidth="1"/>
    <col min="2" max="2" width="79.125" style="277" customWidth="1"/>
    <col min="3" max="3" width="25.00390625" style="277" customWidth="1"/>
    <col min="4" max="16384" width="9.375" style="277" customWidth="1"/>
  </cols>
  <sheetData>
    <row r="1" spans="1:3" s="280" customFormat="1" ht="21" customHeight="1">
      <c r="A1" s="275" t="s">
        <v>430</v>
      </c>
      <c r="B1" s="239"/>
      <c r="C1" s="279" t="s">
        <v>597</v>
      </c>
    </row>
    <row r="2" spans="1:3" s="282" customFormat="1" ht="31.5" customHeight="1">
      <c r="A2" s="242" t="s">
        <v>432</v>
      </c>
      <c r="B2" s="243" t="s">
        <v>468</v>
      </c>
      <c r="C2" s="281" t="s">
        <v>465</v>
      </c>
    </row>
    <row r="3" spans="1:3" s="282" customFormat="1" ht="24">
      <c r="A3" s="283" t="s">
        <v>423</v>
      </c>
      <c r="B3" s="247" t="s">
        <v>469</v>
      </c>
      <c r="C3" s="284" t="s">
        <v>467</v>
      </c>
    </row>
    <row r="4" spans="1:3" s="285" customFormat="1" ht="15.75" customHeight="1">
      <c r="A4" s="250"/>
      <c r="B4" s="250"/>
      <c r="C4" s="251" t="s">
        <v>355</v>
      </c>
    </row>
    <row r="5" spans="1:3" ht="12.75">
      <c r="A5" s="253" t="s">
        <v>425</v>
      </c>
      <c r="B5" s="254" t="s">
        <v>426</v>
      </c>
      <c r="C5" s="286" t="s">
        <v>427</v>
      </c>
    </row>
    <row r="6" spans="1:3" s="287" customFormat="1" ht="12.75" customHeight="1">
      <c r="A6" s="256">
        <v>1</v>
      </c>
      <c r="B6" s="257">
        <v>2</v>
      </c>
      <c r="C6" s="258">
        <v>3</v>
      </c>
    </row>
    <row r="7" spans="1:3" s="287" customFormat="1" ht="15.75" customHeight="1">
      <c r="A7" s="260"/>
      <c r="B7" s="261" t="s">
        <v>275</v>
      </c>
      <c r="C7" s="288"/>
    </row>
    <row r="8" spans="1:3" s="290" customFormat="1" ht="12" customHeight="1">
      <c r="A8" s="256" t="s">
        <v>21</v>
      </c>
      <c r="B8" s="289" t="s">
        <v>435</v>
      </c>
      <c r="C8" s="105">
        <f>SUM(C9:C18)</f>
        <v>0</v>
      </c>
    </row>
    <row r="9" spans="1:3" s="290" customFormat="1" ht="12" customHeight="1">
      <c r="A9" s="291" t="s">
        <v>23</v>
      </c>
      <c r="B9" s="51" t="s">
        <v>436</v>
      </c>
      <c r="C9" s="292"/>
    </row>
    <row r="10" spans="1:3" s="290" customFormat="1" ht="12" customHeight="1">
      <c r="A10" s="293" t="s">
        <v>25</v>
      </c>
      <c r="B10" s="53" t="s">
        <v>90</v>
      </c>
      <c r="C10" s="94"/>
    </row>
    <row r="11" spans="1:3" s="290" customFormat="1" ht="12" customHeight="1">
      <c r="A11" s="293" t="s">
        <v>27</v>
      </c>
      <c r="B11" s="53" t="s">
        <v>92</v>
      </c>
      <c r="C11" s="94"/>
    </row>
    <row r="12" spans="1:3" s="290" customFormat="1" ht="12" customHeight="1">
      <c r="A12" s="293" t="s">
        <v>29</v>
      </c>
      <c r="B12" s="53" t="s">
        <v>94</v>
      </c>
      <c r="C12" s="94"/>
    </row>
    <row r="13" spans="1:3" s="290" customFormat="1" ht="12" customHeight="1">
      <c r="A13" s="293" t="s">
        <v>31</v>
      </c>
      <c r="B13" s="53" t="s">
        <v>96</v>
      </c>
      <c r="C13" s="94"/>
    </row>
    <row r="14" spans="1:3" s="290" customFormat="1" ht="12" customHeight="1">
      <c r="A14" s="293" t="s">
        <v>33</v>
      </c>
      <c r="B14" s="53" t="s">
        <v>437</v>
      </c>
      <c r="C14" s="94"/>
    </row>
    <row r="15" spans="1:3" s="290" customFormat="1" ht="12" customHeight="1">
      <c r="A15" s="293" t="s">
        <v>204</v>
      </c>
      <c r="B15" s="67" t="s">
        <v>438</v>
      </c>
      <c r="C15" s="94"/>
    </row>
    <row r="16" spans="1:3" s="290" customFormat="1" ht="12" customHeight="1">
      <c r="A16" s="293" t="s">
        <v>206</v>
      </c>
      <c r="B16" s="53" t="s">
        <v>102</v>
      </c>
      <c r="C16" s="109"/>
    </row>
    <row r="17" spans="1:3" s="294" customFormat="1" ht="12" customHeight="1">
      <c r="A17" s="293" t="s">
        <v>208</v>
      </c>
      <c r="B17" s="53" t="s">
        <v>104</v>
      </c>
      <c r="C17" s="94"/>
    </row>
    <row r="18" spans="1:3" s="294" customFormat="1" ht="12" customHeight="1">
      <c r="A18" s="293" t="s">
        <v>210</v>
      </c>
      <c r="B18" s="67" t="s">
        <v>106</v>
      </c>
      <c r="C18" s="101"/>
    </row>
    <row r="19" spans="1:3" s="290" customFormat="1" ht="12" customHeight="1">
      <c r="A19" s="256" t="s">
        <v>35</v>
      </c>
      <c r="B19" s="289" t="s">
        <v>439</v>
      </c>
      <c r="C19" s="105">
        <f>SUM(C20:C22)</f>
        <v>0</v>
      </c>
    </row>
    <row r="20" spans="1:3" s="294" customFormat="1" ht="12" customHeight="1">
      <c r="A20" s="293" t="s">
        <v>37</v>
      </c>
      <c r="B20" s="65" t="s">
        <v>38</v>
      </c>
      <c r="C20" s="94"/>
    </row>
    <row r="21" spans="1:3" s="294" customFormat="1" ht="12" customHeight="1">
      <c r="A21" s="293" t="s">
        <v>39</v>
      </c>
      <c r="B21" s="53" t="s">
        <v>440</v>
      </c>
      <c r="C21" s="94"/>
    </row>
    <row r="22" spans="1:3" s="294" customFormat="1" ht="12" customHeight="1">
      <c r="A22" s="293" t="s">
        <v>41</v>
      </c>
      <c r="B22" s="53" t="s">
        <v>441</v>
      </c>
      <c r="C22" s="94"/>
    </row>
    <row r="23" spans="1:3" s="294" customFormat="1" ht="12" customHeight="1">
      <c r="A23" s="293" t="s">
        <v>43</v>
      </c>
      <c r="B23" s="53" t="s">
        <v>442</v>
      </c>
      <c r="C23" s="94"/>
    </row>
    <row r="24" spans="1:3" s="294" customFormat="1" ht="12" customHeight="1">
      <c r="A24" s="256" t="s">
        <v>49</v>
      </c>
      <c r="B24" s="18" t="s">
        <v>284</v>
      </c>
      <c r="C24" s="295"/>
    </row>
    <row r="25" spans="1:3" s="294" customFormat="1" ht="12" customHeight="1">
      <c r="A25" s="256" t="s">
        <v>278</v>
      </c>
      <c r="B25" s="18" t="s">
        <v>443</v>
      </c>
      <c r="C25" s="105">
        <f>+C26+C27</f>
        <v>0</v>
      </c>
    </row>
    <row r="26" spans="1:3" s="294" customFormat="1" ht="12" customHeight="1">
      <c r="A26" s="296" t="s">
        <v>65</v>
      </c>
      <c r="B26" s="65" t="s">
        <v>440</v>
      </c>
      <c r="C26" s="90"/>
    </row>
    <row r="27" spans="1:3" s="294" customFormat="1" ht="12" customHeight="1">
      <c r="A27" s="296" t="s">
        <v>67</v>
      </c>
      <c r="B27" s="53" t="s">
        <v>444</v>
      </c>
      <c r="C27" s="109"/>
    </row>
    <row r="28" spans="1:3" s="294" customFormat="1" ht="12" customHeight="1">
      <c r="A28" s="293" t="s">
        <v>69</v>
      </c>
      <c r="B28" s="297" t="s">
        <v>445</v>
      </c>
      <c r="C28" s="298"/>
    </row>
    <row r="29" spans="1:3" s="294" customFormat="1" ht="12" customHeight="1">
      <c r="A29" s="256" t="s">
        <v>85</v>
      </c>
      <c r="B29" s="18" t="s">
        <v>446</v>
      </c>
      <c r="C29" s="105">
        <f>+C30+C31+C32</f>
        <v>0</v>
      </c>
    </row>
    <row r="30" spans="1:3" s="294" customFormat="1" ht="12" customHeight="1">
      <c r="A30" s="296" t="s">
        <v>87</v>
      </c>
      <c r="B30" s="65" t="s">
        <v>110</v>
      </c>
      <c r="C30" s="90"/>
    </row>
    <row r="31" spans="1:3" s="294" customFormat="1" ht="12" customHeight="1">
      <c r="A31" s="296" t="s">
        <v>89</v>
      </c>
      <c r="B31" s="53" t="s">
        <v>112</v>
      </c>
      <c r="C31" s="109"/>
    </row>
    <row r="32" spans="1:3" s="294" customFormat="1" ht="12" customHeight="1">
      <c r="A32" s="293" t="s">
        <v>91</v>
      </c>
      <c r="B32" s="297" t="s">
        <v>114</v>
      </c>
      <c r="C32" s="298"/>
    </row>
    <row r="33" spans="1:3" s="290" customFormat="1" ht="12" customHeight="1">
      <c r="A33" s="256" t="s">
        <v>107</v>
      </c>
      <c r="B33" s="18" t="s">
        <v>285</v>
      </c>
      <c r="C33" s="295"/>
    </row>
    <row r="34" spans="1:3" s="290" customFormat="1" ht="12" customHeight="1">
      <c r="A34" s="256" t="s">
        <v>288</v>
      </c>
      <c r="B34" s="18" t="s">
        <v>447</v>
      </c>
      <c r="C34" s="299"/>
    </row>
    <row r="35" spans="1:3" s="290" customFormat="1" ht="12" customHeight="1">
      <c r="A35" s="256" t="s">
        <v>129</v>
      </c>
      <c r="B35" s="18" t="s">
        <v>448</v>
      </c>
      <c r="C35" s="300">
        <f>+C8+C19+C24+C25+C29+C33+C34</f>
        <v>0</v>
      </c>
    </row>
    <row r="36" spans="1:3" s="290" customFormat="1" ht="12" customHeight="1">
      <c r="A36" s="301" t="s">
        <v>139</v>
      </c>
      <c r="B36" s="18" t="s">
        <v>449</v>
      </c>
      <c r="C36" s="300">
        <f>+C37+C38+C39</f>
        <v>0</v>
      </c>
    </row>
    <row r="37" spans="1:3" s="290" customFormat="1" ht="12" customHeight="1">
      <c r="A37" s="296" t="s">
        <v>450</v>
      </c>
      <c r="B37" s="65" t="s">
        <v>334</v>
      </c>
      <c r="C37" s="90"/>
    </row>
    <row r="38" spans="1:3" s="290" customFormat="1" ht="12" customHeight="1">
      <c r="A38" s="296" t="s">
        <v>451</v>
      </c>
      <c r="B38" s="53" t="s">
        <v>452</v>
      </c>
      <c r="C38" s="109"/>
    </row>
    <row r="39" spans="1:3" s="294" customFormat="1" ht="12" customHeight="1">
      <c r="A39" s="293" t="s">
        <v>453</v>
      </c>
      <c r="B39" s="297" t="s">
        <v>454</v>
      </c>
      <c r="C39" s="298"/>
    </row>
    <row r="40" spans="1:3" s="294" customFormat="1" ht="15" customHeight="1">
      <c r="A40" s="301" t="s">
        <v>267</v>
      </c>
      <c r="B40" s="302" t="s">
        <v>455</v>
      </c>
      <c r="C40" s="300">
        <f>+C35+C36</f>
        <v>0</v>
      </c>
    </row>
    <row r="41" spans="1:3" s="294" customFormat="1" ht="15" customHeight="1">
      <c r="A41" s="303"/>
      <c r="B41" s="304"/>
      <c r="C41" s="305"/>
    </row>
    <row r="42" spans="1:3" ht="12.75">
      <c r="A42" s="306"/>
      <c r="B42" s="307"/>
      <c r="C42" s="308"/>
    </row>
    <row r="43" spans="1:3" s="287" customFormat="1" ht="16.5" customHeight="1">
      <c r="A43" s="309"/>
      <c r="B43" s="310" t="s">
        <v>276</v>
      </c>
      <c r="C43" s="300"/>
    </row>
    <row r="44" spans="1:3" s="311" customFormat="1" ht="12" customHeight="1">
      <c r="A44" s="256" t="s">
        <v>21</v>
      </c>
      <c r="B44" s="18" t="s">
        <v>456</v>
      </c>
      <c r="C44" s="105">
        <f>SUM(C45:C49)</f>
        <v>0</v>
      </c>
    </row>
    <row r="45" spans="1:3" ht="12" customHeight="1">
      <c r="A45" s="293" t="s">
        <v>23</v>
      </c>
      <c r="B45" s="65" t="s">
        <v>197</v>
      </c>
      <c r="C45" s="90"/>
    </row>
    <row r="46" spans="1:3" ht="12" customHeight="1">
      <c r="A46" s="293" t="s">
        <v>25</v>
      </c>
      <c r="B46" s="53" t="s">
        <v>198</v>
      </c>
      <c r="C46" s="94"/>
    </row>
    <row r="47" spans="1:3" ht="12" customHeight="1">
      <c r="A47" s="293" t="s">
        <v>27</v>
      </c>
      <c r="B47" s="53" t="s">
        <v>199</v>
      </c>
      <c r="C47" s="94"/>
    </row>
    <row r="48" spans="1:3" ht="12" customHeight="1">
      <c r="A48" s="293" t="s">
        <v>29</v>
      </c>
      <c r="B48" s="53" t="s">
        <v>200</v>
      </c>
      <c r="C48" s="94"/>
    </row>
    <row r="49" spans="1:3" ht="12" customHeight="1">
      <c r="A49" s="293" t="s">
        <v>31</v>
      </c>
      <c r="B49" s="53" t="s">
        <v>202</v>
      </c>
      <c r="C49" s="94"/>
    </row>
    <row r="50" spans="1:3" ht="12" customHeight="1">
      <c r="A50" s="256" t="s">
        <v>35</v>
      </c>
      <c r="B50" s="18" t="s">
        <v>457</v>
      </c>
      <c r="C50" s="105">
        <f>SUM(C51:C53)</f>
        <v>0</v>
      </c>
    </row>
    <row r="51" spans="1:3" s="311" customFormat="1" ht="12" customHeight="1">
      <c r="A51" s="293" t="s">
        <v>37</v>
      </c>
      <c r="B51" s="65" t="s">
        <v>225</v>
      </c>
      <c r="C51" s="90"/>
    </row>
    <row r="52" spans="1:3" ht="12" customHeight="1">
      <c r="A52" s="293" t="s">
        <v>39</v>
      </c>
      <c r="B52" s="53" t="s">
        <v>227</v>
      </c>
      <c r="C52" s="94"/>
    </row>
    <row r="53" spans="1:3" ht="12" customHeight="1">
      <c r="A53" s="293" t="s">
        <v>41</v>
      </c>
      <c r="B53" s="53" t="s">
        <v>458</v>
      </c>
      <c r="C53" s="94"/>
    </row>
    <row r="54" spans="1:3" ht="12" customHeight="1">
      <c r="A54" s="293" t="s">
        <v>43</v>
      </c>
      <c r="B54" s="53" t="s">
        <v>459</v>
      </c>
      <c r="C54" s="94"/>
    </row>
    <row r="55" spans="1:3" ht="15" customHeight="1">
      <c r="A55" s="256" t="s">
        <v>49</v>
      </c>
      <c r="B55" s="312" t="s">
        <v>460</v>
      </c>
      <c r="C55" s="105">
        <f>+C44+C50</f>
        <v>0</v>
      </c>
    </row>
    <row r="56" ht="12.75">
      <c r="C56" s="313"/>
    </row>
    <row r="57" spans="1:3" ht="15" customHeight="1">
      <c r="A57" s="314" t="s">
        <v>461</v>
      </c>
      <c r="B57" s="315"/>
      <c r="C57" s="316"/>
    </row>
    <row r="58" spans="1:3" ht="14.25" customHeight="1">
      <c r="A58" s="314" t="s">
        <v>462</v>
      </c>
      <c r="B58" s="315"/>
      <c r="C58" s="31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="120" zoomScaleNormal="120" workbookViewId="0" topLeftCell="A28">
      <selection activeCell="B6" sqref="B6"/>
    </sheetView>
  </sheetViews>
  <sheetFormatPr defaultColWidth="9.00390625" defaultRowHeight="12.75"/>
  <cols>
    <col min="1" max="1" width="13.875" style="276" customWidth="1"/>
    <col min="2" max="2" width="79.125" style="277" customWidth="1"/>
    <col min="3" max="3" width="25.00390625" style="277" customWidth="1"/>
    <col min="4" max="16384" width="9.375" style="277" customWidth="1"/>
  </cols>
  <sheetData>
    <row r="1" spans="1:3" s="280" customFormat="1" ht="21" customHeight="1">
      <c r="A1" s="278"/>
      <c r="B1" s="239"/>
      <c r="C1" s="279" t="s">
        <v>594</v>
      </c>
    </row>
    <row r="2" spans="1:3" s="282" customFormat="1" ht="32.25" customHeight="1">
      <c r="A2" s="242" t="s">
        <v>432</v>
      </c>
      <c r="B2" s="243" t="s">
        <v>470</v>
      </c>
      <c r="C2" s="281" t="s">
        <v>465</v>
      </c>
    </row>
    <row r="3" spans="1:3" s="282" customFormat="1" ht="24">
      <c r="A3" s="283" t="s">
        <v>423</v>
      </c>
      <c r="B3" s="247" t="s">
        <v>424</v>
      </c>
      <c r="C3" s="284" t="s">
        <v>422</v>
      </c>
    </row>
    <row r="4" spans="1:3" s="285" customFormat="1" ht="15.75" customHeight="1">
      <c r="A4" s="250"/>
      <c r="B4" s="250"/>
      <c r="C4" s="251" t="s">
        <v>355</v>
      </c>
    </row>
    <row r="5" spans="1:3" ht="12.75">
      <c r="A5" s="253" t="s">
        <v>425</v>
      </c>
      <c r="B5" s="254" t="s">
        <v>426</v>
      </c>
      <c r="C5" s="286" t="s">
        <v>427</v>
      </c>
    </row>
    <row r="6" spans="1:3" s="287" customFormat="1" ht="12.75" customHeight="1">
      <c r="A6" s="256">
        <v>1</v>
      </c>
      <c r="B6" s="257">
        <v>2</v>
      </c>
      <c r="C6" s="258">
        <v>3</v>
      </c>
    </row>
    <row r="7" spans="1:3" s="287" customFormat="1" ht="15.75" customHeight="1">
      <c r="A7" s="260"/>
      <c r="B7" s="261" t="s">
        <v>275</v>
      </c>
      <c r="C7" s="288"/>
    </row>
    <row r="8" spans="1:3" s="290" customFormat="1" ht="12" customHeight="1">
      <c r="A8" s="256" t="s">
        <v>21</v>
      </c>
      <c r="B8" s="289" t="s">
        <v>435</v>
      </c>
      <c r="C8" s="105">
        <f>SUM(C9:C18)</f>
        <v>1854</v>
      </c>
    </row>
    <row r="9" spans="1:3" s="290" customFormat="1" ht="12" customHeight="1">
      <c r="A9" s="291" t="s">
        <v>23</v>
      </c>
      <c r="B9" s="51" t="s">
        <v>436</v>
      </c>
      <c r="C9" s="292"/>
    </row>
    <row r="10" spans="1:3" s="290" customFormat="1" ht="12" customHeight="1">
      <c r="A10" s="293" t="s">
        <v>25</v>
      </c>
      <c r="B10" s="53" t="s">
        <v>90</v>
      </c>
      <c r="C10" s="94"/>
    </row>
    <row r="11" spans="1:3" s="290" customFormat="1" ht="12" customHeight="1">
      <c r="A11" s="293" t="s">
        <v>27</v>
      </c>
      <c r="B11" s="53" t="s">
        <v>92</v>
      </c>
      <c r="C11" s="94"/>
    </row>
    <row r="12" spans="1:3" s="290" customFormat="1" ht="12" customHeight="1">
      <c r="A12" s="293" t="s">
        <v>29</v>
      </c>
      <c r="B12" s="53" t="s">
        <v>94</v>
      </c>
      <c r="C12" s="94"/>
    </row>
    <row r="13" spans="1:3" s="290" customFormat="1" ht="12" customHeight="1">
      <c r="A13" s="293" t="s">
        <v>31</v>
      </c>
      <c r="B13" s="53" t="s">
        <v>96</v>
      </c>
      <c r="C13" s="94">
        <v>1353</v>
      </c>
    </row>
    <row r="14" spans="1:3" s="290" customFormat="1" ht="12" customHeight="1">
      <c r="A14" s="293" t="s">
        <v>33</v>
      </c>
      <c r="B14" s="53" t="s">
        <v>437</v>
      </c>
      <c r="C14" s="94">
        <v>365</v>
      </c>
    </row>
    <row r="15" spans="1:3" s="290" customFormat="1" ht="12" customHeight="1">
      <c r="A15" s="293" t="s">
        <v>204</v>
      </c>
      <c r="B15" s="67" t="s">
        <v>438</v>
      </c>
      <c r="C15" s="94">
        <v>136</v>
      </c>
    </row>
    <row r="16" spans="1:3" s="290" customFormat="1" ht="12" customHeight="1">
      <c r="A16" s="293" t="s">
        <v>206</v>
      </c>
      <c r="B16" s="53" t="s">
        <v>102</v>
      </c>
      <c r="C16" s="109"/>
    </row>
    <row r="17" spans="1:3" s="294" customFormat="1" ht="12" customHeight="1">
      <c r="A17" s="293" t="s">
        <v>208</v>
      </c>
      <c r="B17" s="53" t="s">
        <v>104</v>
      </c>
      <c r="C17" s="94"/>
    </row>
    <row r="18" spans="1:3" s="294" customFormat="1" ht="12" customHeight="1">
      <c r="A18" s="293" t="s">
        <v>210</v>
      </c>
      <c r="B18" s="67" t="s">
        <v>106</v>
      </c>
      <c r="C18" s="101"/>
    </row>
    <row r="19" spans="1:3" s="290" customFormat="1" ht="12" customHeight="1">
      <c r="A19" s="256" t="s">
        <v>35</v>
      </c>
      <c r="B19" s="289" t="s">
        <v>439</v>
      </c>
      <c r="C19" s="105">
        <f>SUM(C20:C22)</f>
        <v>520</v>
      </c>
    </row>
    <row r="20" spans="1:3" s="294" customFormat="1" ht="12" customHeight="1">
      <c r="A20" s="293" t="s">
        <v>37</v>
      </c>
      <c r="B20" s="65" t="s">
        <v>38</v>
      </c>
      <c r="C20" s="94"/>
    </row>
    <row r="21" spans="1:3" s="294" customFormat="1" ht="12" customHeight="1">
      <c r="A21" s="293" t="s">
        <v>39</v>
      </c>
      <c r="B21" s="53" t="s">
        <v>440</v>
      </c>
      <c r="C21" s="94"/>
    </row>
    <row r="22" spans="1:3" s="294" customFormat="1" ht="12" customHeight="1">
      <c r="A22" s="293" t="s">
        <v>41</v>
      </c>
      <c r="B22" s="53" t="s">
        <v>441</v>
      </c>
      <c r="C22" s="94">
        <v>520</v>
      </c>
    </row>
    <row r="23" spans="1:3" s="294" customFormat="1" ht="12" customHeight="1">
      <c r="A23" s="293" t="s">
        <v>43</v>
      </c>
      <c r="B23" s="53" t="s">
        <v>442</v>
      </c>
      <c r="C23" s="94"/>
    </row>
    <row r="24" spans="1:3" s="294" customFormat="1" ht="12" customHeight="1">
      <c r="A24" s="256" t="s">
        <v>49</v>
      </c>
      <c r="B24" s="18" t="s">
        <v>284</v>
      </c>
      <c r="C24" s="295"/>
    </row>
    <row r="25" spans="1:3" s="294" customFormat="1" ht="12" customHeight="1">
      <c r="A25" s="256" t="s">
        <v>278</v>
      </c>
      <c r="B25" s="18" t="s">
        <v>443</v>
      </c>
      <c r="C25" s="105">
        <f>+C26+C27</f>
        <v>0</v>
      </c>
    </row>
    <row r="26" spans="1:3" s="294" customFormat="1" ht="12" customHeight="1">
      <c r="A26" s="296" t="s">
        <v>65</v>
      </c>
      <c r="B26" s="65" t="s">
        <v>440</v>
      </c>
      <c r="C26" s="90"/>
    </row>
    <row r="27" spans="1:3" s="294" customFormat="1" ht="12" customHeight="1">
      <c r="A27" s="296" t="s">
        <v>67</v>
      </c>
      <c r="B27" s="53" t="s">
        <v>444</v>
      </c>
      <c r="C27" s="109"/>
    </row>
    <row r="28" spans="1:3" s="294" customFormat="1" ht="12" customHeight="1">
      <c r="A28" s="293" t="s">
        <v>69</v>
      </c>
      <c r="B28" s="297" t="s">
        <v>445</v>
      </c>
      <c r="C28" s="298"/>
    </row>
    <row r="29" spans="1:3" s="294" customFormat="1" ht="12" customHeight="1">
      <c r="A29" s="256" t="s">
        <v>85</v>
      </c>
      <c r="B29" s="18" t="s">
        <v>446</v>
      </c>
      <c r="C29" s="105">
        <f>+C30+C31+C32</f>
        <v>0</v>
      </c>
    </row>
    <row r="30" spans="1:3" s="294" customFormat="1" ht="12" customHeight="1">
      <c r="A30" s="296" t="s">
        <v>87</v>
      </c>
      <c r="B30" s="65" t="s">
        <v>110</v>
      </c>
      <c r="C30" s="90"/>
    </row>
    <row r="31" spans="1:3" s="294" customFormat="1" ht="12" customHeight="1">
      <c r="A31" s="296" t="s">
        <v>89</v>
      </c>
      <c r="B31" s="53" t="s">
        <v>112</v>
      </c>
      <c r="C31" s="109"/>
    </row>
    <row r="32" spans="1:3" s="294" customFormat="1" ht="12" customHeight="1">
      <c r="A32" s="293" t="s">
        <v>91</v>
      </c>
      <c r="B32" s="297" t="s">
        <v>114</v>
      </c>
      <c r="C32" s="298"/>
    </row>
    <row r="33" spans="1:3" s="290" customFormat="1" ht="12" customHeight="1">
      <c r="A33" s="256" t="s">
        <v>107</v>
      </c>
      <c r="B33" s="18" t="s">
        <v>285</v>
      </c>
      <c r="C33" s="295"/>
    </row>
    <row r="34" spans="1:3" s="290" customFormat="1" ht="12" customHeight="1">
      <c r="A34" s="256" t="s">
        <v>288</v>
      </c>
      <c r="B34" s="18" t="s">
        <v>447</v>
      </c>
      <c r="C34" s="299"/>
    </row>
    <row r="35" spans="1:3" s="290" customFormat="1" ht="12" customHeight="1">
      <c r="A35" s="256" t="s">
        <v>129</v>
      </c>
      <c r="B35" s="18" t="s">
        <v>448</v>
      </c>
      <c r="C35" s="300">
        <f>+C8+C19+C24+C25+C29+C33+C34</f>
        <v>2374</v>
      </c>
    </row>
    <row r="36" spans="1:3" s="290" customFormat="1" ht="12" customHeight="1">
      <c r="A36" s="301" t="s">
        <v>139</v>
      </c>
      <c r="B36" s="18" t="s">
        <v>449</v>
      </c>
      <c r="C36" s="300">
        <f>+C37+C38+C39</f>
        <v>47235</v>
      </c>
    </row>
    <row r="37" spans="1:3" s="290" customFormat="1" ht="12" customHeight="1">
      <c r="A37" s="296" t="s">
        <v>450</v>
      </c>
      <c r="B37" s="65" t="s">
        <v>334</v>
      </c>
      <c r="C37" s="90"/>
    </row>
    <row r="38" spans="1:3" s="290" customFormat="1" ht="12" customHeight="1">
      <c r="A38" s="296" t="s">
        <v>451</v>
      </c>
      <c r="B38" s="53" t="s">
        <v>452</v>
      </c>
      <c r="C38" s="109"/>
    </row>
    <row r="39" spans="1:3" s="294" customFormat="1" ht="12" customHeight="1">
      <c r="A39" s="293" t="s">
        <v>453</v>
      </c>
      <c r="B39" s="297" t="s">
        <v>454</v>
      </c>
      <c r="C39" s="298">
        <v>47235</v>
      </c>
    </row>
    <row r="40" spans="1:3" s="294" customFormat="1" ht="15" customHeight="1">
      <c r="A40" s="301" t="s">
        <v>267</v>
      </c>
      <c r="B40" s="302" t="s">
        <v>455</v>
      </c>
      <c r="C40" s="300">
        <f>+C35+C36</f>
        <v>49609</v>
      </c>
    </row>
    <row r="41" spans="1:3" s="294" customFormat="1" ht="15" customHeight="1">
      <c r="A41" s="303"/>
      <c r="B41" s="304"/>
      <c r="C41" s="305"/>
    </row>
    <row r="42" spans="1:3" ht="12.75">
      <c r="A42" s="306"/>
      <c r="B42" s="307"/>
      <c r="C42" s="308"/>
    </row>
    <row r="43" spans="1:3" s="287" customFormat="1" ht="16.5" customHeight="1">
      <c r="A43" s="309"/>
      <c r="B43" s="310" t="s">
        <v>276</v>
      </c>
      <c r="C43" s="300"/>
    </row>
    <row r="44" spans="1:3" s="311" customFormat="1" ht="12" customHeight="1">
      <c r="A44" s="256" t="s">
        <v>21</v>
      </c>
      <c r="B44" s="18" t="s">
        <v>456</v>
      </c>
      <c r="C44" s="105">
        <f>SUM(C45:C49)</f>
        <v>47984</v>
      </c>
    </row>
    <row r="45" spans="1:3" ht="12" customHeight="1">
      <c r="A45" s="293" t="s">
        <v>23</v>
      </c>
      <c r="B45" s="65" t="s">
        <v>197</v>
      </c>
      <c r="C45" s="90">
        <v>26969</v>
      </c>
    </row>
    <row r="46" spans="1:3" ht="12" customHeight="1">
      <c r="A46" s="293" t="s">
        <v>25</v>
      </c>
      <c r="B46" s="53" t="s">
        <v>198</v>
      </c>
      <c r="C46" s="94">
        <v>7191</v>
      </c>
    </row>
    <row r="47" spans="1:3" ht="12" customHeight="1">
      <c r="A47" s="293" t="s">
        <v>27</v>
      </c>
      <c r="B47" s="53" t="s">
        <v>199</v>
      </c>
      <c r="C47" s="94">
        <v>13824</v>
      </c>
    </row>
    <row r="48" spans="1:3" ht="12" customHeight="1">
      <c r="A48" s="293" t="s">
        <v>29</v>
      </c>
      <c r="B48" s="53" t="s">
        <v>200</v>
      </c>
      <c r="C48" s="94"/>
    </row>
    <row r="49" spans="1:3" ht="12" customHeight="1">
      <c r="A49" s="293" t="s">
        <v>31</v>
      </c>
      <c r="B49" s="53" t="s">
        <v>202</v>
      </c>
      <c r="C49" s="94"/>
    </row>
    <row r="50" spans="1:3" ht="12" customHeight="1">
      <c r="A50" s="256" t="s">
        <v>35</v>
      </c>
      <c r="B50" s="18" t="s">
        <v>457</v>
      </c>
      <c r="C50" s="105">
        <f>SUM(C51:C53)</f>
        <v>1625</v>
      </c>
    </row>
    <row r="51" spans="1:3" s="311" customFormat="1" ht="12" customHeight="1">
      <c r="A51" s="293" t="s">
        <v>37</v>
      </c>
      <c r="B51" s="65" t="s">
        <v>225</v>
      </c>
      <c r="C51" s="90"/>
    </row>
    <row r="52" spans="1:3" ht="12" customHeight="1">
      <c r="A52" s="293" t="s">
        <v>39</v>
      </c>
      <c r="B52" s="53" t="s">
        <v>227</v>
      </c>
      <c r="C52" s="94">
        <v>1625</v>
      </c>
    </row>
    <row r="53" spans="1:3" ht="12" customHeight="1">
      <c r="A53" s="293" t="s">
        <v>41</v>
      </c>
      <c r="B53" s="53" t="s">
        <v>458</v>
      </c>
      <c r="C53" s="94"/>
    </row>
    <row r="54" spans="1:3" ht="12" customHeight="1">
      <c r="A54" s="293" t="s">
        <v>43</v>
      </c>
      <c r="B54" s="53" t="s">
        <v>459</v>
      </c>
      <c r="C54" s="94"/>
    </row>
    <row r="55" spans="1:3" ht="15" customHeight="1">
      <c r="A55" s="256" t="s">
        <v>49</v>
      </c>
      <c r="B55" s="312" t="s">
        <v>460</v>
      </c>
      <c r="C55" s="105">
        <f>+C44+C50</f>
        <v>49609</v>
      </c>
    </row>
    <row r="56" ht="12.75">
      <c r="C56" s="313"/>
    </row>
    <row r="57" spans="1:3" ht="15" customHeight="1">
      <c r="A57" s="314" t="s">
        <v>461</v>
      </c>
      <c r="B57" s="315"/>
      <c r="C57" s="316">
        <v>11</v>
      </c>
    </row>
    <row r="58" spans="1:3" ht="14.25" customHeight="1">
      <c r="A58" s="314" t="s">
        <v>462</v>
      </c>
      <c r="B58" s="315"/>
      <c r="C58" s="316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="120" zoomScaleNormal="120" zoomScaleSheetLayoutView="100" workbookViewId="0" topLeftCell="A31">
      <selection activeCell="B5" sqref="B5"/>
    </sheetView>
  </sheetViews>
  <sheetFormatPr defaultColWidth="9.00390625" defaultRowHeight="12.75"/>
  <cols>
    <col min="1" max="1" width="13.875" style="276" customWidth="1"/>
    <col min="2" max="2" width="79.125" style="277" customWidth="1"/>
    <col min="3" max="3" width="25.00390625" style="277" customWidth="1"/>
    <col min="4" max="16384" width="9.375" style="277" customWidth="1"/>
  </cols>
  <sheetData>
    <row r="1" spans="1:3" s="280" customFormat="1" ht="21" customHeight="1">
      <c r="A1" s="278"/>
      <c r="B1" s="239"/>
      <c r="C1" s="279" t="s">
        <v>595</v>
      </c>
    </row>
    <row r="2" spans="1:3" s="282" customFormat="1" ht="25.5" customHeight="1">
      <c r="A2" s="242" t="s">
        <v>432</v>
      </c>
      <c r="B2" s="243" t="s">
        <v>470</v>
      </c>
      <c r="C2" s="281" t="s">
        <v>465</v>
      </c>
    </row>
    <row r="3" spans="1:3" s="282" customFormat="1" ht="24">
      <c r="A3" s="283" t="s">
        <v>423</v>
      </c>
      <c r="B3" s="247" t="s">
        <v>463</v>
      </c>
      <c r="C3" s="284" t="s">
        <v>434</v>
      </c>
    </row>
    <row r="4" spans="1:3" s="285" customFormat="1" ht="15.75" customHeight="1">
      <c r="A4" s="250"/>
      <c r="B4" s="250"/>
      <c r="C4" s="251" t="s">
        <v>355</v>
      </c>
    </row>
    <row r="5" spans="1:3" ht="12.75">
      <c r="A5" s="253" t="s">
        <v>425</v>
      </c>
      <c r="B5" s="254" t="s">
        <v>426</v>
      </c>
      <c r="C5" s="286" t="s">
        <v>427</v>
      </c>
    </row>
    <row r="6" spans="1:3" s="287" customFormat="1" ht="12.75" customHeight="1">
      <c r="A6" s="256">
        <v>1</v>
      </c>
      <c r="B6" s="257">
        <v>2</v>
      </c>
      <c r="C6" s="258">
        <v>3</v>
      </c>
    </row>
    <row r="7" spans="1:3" s="287" customFormat="1" ht="15.75" customHeight="1">
      <c r="A7" s="260"/>
      <c r="B7" s="261" t="s">
        <v>275</v>
      </c>
      <c r="C7" s="288"/>
    </row>
    <row r="8" spans="1:3" s="290" customFormat="1" ht="12" customHeight="1">
      <c r="A8" s="256" t="s">
        <v>21</v>
      </c>
      <c r="B8" s="289" t="s">
        <v>435</v>
      </c>
      <c r="C8" s="105">
        <f>SUM(C9:C18)</f>
        <v>1854</v>
      </c>
    </row>
    <row r="9" spans="1:3" s="290" customFormat="1" ht="12" customHeight="1">
      <c r="A9" s="291" t="s">
        <v>23</v>
      </c>
      <c r="B9" s="51" t="s">
        <v>436</v>
      </c>
      <c r="C9" s="292"/>
    </row>
    <row r="10" spans="1:3" s="290" customFormat="1" ht="12" customHeight="1">
      <c r="A10" s="293" t="s">
        <v>25</v>
      </c>
      <c r="B10" s="53" t="s">
        <v>90</v>
      </c>
      <c r="C10" s="94"/>
    </row>
    <row r="11" spans="1:3" s="290" customFormat="1" ht="12" customHeight="1">
      <c r="A11" s="293" t="s">
        <v>27</v>
      </c>
      <c r="B11" s="53" t="s">
        <v>92</v>
      </c>
      <c r="C11" s="94"/>
    </row>
    <row r="12" spans="1:3" s="290" customFormat="1" ht="12" customHeight="1">
      <c r="A12" s="293" t="s">
        <v>29</v>
      </c>
      <c r="B12" s="53" t="s">
        <v>94</v>
      </c>
      <c r="C12" s="94"/>
    </row>
    <row r="13" spans="1:3" s="290" customFormat="1" ht="12" customHeight="1">
      <c r="A13" s="293" t="s">
        <v>31</v>
      </c>
      <c r="B13" s="53" t="s">
        <v>96</v>
      </c>
      <c r="C13" s="94">
        <v>1353</v>
      </c>
    </row>
    <row r="14" spans="1:3" s="290" customFormat="1" ht="12" customHeight="1">
      <c r="A14" s="293" t="s">
        <v>33</v>
      </c>
      <c r="B14" s="53" t="s">
        <v>437</v>
      </c>
      <c r="C14" s="94">
        <v>365</v>
      </c>
    </row>
    <row r="15" spans="1:3" s="290" customFormat="1" ht="12" customHeight="1">
      <c r="A15" s="293" t="s">
        <v>204</v>
      </c>
      <c r="B15" s="67" t="s">
        <v>438</v>
      </c>
      <c r="C15" s="94">
        <v>136</v>
      </c>
    </row>
    <row r="16" spans="1:3" s="290" customFormat="1" ht="12" customHeight="1">
      <c r="A16" s="293" t="s">
        <v>206</v>
      </c>
      <c r="B16" s="53" t="s">
        <v>102</v>
      </c>
      <c r="C16" s="109"/>
    </row>
    <row r="17" spans="1:3" s="294" customFormat="1" ht="12" customHeight="1">
      <c r="A17" s="293" t="s">
        <v>208</v>
      </c>
      <c r="B17" s="53" t="s">
        <v>104</v>
      </c>
      <c r="C17" s="94"/>
    </row>
    <row r="18" spans="1:3" s="294" customFormat="1" ht="12" customHeight="1">
      <c r="A18" s="293" t="s">
        <v>210</v>
      </c>
      <c r="B18" s="67" t="s">
        <v>106</v>
      </c>
      <c r="C18" s="101"/>
    </row>
    <row r="19" spans="1:3" s="290" customFormat="1" ht="12" customHeight="1">
      <c r="A19" s="256" t="s">
        <v>35</v>
      </c>
      <c r="B19" s="289" t="s">
        <v>439</v>
      </c>
      <c r="C19" s="105">
        <f>SUM(C20:C22)</f>
        <v>520</v>
      </c>
    </row>
    <row r="20" spans="1:3" s="294" customFormat="1" ht="12" customHeight="1">
      <c r="A20" s="293" t="s">
        <v>37</v>
      </c>
      <c r="B20" s="65" t="s">
        <v>38</v>
      </c>
      <c r="C20" s="94"/>
    </row>
    <row r="21" spans="1:3" s="294" customFormat="1" ht="12" customHeight="1">
      <c r="A21" s="293" t="s">
        <v>39</v>
      </c>
      <c r="B21" s="53" t="s">
        <v>440</v>
      </c>
      <c r="C21" s="94"/>
    </row>
    <row r="22" spans="1:3" s="294" customFormat="1" ht="12" customHeight="1">
      <c r="A22" s="293" t="s">
        <v>41</v>
      </c>
      <c r="B22" s="53" t="s">
        <v>441</v>
      </c>
      <c r="C22" s="94">
        <v>520</v>
      </c>
    </row>
    <row r="23" spans="1:3" s="294" customFormat="1" ht="12" customHeight="1">
      <c r="A23" s="293" t="s">
        <v>43</v>
      </c>
      <c r="B23" s="53" t="s">
        <v>442</v>
      </c>
      <c r="C23" s="94"/>
    </row>
    <row r="24" spans="1:3" s="294" customFormat="1" ht="12" customHeight="1">
      <c r="A24" s="256" t="s">
        <v>49</v>
      </c>
      <c r="B24" s="18" t="s">
        <v>284</v>
      </c>
      <c r="C24" s="295"/>
    </row>
    <row r="25" spans="1:3" s="294" customFormat="1" ht="12" customHeight="1">
      <c r="A25" s="256" t="s">
        <v>278</v>
      </c>
      <c r="B25" s="18" t="s">
        <v>443</v>
      </c>
      <c r="C25" s="105">
        <f>+C26+C27</f>
        <v>0</v>
      </c>
    </row>
    <row r="26" spans="1:3" s="294" customFormat="1" ht="12" customHeight="1">
      <c r="A26" s="296" t="s">
        <v>65</v>
      </c>
      <c r="B26" s="65" t="s">
        <v>440</v>
      </c>
      <c r="C26" s="90"/>
    </row>
    <row r="27" spans="1:3" s="294" customFormat="1" ht="12" customHeight="1">
      <c r="A27" s="296" t="s">
        <v>67</v>
      </c>
      <c r="B27" s="53" t="s">
        <v>444</v>
      </c>
      <c r="C27" s="109"/>
    </row>
    <row r="28" spans="1:3" s="294" customFormat="1" ht="12" customHeight="1">
      <c r="A28" s="293" t="s">
        <v>69</v>
      </c>
      <c r="B28" s="297" t="s">
        <v>445</v>
      </c>
      <c r="C28" s="298"/>
    </row>
    <row r="29" spans="1:3" s="294" customFormat="1" ht="12" customHeight="1">
      <c r="A29" s="256" t="s">
        <v>85</v>
      </c>
      <c r="B29" s="18" t="s">
        <v>446</v>
      </c>
      <c r="C29" s="105">
        <f>+C30+C31+C32</f>
        <v>0</v>
      </c>
    </row>
    <row r="30" spans="1:3" s="294" customFormat="1" ht="12" customHeight="1">
      <c r="A30" s="296" t="s">
        <v>87</v>
      </c>
      <c r="B30" s="65" t="s">
        <v>110</v>
      </c>
      <c r="C30" s="90"/>
    </row>
    <row r="31" spans="1:3" s="294" customFormat="1" ht="12" customHeight="1">
      <c r="A31" s="296" t="s">
        <v>89</v>
      </c>
      <c r="B31" s="53" t="s">
        <v>112</v>
      </c>
      <c r="C31" s="109"/>
    </row>
    <row r="32" spans="1:3" s="294" customFormat="1" ht="12" customHeight="1">
      <c r="A32" s="293" t="s">
        <v>91</v>
      </c>
      <c r="B32" s="297" t="s">
        <v>114</v>
      </c>
      <c r="C32" s="298"/>
    </row>
    <row r="33" spans="1:3" s="290" customFormat="1" ht="12" customHeight="1">
      <c r="A33" s="256" t="s">
        <v>107</v>
      </c>
      <c r="B33" s="18" t="s">
        <v>285</v>
      </c>
      <c r="C33" s="295"/>
    </row>
    <row r="34" spans="1:3" s="290" customFormat="1" ht="12" customHeight="1">
      <c r="A34" s="256" t="s">
        <v>288</v>
      </c>
      <c r="B34" s="18" t="s">
        <v>447</v>
      </c>
      <c r="C34" s="299"/>
    </row>
    <row r="35" spans="1:3" s="290" customFormat="1" ht="12" customHeight="1">
      <c r="A35" s="256" t="s">
        <v>129</v>
      </c>
      <c r="B35" s="18" t="s">
        <v>448</v>
      </c>
      <c r="C35" s="300">
        <f>+C8+C19+C24+C25+C29+C33+C34</f>
        <v>2374</v>
      </c>
    </row>
    <row r="36" spans="1:3" s="290" customFormat="1" ht="12" customHeight="1">
      <c r="A36" s="301" t="s">
        <v>139</v>
      </c>
      <c r="B36" s="18" t="s">
        <v>449</v>
      </c>
      <c r="C36" s="300">
        <f>+C37+C38+C39</f>
        <v>47235</v>
      </c>
    </row>
    <row r="37" spans="1:3" s="290" customFormat="1" ht="12" customHeight="1">
      <c r="A37" s="296" t="s">
        <v>450</v>
      </c>
      <c r="B37" s="65" t="s">
        <v>334</v>
      </c>
      <c r="C37" s="90"/>
    </row>
    <row r="38" spans="1:3" s="290" customFormat="1" ht="12" customHeight="1">
      <c r="A38" s="296" t="s">
        <v>451</v>
      </c>
      <c r="B38" s="53" t="s">
        <v>452</v>
      </c>
      <c r="C38" s="109"/>
    </row>
    <row r="39" spans="1:3" s="294" customFormat="1" ht="12" customHeight="1">
      <c r="A39" s="293" t="s">
        <v>453</v>
      </c>
      <c r="B39" s="297" t="s">
        <v>454</v>
      </c>
      <c r="C39" s="298">
        <v>47235</v>
      </c>
    </row>
    <row r="40" spans="1:3" s="294" customFormat="1" ht="15" customHeight="1">
      <c r="A40" s="301" t="s">
        <v>267</v>
      </c>
      <c r="B40" s="302" t="s">
        <v>455</v>
      </c>
      <c r="C40" s="300">
        <f>+C35+C36</f>
        <v>49609</v>
      </c>
    </row>
    <row r="41" spans="1:3" s="294" customFormat="1" ht="15" customHeight="1">
      <c r="A41" s="303"/>
      <c r="B41" s="304"/>
      <c r="C41" s="305"/>
    </row>
    <row r="42" spans="1:3" ht="12.75">
      <c r="A42" s="306"/>
      <c r="B42" s="307"/>
      <c r="C42" s="308"/>
    </row>
    <row r="43" spans="1:3" s="287" customFormat="1" ht="16.5" customHeight="1">
      <c r="A43" s="309"/>
      <c r="B43" s="310" t="s">
        <v>276</v>
      </c>
      <c r="C43" s="300"/>
    </row>
    <row r="44" spans="1:3" s="311" customFormat="1" ht="12" customHeight="1">
      <c r="A44" s="256" t="s">
        <v>21</v>
      </c>
      <c r="B44" s="18" t="s">
        <v>456</v>
      </c>
      <c r="C44" s="105">
        <f>SUM(C45:C49)</f>
        <v>47984</v>
      </c>
    </row>
    <row r="45" spans="1:3" ht="12" customHeight="1">
      <c r="A45" s="293" t="s">
        <v>23</v>
      </c>
      <c r="B45" s="65" t="s">
        <v>197</v>
      </c>
      <c r="C45" s="90">
        <v>26969</v>
      </c>
    </row>
    <row r="46" spans="1:3" ht="12" customHeight="1">
      <c r="A46" s="293" t="s">
        <v>25</v>
      </c>
      <c r="B46" s="53" t="s">
        <v>198</v>
      </c>
      <c r="C46" s="94">
        <v>7191</v>
      </c>
    </row>
    <row r="47" spans="1:3" ht="12" customHeight="1">
      <c r="A47" s="293" t="s">
        <v>27</v>
      </c>
      <c r="B47" s="53" t="s">
        <v>199</v>
      </c>
      <c r="C47" s="94">
        <v>13824</v>
      </c>
    </row>
    <row r="48" spans="1:3" ht="12" customHeight="1">
      <c r="A48" s="293" t="s">
        <v>29</v>
      </c>
      <c r="B48" s="53" t="s">
        <v>200</v>
      </c>
      <c r="C48" s="94"/>
    </row>
    <row r="49" spans="1:3" ht="12" customHeight="1">
      <c r="A49" s="293" t="s">
        <v>31</v>
      </c>
      <c r="B49" s="53" t="s">
        <v>202</v>
      </c>
      <c r="C49" s="94"/>
    </row>
    <row r="50" spans="1:3" ht="12" customHeight="1">
      <c r="A50" s="256" t="s">
        <v>35</v>
      </c>
      <c r="B50" s="18" t="s">
        <v>457</v>
      </c>
      <c r="C50" s="105">
        <f>SUM(C51:C53)</f>
        <v>1625</v>
      </c>
    </row>
    <row r="51" spans="1:3" s="311" customFormat="1" ht="12" customHeight="1">
      <c r="A51" s="293" t="s">
        <v>37</v>
      </c>
      <c r="B51" s="65" t="s">
        <v>225</v>
      </c>
      <c r="C51" s="90"/>
    </row>
    <row r="52" spans="1:3" ht="12" customHeight="1">
      <c r="A52" s="293" t="s">
        <v>39</v>
      </c>
      <c r="B52" s="53" t="s">
        <v>227</v>
      </c>
      <c r="C52" s="94">
        <v>1625</v>
      </c>
    </row>
    <row r="53" spans="1:3" ht="12" customHeight="1">
      <c r="A53" s="293" t="s">
        <v>41</v>
      </c>
      <c r="B53" s="53" t="s">
        <v>458</v>
      </c>
      <c r="C53" s="94"/>
    </row>
    <row r="54" spans="1:3" ht="12" customHeight="1">
      <c r="A54" s="293" t="s">
        <v>43</v>
      </c>
      <c r="B54" s="53" t="s">
        <v>459</v>
      </c>
      <c r="C54" s="94"/>
    </row>
    <row r="55" spans="1:3" ht="15" customHeight="1">
      <c r="A55" s="256" t="s">
        <v>49</v>
      </c>
      <c r="B55" s="312" t="s">
        <v>460</v>
      </c>
      <c r="C55" s="105">
        <f>+C44+C50</f>
        <v>49609</v>
      </c>
    </row>
    <row r="56" ht="12.75">
      <c r="C56" s="313"/>
    </row>
    <row r="57" spans="1:3" ht="15" customHeight="1">
      <c r="A57" s="314" t="s">
        <v>461</v>
      </c>
      <c r="B57" s="315"/>
      <c r="C57" s="316">
        <v>11</v>
      </c>
    </row>
    <row r="58" spans="1:3" ht="14.25" customHeight="1">
      <c r="A58" s="314" t="s">
        <v>462</v>
      </c>
      <c r="B58" s="315"/>
      <c r="C58" s="316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workbookViewId="0" topLeftCell="A22">
      <selection activeCell="C1" sqref="C1"/>
    </sheetView>
  </sheetViews>
  <sheetFormatPr defaultColWidth="9.00390625" defaultRowHeight="12.75"/>
  <cols>
    <col min="1" max="1" width="13.875" style="276" customWidth="1"/>
    <col min="2" max="2" width="79.125" style="277" customWidth="1"/>
    <col min="3" max="3" width="25.00390625" style="277" customWidth="1"/>
    <col min="4" max="16384" width="9.375" style="277" customWidth="1"/>
  </cols>
  <sheetData>
    <row r="1" spans="1:3" s="280" customFormat="1" ht="21" customHeight="1">
      <c r="A1" s="275" t="s">
        <v>430</v>
      </c>
      <c r="B1" s="239"/>
      <c r="C1" s="279" t="s">
        <v>596</v>
      </c>
    </row>
    <row r="2" spans="1:3" s="282" customFormat="1" ht="32.25" customHeight="1">
      <c r="A2" s="242" t="s">
        <v>432</v>
      </c>
      <c r="B2" s="243" t="s">
        <v>470</v>
      </c>
      <c r="C2" s="281" t="s">
        <v>465</v>
      </c>
    </row>
    <row r="3" spans="1:3" s="282" customFormat="1" ht="24">
      <c r="A3" s="283" t="s">
        <v>423</v>
      </c>
      <c r="B3" s="247" t="s">
        <v>464</v>
      </c>
      <c r="C3" s="284" t="s">
        <v>465</v>
      </c>
    </row>
    <row r="4" spans="1:3" s="285" customFormat="1" ht="15.75" customHeight="1">
      <c r="A4" s="250"/>
      <c r="B4" s="250"/>
      <c r="C4" s="251" t="s">
        <v>355</v>
      </c>
    </row>
    <row r="5" spans="1:3" ht="12.75">
      <c r="A5" s="253" t="s">
        <v>425</v>
      </c>
      <c r="B5" s="254" t="s">
        <v>426</v>
      </c>
      <c r="C5" s="286" t="s">
        <v>427</v>
      </c>
    </row>
    <row r="6" spans="1:3" s="287" customFormat="1" ht="12.75" customHeight="1">
      <c r="A6" s="256">
        <v>1</v>
      </c>
      <c r="B6" s="257">
        <v>2</v>
      </c>
      <c r="C6" s="258">
        <v>3</v>
      </c>
    </row>
    <row r="7" spans="1:3" s="287" customFormat="1" ht="15.75" customHeight="1">
      <c r="A7" s="260"/>
      <c r="B7" s="261" t="s">
        <v>275</v>
      </c>
      <c r="C7" s="288"/>
    </row>
    <row r="8" spans="1:3" s="290" customFormat="1" ht="12" customHeight="1">
      <c r="A8" s="256" t="s">
        <v>21</v>
      </c>
      <c r="B8" s="289" t="s">
        <v>435</v>
      </c>
      <c r="C8" s="105">
        <f>SUM(C9:C18)</f>
        <v>0</v>
      </c>
    </row>
    <row r="9" spans="1:3" s="290" customFormat="1" ht="12" customHeight="1">
      <c r="A9" s="291" t="s">
        <v>23</v>
      </c>
      <c r="B9" s="51" t="s">
        <v>436</v>
      </c>
      <c r="C9" s="292"/>
    </row>
    <row r="10" spans="1:3" s="290" customFormat="1" ht="12" customHeight="1">
      <c r="A10" s="293" t="s">
        <v>25</v>
      </c>
      <c r="B10" s="53" t="s">
        <v>90</v>
      </c>
      <c r="C10" s="94"/>
    </row>
    <row r="11" spans="1:3" s="290" customFormat="1" ht="12" customHeight="1">
      <c r="A11" s="293" t="s">
        <v>27</v>
      </c>
      <c r="B11" s="53" t="s">
        <v>92</v>
      </c>
      <c r="C11" s="94"/>
    </row>
    <row r="12" spans="1:3" s="290" customFormat="1" ht="12" customHeight="1">
      <c r="A12" s="293" t="s">
        <v>29</v>
      </c>
      <c r="B12" s="53" t="s">
        <v>94</v>
      </c>
      <c r="C12" s="94"/>
    </row>
    <row r="13" spans="1:3" s="290" customFormat="1" ht="12" customHeight="1">
      <c r="A13" s="293" t="s">
        <v>31</v>
      </c>
      <c r="B13" s="53" t="s">
        <v>96</v>
      </c>
      <c r="C13" s="94"/>
    </row>
    <row r="14" spans="1:3" s="290" customFormat="1" ht="12" customHeight="1">
      <c r="A14" s="293" t="s">
        <v>33</v>
      </c>
      <c r="B14" s="53" t="s">
        <v>437</v>
      </c>
      <c r="C14" s="94"/>
    </row>
    <row r="15" spans="1:3" s="290" customFormat="1" ht="12" customHeight="1">
      <c r="A15" s="293" t="s">
        <v>204</v>
      </c>
      <c r="B15" s="67" t="s">
        <v>438</v>
      </c>
      <c r="C15" s="94"/>
    </row>
    <row r="16" spans="1:3" s="290" customFormat="1" ht="12" customHeight="1">
      <c r="A16" s="293" t="s">
        <v>206</v>
      </c>
      <c r="B16" s="53" t="s">
        <v>102</v>
      </c>
      <c r="C16" s="109"/>
    </row>
    <row r="17" spans="1:3" s="294" customFormat="1" ht="12" customHeight="1">
      <c r="A17" s="293" t="s">
        <v>208</v>
      </c>
      <c r="B17" s="53" t="s">
        <v>104</v>
      </c>
      <c r="C17" s="94"/>
    </row>
    <row r="18" spans="1:3" s="294" customFormat="1" ht="12" customHeight="1">
      <c r="A18" s="293" t="s">
        <v>210</v>
      </c>
      <c r="B18" s="67" t="s">
        <v>106</v>
      </c>
      <c r="C18" s="101"/>
    </row>
    <row r="19" spans="1:3" s="290" customFormat="1" ht="12" customHeight="1">
      <c r="A19" s="256" t="s">
        <v>35</v>
      </c>
      <c r="B19" s="289" t="s">
        <v>439</v>
      </c>
      <c r="C19" s="105">
        <f>SUM(C20:C22)</f>
        <v>0</v>
      </c>
    </row>
    <row r="20" spans="1:3" s="294" customFormat="1" ht="12" customHeight="1">
      <c r="A20" s="293" t="s">
        <v>37</v>
      </c>
      <c r="B20" s="65" t="s">
        <v>38</v>
      </c>
      <c r="C20" s="94"/>
    </row>
    <row r="21" spans="1:3" s="294" customFormat="1" ht="12" customHeight="1">
      <c r="A21" s="293" t="s">
        <v>39</v>
      </c>
      <c r="B21" s="53" t="s">
        <v>440</v>
      </c>
      <c r="C21" s="94"/>
    </row>
    <row r="22" spans="1:3" s="294" customFormat="1" ht="12" customHeight="1">
      <c r="A22" s="293" t="s">
        <v>41</v>
      </c>
      <c r="B22" s="53" t="s">
        <v>441</v>
      </c>
      <c r="C22" s="94"/>
    </row>
    <row r="23" spans="1:3" s="294" customFormat="1" ht="12" customHeight="1">
      <c r="A23" s="293" t="s">
        <v>43</v>
      </c>
      <c r="B23" s="53" t="s">
        <v>442</v>
      </c>
      <c r="C23" s="94"/>
    </row>
    <row r="24" spans="1:3" s="294" customFormat="1" ht="12" customHeight="1">
      <c r="A24" s="256" t="s">
        <v>49</v>
      </c>
      <c r="B24" s="18" t="s">
        <v>284</v>
      </c>
      <c r="C24" s="295"/>
    </row>
    <row r="25" spans="1:3" s="294" customFormat="1" ht="12" customHeight="1">
      <c r="A25" s="256" t="s">
        <v>278</v>
      </c>
      <c r="B25" s="18" t="s">
        <v>443</v>
      </c>
      <c r="C25" s="105">
        <f>+C26+C27</f>
        <v>0</v>
      </c>
    </row>
    <row r="26" spans="1:3" s="294" customFormat="1" ht="12" customHeight="1">
      <c r="A26" s="296" t="s">
        <v>65</v>
      </c>
      <c r="B26" s="65" t="s">
        <v>440</v>
      </c>
      <c r="C26" s="90"/>
    </row>
    <row r="27" spans="1:3" s="294" customFormat="1" ht="12" customHeight="1">
      <c r="A27" s="296" t="s">
        <v>67</v>
      </c>
      <c r="B27" s="53" t="s">
        <v>444</v>
      </c>
      <c r="C27" s="109"/>
    </row>
    <row r="28" spans="1:3" s="294" customFormat="1" ht="12" customHeight="1">
      <c r="A28" s="293" t="s">
        <v>69</v>
      </c>
      <c r="B28" s="297" t="s">
        <v>445</v>
      </c>
      <c r="C28" s="298"/>
    </row>
    <row r="29" spans="1:3" s="294" customFormat="1" ht="12" customHeight="1">
      <c r="A29" s="256" t="s">
        <v>85</v>
      </c>
      <c r="B29" s="18" t="s">
        <v>446</v>
      </c>
      <c r="C29" s="105">
        <f>+C30+C31+C32</f>
        <v>0</v>
      </c>
    </row>
    <row r="30" spans="1:3" s="294" customFormat="1" ht="12" customHeight="1">
      <c r="A30" s="296" t="s">
        <v>87</v>
      </c>
      <c r="B30" s="65" t="s">
        <v>110</v>
      </c>
      <c r="C30" s="90"/>
    </row>
    <row r="31" spans="1:3" s="294" customFormat="1" ht="12" customHeight="1">
      <c r="A31" s="296" t="s">
        <v>89</v>
      </c>
      <c r="B31" s="53" t="s">
        <v>112</v>
      </c>
      <c r="C31" s="109"/>
    </row>
    <row r="32" spans="1:3" s="294" customFormat="1" ht="12" customHeight="1">
      <c r="A32" s="293" t="s">
        <v>91</v>
      </c>
      <c r="B32" s="297" t="s">
        <v>114</v>
      </c>
      <c r="C32" s="298"/>
    </row>
    <row r="33" spans="1:3" s="290" customFormat="1" ht="12" customHeight="1">
      <c r="A33" s="256" t="s">
        <v>107</v>
      </c>
      <c r="B33" s="18" t="s">
        <v>285</v>
      </c>
      <c r="C33" s="295"/>
    </row>
    <row r="34" spans="1:3" s="290" customFormat="1" ht="12" customHeight="1">
      <c r="A34" s="256" t="s">
        <v>288</v>
      </c>
      <c r="B34" s="18" t="s">
        <v>447</v>
      </c>
      <c r="C34" s="299"/>
    </row>
    <row r="35" spans="1:3" s="290" customFormat="1" ht="12" customHeight="1">
      <c r="A35" s="256" t="s">
        <v>129</v>
      </c>
      <c r="B35" s="18" t="s">
        <v>448</v>
      </c>
      <c r="C35" s="300">
        <f>+C8+C19+C24+C25+C29+C33+C34</f>
        <v>0</v>
      </c>
    </row>
    <row r="36" spans="1:3" s="290" customFormat="1" ht="12" customHeight="1">
      <c r="A36" s="301" t="s">
        <v>139</v>
      </c>
      <c r="B36" s="18" t="s">
        <v>449</v>
      </c>
      <c r="C36" s="300">
        <f>+C37+C38+C39</f>
        <v>0</v>
      </c>
    </row>
    <row r="37" spans="1:3" s="290" customFormat="1" ht="12" customHeight="1">
      <c r="A37" s="296" t="s">
        <v>450</v>
      </c>
      <c r="B37" s="65" t="s">
        <v>334</v>
      </c>
      <c r="C37" s="90"/>
    </row>
    <row r="38" spans="1:3" s="290" customFormat="1" ht="12" customHeight="1">
      <c r="A38" s="296" t="s">
        <v>451</v>
      </c>
      <c r="B38" s="53" t="s">
        <v>452</v>
      </c>
      <c r="C38" s="109"/>
    </row>
    <row r="39" spans="1:3" s="294" customFormat="1" ht="12" customHeight="1">
      <c r="A39" s="293" t="s">
        <v>453</v>
      </c>
      <c r="B39" s="297" t="s">
        <v>454</v>
      </c>
      <c r="C39" s="298"/>
    </row>
    <row r="40" spans="1:3" s="294" customFormat="1" ht="15" customHeight="1">
      <c r="A40" s="301" t="s">
        <v>267</v>
      </c>
      <c r="B40" s="302" t="s">
        <v>455</v>
      </c>
      <c r="C40" s="300">
        <f>+C35+C36</f>
        <v>0</v>
      </c>
    </row>
    <row r="41" spans="1:3" s="294" customFormat="1" ht="15" customHeight="1">
      <c r="A41" s="303"/>
      <c r="B41" s="304"/>
      <c r="C41" s="305"/>
    </row>
    <row r="42" spans="1:3" ht="12.75">
      <c r="A42" s="306"/>
      <c r="B42" s="307"/>
      <c r="C42" s="308"/>
    </row>
    <row r="43" spans="1:3" s="287" customFormat="1" ht="16.5" customHeight="1">
      <c r="A43" s="309"/>
      <c r="B43" s="310" t="s">
        <v>276</v>
      </c>
      <c r="C43" s="300"/>
    </row>
    <row r="44" spans="1:3" s="311" customFormat="1" ht="12" customHeight="1">
      <c r="A44" s="256" t="s">
        <v>21</v>
      </c>
      <c r="B44" s="18" t="s">
        <v>456</v>
      </c>
      <c r="C44" s="105">
        <f>SUM(C45:C49)</f>
        <v>0</v>
      </c>
    </row>
    <row r="45" spans="1:3" ht="12" customHeight="1">
      <c r="A45" s="293" t="s">
        <v>23</v>
      </c>
      <c r="B45" s="65" t="s">
        <v>197</v>
      </c>
      <c r="C45" s="90"/>
    </row>
    <row r="46" spans="1:3" ht="12" customHeight="1">
      <c r="A46" s="293" t="s">
        <v>25</v>
      </c>
      <c r="B46" s="53" t="s">
        <v>198</v>
      </c>
      <c r="C46" s="94"/>
    </row>
    <row r="47" spans="1:3" ht="12" customHeight="1">
      <c r="A47" s="293" t="s">
        <v>27</v>
      </c>
      <c r="B47" s="53" t="s">
        <v>199</v>
      </c>
      <c r="C47" s="94"/>
    </row>
    <row r="48" spans="1:3" ht="12" customHeight="1">
      <c r="A48" s="293" t="s">
        <v>29</v>
      </c>
      <c r="B48" s="53" t="s">
        <v>200</v>
      </c>
      <c r="C48" s="94"/>
    </row>
    <row r="49" spans="1:3" ht="12" customHeight="1">
      <c r="A49" s="293" t="s">
        <v>31</v>
      </c>
      <c r="B49" s="53" t="s">
        <v>202</v>
      </c>
      <c r="C49" s="94"/>
    </row>
    <row r="50" spans="1:3" ht="12" customHeight="1">
      <c r="A50" s="256" t="s">
        <v>35</v>
      </c>
      <c r="B50" s="18" t="s">
        <v>457</v>
      </c>
      <c r="C50" s="105">
        <f>SUM(C51:C53)</f>
        <v>0</v>
      </c>
    </row>
    <row r="51" spans="1:3" s="311" customFormat="1" ht="12" customHeight="1">
      <c r="A51" s="293" t="s">
        <v>37</v>
      </c>
      <c r="B51" s="65" t="s">
        <v>225</v>
      </c>
      <c r="C51" s="90"/>
    </row>
    <row r="52" spans="1:3" ht="12" customHeight="1">
      <c r="A52" s="293" t="s">
        <v>39</v>
      </c>
      <c r="B52" s="53" t="s">
        <v>227</v>
      </c>
      <c r="C52" s="94"/>
    </row>
    <row r="53" spans="1:3" ht="12" customHeight="1">
      <c r="A53" s="293" t="s">
        <v>41</v>
      </c>
      <c r="B53" s="53" t="s">
        <v>458</v>
      </c>
      <c r="C53" s="94"/>
    </row>
    <row r="54" spans="1:3" ht="12" customHeight="1">
      <c r="A54" s="293" t="s">
        <v>43</v>
      </c>
      <c r="B54" s="53" t="s">
        <v>459</v>
      </c>
      <c r="C54" s="94"/>
    </row>
    <row r="55" spans="1:3" ht="15" customHeight="1">
      <c r="A55" s="256" t="s">
        <v>49</v>
      </c>
      <c r="B55" s="312" t="s">
        <v>460</v>
      </c>
      <c r="C55" s="105">
        <f>+C44+C50</f>
        <v>0</v>
      </c>
    </row>
    <row r="56" ht="12.75">
      <c r="C56" s="313"/>
    </row>
    <row r="57" spans="1:3" ht="15" customHeight="1">
      <c r="A57" s="314" t="s">
        <v>461</v>
      </c>
      <c r="B57" s="315"/>
      <c r="C57" s="316"/>
    </row>
    <row r="58" spans="1:3" ht="14.25" customHeight="1">
      <c r="A58" s="314" t="s">
        <v>462</v>
      </c>
      <c r="B58" s="315"/>
      <c r="C58" s="316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E155"/>
  <sheetViews>
    <sheetView view="pageBreakPreview" zoomScaleNormal="120" zoomScaleSheetLayoutView="100" workbookViewId="0" topLeftCell="A73">
      <selection activeCell="C103" sqref="C103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16384" width="9.375" style="7" customWidth="1"/>
  </cols>
  <sheetData>
    <row r="1" spans="1:3" ht="15.75" customHeight="1">
      <c r="A1" s="508" t="s">
        <v>15</v>
      </c>
      <c r="B1" s="508"/>
      <c r="C1" s="508"/>
    </row>
    <row r="2" spans="1:3" ht="15.75" customHeight="1" thickBot="1">
      <c r="A2" s="507" t="s">
        <v>16</v>
      </c>
      <c r="B2" s="507"/>
      <c r="C2" s="9" t="s">
        <v>17</v>
      </c>
    </row>
    <row r="3" spans="1:3" ht="37.5" customHeight="1" thickBot="1">
      <c r="A3" s="10" t="s">
        <v>18</v>
      </c>
      <c r="B3" s="11" t="s">
        <v>19</v>
      </c>
      <c r="C3" s="12" t="s">
        <v>20</v>
      </c>
    </row>
    <row r="4" spans="1:3" s="16" customFormat="1" ht="12" customHeight="1" thickBot="1">
      <c r="A4" s="13">
        <v>1</v>
      </c>
      <c r="B4" s="14">
        <v>2</v>
      </c>
      <c r="C4" s="15">
        <v>3</v>
      </c>
    </row>
    <row r="5" spans="1:3" s="483" customFormat="1" ht="12" customHeight="1" thickBot="1">
      <c r="A5" s="17" t="s">
        <v>21</v>
      </c>
      <c r="B5" s="18" t="s">
        <v>22</v>
      </c>
      <c r="C5" s="19">
        <f>+C6+C7+C8+C9+C10+C11</f>
        <v>166658</v>
      </c>
    </row>
    <row r="6" spans="1:3" s="483" customFormat="1" ht="12" customHeight="1">
      <c r="A6" s="20" t="s">
        <v>23</v>
      </c>
      <c r="B6" s="21" t="s">
        <v>24</v>
      </c>
      <c r="C6" s="22">
        <v>52305</v>
      </c>
    </row>
    <row r="7" spans="1:3" s="483" customFormat="1" ht="12" customHeight="1">
      <c r="A7" s="23" t="s">
        <v>25</v>
      </c>
      <c r="B7" s="24" t="s">
        <v>26</v>
      </c>
      <c r="C7" s="25">
        <v>39736</v>
      </c>
    </row>
    <row r="8" spans="1:3" s="483" customFormat="1" ht="12" customHeight="1">
      <c r="A8" s="23" t="s">
        <v>27</v>
      </c>
      <c r="B8" s="24" t="s">
        <v>28</v>
      </c>
      <c r="C8" s="25">
        <v>33491</v>
      </c>
    </row>
    <row r="9" spans="1:3" s="483" customFormat="1" ht="12" customHeight="1">
      <c r="A9" s="23" t="s">
        <v>29</v>
      </c>
      <c r="B9" s="24" t="s">
        <v>30</v>
      </c>
      <c r="C9" s="25">
        <v>2418</v>
      </c>
    </row>
    <row r="10" spans="1:3" s="483" customFormat="1" ht="12" customHeight="1">
      <c r="A10" s="23" t="s">
        <v>31</v>
      </c>
      <c r="B10" s="24" t="s">
        <v>32</v>
      </c>
      <c r="C10" s="25">
        <v>33</v>
      </c>
    </row>
    <row r="11" spans="1:3" s="483" customFormat="1" ht="12" customHeight="1" thickBot="1">
      <c r="A11" s="26" t="s">
        <v>33</v>
      </c>
      <c r="B11" s="27" t="s">
        <v>34</v>
      </c>
      <c r="C11" s="25">
        <v>38675</v>
      </c>
    </row>
    <row r="12" spans="1:3" s="483" customFormat="1" ht="12" customHeight="1" thickBot="1">
      <c r="A12" s="17" t="s">
        <v>35</v>
      </c>
      <c r="B12" s="28" t="s">
        <v>36</v>
      </c>
      <c r="C12" s="19">
        <f>+C13+C14+C15+C16+C17</f>
        <v>43447</v>
      </c>
    </row>
    <row r="13" spans="1:3" s="483" customFormat="1" ht="12" customHeight="1">
      <c r="A13" s="20" t="s">
        <v>37</v>
      </c>
      <c r="B13" s="21" t="s">
        <v>38</v>
      </c>
      <c r="C13" s="22"/>
    </row>
    <row r="14" spans="1:3" s="483" customFormat="1" ht="12" customHeight="1">
      <c r="A14" s="23" t="s">
        <v>39</v>
      </c>
      <c r="B14" s="24" t="s">
        <v>40</v>
      </c>
      <c r="C14" s="25"/>
    </row>
    <row r="15" spans="1:3" s="483" customFormat="1" ht="12" customHeight="1">
      <c r="A15" s="23" t="s">
        <v>41</v>
      </c>
      <c r="B15" s="24" t="s">
        <v>42</v>
      </c>
      <c r="C15" s="25"/>
    </row>
    <row r="16" spans="1:3" s="483" customFormat="1" ht="12" customHeight="1">
      <c r="A16" s="23" t="s">
        <v>43</v>
      </c>
      <c r="B16" s="24" t="s">
        <v>44</v>
      </c>
      <c r="C16" s="25"/>
    </row>
    <row r="17" spans="1:3" s="483" customFormat="1" ht="12" customHeight="1">
      <c r="A17" s="23" t="s">
        <v>45</v>
      </c>
      <c r="B17" s="24" t="s">
        <v>46</v>
      </c>
      <c r="C17" s="25">
        <v>43447</v>
      </c>
    </row>
    <row r="18" spans="1:3" s="483" customFormat="1" ht="12" customHeight="1" thickBot="1">
      <c r="A18" s="26" t="s">
        <v>47</v>
      </c>
      <c r="B18" s="27" t="s">
        <v>48</v>
      </c>
      <c r="C18" s="29"/>
    </row>
    <row r="19" spans="1:3" s="483" customFormat="1" ht="12" customHeight="1" thickBot="1">
      <c r="A19" s="17" t="s">
        <v>49</v>
      </c>
      <c r="B19" s="18" t="s">
        <v>50</v>
      </c>
      <c r="C19" s="19">
        <f>+C20+C21+C22+C23+C24</f>
        <v>0</v>
      </c>
    </row>
    <row r="20" spans="1:3" s="483" customFormat="1" ht="12" customHeight="1">
      <c r="A20" s="20" t="s">
        <v>51</v>
      </c>
      <c r="B20" s="21" t="s">
        <v>52</v>
      </c>
      <c r="C20" s="22"/>
    </row>
    <row r="21" spans="1:3" s="483" customFormat="1" ht="12" customHeight="1">
      <c r="A21" s="23" t="s">
        <v>53</v>
      </c>
      <c r="B21" s="24" t="s">
        <v>54</v>
      </c>
      <c r="C21" s="25"/>
    </row>
    <row r="22" spans="1:3" s="483" customFormat="1" ht="12" customHeight="1">
      <c r="A22" s="23" t="s">
        <v>55</v>
      </c>
      <c r="B22" s="24" t="s">
        <v>56</v>
      </c>
      <c r="C22" s="25"/>
    </row>
    <row r="23" spans="1:3" s="483" customFormat="1" ht="12" customHeight="1">
      <c r="A23" s="23" t="s">
        <v>57</v>
      </c>
      <c r="B23" s="24" t="s">
        <v>58</v>
      </c>
      <c r="C23" s="25"/>
    </row>
    <row r="24" spans="1:3" s="483" customFormat="1" ht="12" customHeight="1">
      <c r="A24" s="23" t="s">
        <v>59</v>
      </c>
      <c r="B24" s="24" t="s">
        <v>60</v>
      </c>
      <c r="C24" s="25"/>
    </row>
    <row r="25" spans="1:3" s="483" customFormat="1" ht="12" customHeight="1" thickBot="1">
      <c r="A25" s="26" t="s">
        <v>61</v>
      </c>
      <c r="B25" s="27" t="s">
        <v>62</v>
      </c>
      <c r="C25" s="29"/>
    </row>
    <row r="26" spans="1:3" s="483" customFormat="1" ht="12" customHeight="1" thickBot="1">
      <c r="A26" s="17" t="s">
        <v>63</v>
      </c>
      <c r="B26" s="18" t="s">
        <v>64</v>
      </c>
      <c r="C26" s="19">
        <f>C27+C28+C29+C30+C36</f>
        <v>57100</v>
      </c>
    </row>
    <row r="27" spans="1:3" s="483" customFormat="1" ht="12" customHeight="1">
      <c r="A27" s="23" t="s">
        <v>65</v>
      </c>
      <c r="B27" s="24" t="s">
        <v>66</v>
      </c>
      <c r="C27" s="25"/>
    </row>
    <row r="28" spans="1:3" s="483" customFormat="1" ht="12" customHeight="1">
      <c r="A28" s="23" t="s">
        <v>67</v>
      </c>
      <c r="B28" s="24" t="s">
        <v>68</v>
      </c>
      <c r="C28" s="25"/>
    </row>
    <row r="29" spans="1:3" s="483" customFormat="1" ht="12" customHeight="1">
      <c r="A29" s="23" t="s">
        <v>69</v>
      </c>
      <c r="B29" s="24" t="s">
        <v>70</v>
      </c>
      <c r="C29" s="25">
        <v>14400</v>
      </c>
    </row>
    <row r="30" spans="1:3" s="483" customFormat="1" ht="12" customHeight="1">
      <c r="A30" s="23" t="s">
        <v>71</v>
      </c>
      <c r="B30" s="24" t="s">
        <v>72</v>
      </c>
      <c r="C30" s="25">
        <v>42200</v>
      </c>
    </row>
    <row r="31" spans="1:3" s="483" customFormat="1" ht="12" customHeight="1">
      <c r="A31" s="23" t="s">
        <v>73</v>
      </c>
      <c r="B31" s="24" t="s">
        <v>74</v>
      </c>
      <c r="C31" s="25">
        <v>35000</v>
      </c>
    </row>
    <row r="32" spans="1:3" s="483" customFormat="1" ht="12" customHeight="1">
      <c r="A32" s="23" t="s">
        <v>75</v>
      </c>
      <c r="B32" s="24" t="s">
        <v>76</v>
      </c>
      <c r="C32" s="25"/>
    </row>
    <row r="33" spans="1:3" s="483" customFormat="1" ht="12" customHeight="1">
      <c r="A33" s="23" t="s">
        <v>77</v>
      </c>
      <c r="B33" s="24" t="s">
        <v>78</v>
      </c>
      <c r="C33" s="25"/>
    </row>
    <row r="34" spans="1:3" s="483" customFormat="1" ht="12" customHeight="1">
      <c r="A34" s="23" t="s">
        <v>79</v>
      </c>
      <c r="B34" s="24" t="s">
        <v>80</v>
      </c>
      <c r="C34" s="25">
        <v>3200</v>
      </c>
    </row>
    <row r="35" spans="1:3" s="483" customFormat="1" ht="12" customHeight="1">
      <c r="A35" s="23" t="s">
        <v>81</v>
      </c>
      <c r="B35" s="24" t="s">
        <v>82</v>
      </c>
      <c r="C35" s="25">
        <v>4000</v>
      </c>
    </row>
    <row r="36" spans="1:3" s="483" customFormat="1" ht="12" customHeight="1" thickBot="1">
      <c r="A36" s="26" t="s">
        <v>83</v>
      </c>
      <c r="B36" s="27" t="s">
        <v>84</v>
      </c>
      <c r="C36" s="29">
        <v>500</v>
      </c>
    </row>
    <row r="37" spans="1:3" s="483" customFormat="1" ht="12" customHeight="1" thickBot="1">
      <c r="A37" s="17" t="s">
        <v>85</v>
      </c>
      <c r="B37" s="18" t="s">
        <v>86</v>
      </c>
      <c r="C37" s="19">
        <f>SUM(C38:C47)</f>
        <v>36923</v>
      </c>
    </row>
    <row r="38" spans="1:3" s="483" customFormat="1" ht="12" customHeight="1">
      <c r="A38" s="20" t="s">
        <v>87</v>
      </c>
      <c r="B38" s="21" t="s">
        <v>88</v>
      </c>
      <c r="C38" s="22">
        <v>13210</v>
      </c>
    </row>
    <row r="39" spans="1:3" s="483" customFormat="1" ht="12" customHeight="1">
      <c r="A39" s="23" t="s">
        <v>89</v>
      </c>
      <c r="B39" s="24" t="s">
        <v>90</v>
      </c>
      <c r="C39" s="25">
        <v>7751</v>
      </c>
    </row>
    <row r="40" spans="1:3" s="483" customFormat="1" ht="12" customHeight="1">
      <c r="A40" s="23" t="s">
        <v>91</v>
      </c>
      <c r="B40" s="24" t="s">
        <v>92</v>
      </c>
      <c r="C40" s="25">
        <v>400</v>
      </c>
    </row>
    <row r="41" spans="1:3" s="483" customFormat="1" ht="12" customHeight="1">
      <c r="A41" s="23" t="s">
        <v>93</v>
      </c>
      <c r="B41" s="24" t="s">
        <v>94</v>
      </c>
      <c r="C41" s="25">
        <v>1500</v>
      </c>
    </row>
    <row r="42" spans="1:3" s="483" customFormat="1" ht="12" customHeight="1">
      <c r="A42" s="23" t="s">
        <v>95</v>
      </c>
      <c r="B42" s="24" t="s">
        <v>96</v>
      </c>
      <c r="C42" s="25">
        <f>1163+5108+1353</f>
        <v>7624</v>
      </c>
    </row>
    <row r="43" spans="1:3" s="483" customFormat="1" ht="12" customHeight="1">
      <c r="A43" s="23" t="s">
        <v>97</v>
      </c>
      <c r="B43" s="24" t="s">
        <v>98</v>
      </c>
      <c r="C43" s="25">
        <v>5508</v>
      </c>
    </row>
    <row r="44" spans="1:3" s="483" customFormat="1" ht="12" customHeight="1">
      <c r="A44" s="23" t="s">
        <v>99</v>
      </c>
      <c r="B44" s="24" t="s">
        <v>100</v>
      </c>
      <c r="C44" s="25">
        <f>794+136</f>
        <v>930</v>
      </c>
    </row>
    <row r="45" spans="1:3" s="483" customFormat="1" ht="12" customHeight="1">
      <c r="A45" s="23" t="s">
        <v>101</v>
      </c>
      <c r="B45" s="24" t="s">
        <v>102</v>
      </c>
      <c r="C45" s="25"/>
    </row>
    <row r="46" spans="1:3" s="483" customFormat="1" ht="12" customHeight="1">
      <c r="A46" s="23" t="s">
        <v>103</v>
      </c>
      <c r="B46" s="24" t="s">
        <v>104</v>
      </c>
      <c r="C46" s="25"/>
    </row>
    <row r="47" spans="1:3" s="483" customFormat="1" ht="12" customHeight="1" thickBot="1">
      <c r="A47" s="26" t="s">
        <v>105</v>
      </c>
      <c r="B47" s="27" t="s">
        <v>106</v>
      </c>
      <c r="C47" s="29"/>
    </row>
    <row r="48" spans="1:3" s="483" customFormat="1" ht="12" customHeight="1" thickBot="1">
      <c r="A48" s="17" t="s">
        <v>107</v>
      </c>
      <c r="B48" s="18" t="s">
        <v>108</v>
      </c>
      <c r="C48" s="19">
        <f>SUM(C49:C53)</f>
        <v>0</v>
      </c>
    </row>
    <row r="49" spans="1:3" s="483" customFormat="1" ht="12" customHeight="1">
      <c r="A49" s="20" t="s">
        <v>109</v>
      </c>
      <c r="B49" s="21" t="s">
        <v>110</v>
      </c>
      <c r="C49" s="22"/>
    </row>
    <row r="50" spans="1:3" s="483" customFormat="1" ht="12" customHeight="1">
      <c r="A50" s="23" t="s">
        <v>111</v>
      </c>
      <c r="B50" s="24" t="s">
        <v>112</v>
      </c>
      <c r="C50" s="25"/>
    </row>
    <row r="51" spans="1:3" s="483" customFormat="1" ht="12" customHeight="1">
      <c r="A51" s="23" t="s">
        <v>113</v>
      </c>
      <c r="B51" s="24" t="s">
        <v>114</v>
      </c>
      <c r="C51" s="25"/>
    </row>
    <row r="52" spans="1:3" s="483" customFormat="1" ht="12" customHeight="1">
      <c r="A52" s="23" t="s">
        <v>115</v>
      </c>
      <c r="B52" s="24" t="s">
        <v>116</v>
      </c>
      <c r="C52" s="25"/>
    </row>
    <row r="53" spans="1:3" s="483" customFormat="1" ht="12" customHeight="1" thickBot="1">
      <c r="A53" s="26" t="s">
        <v>117</v>
      </c>
      <c r="B53" s="27" t="s">
        <v>118</v>
      </c>
      <c r="C53" s="29"/>
    </row>
    <row r="54" spans="1:3" s="483" customFormat="1" ht="12" customHeight="1" thickBot="1">
      <c r="A54" s="17" t="s">
        <v>119</v>
      </c>
      <c r="B54" s="18" t="s">
        <v>120</v>
      </c>
      <c r="C54" s="19">
        <f>SUM(C55:C57)</f>
        <v>770</v>
      </c>
    </row>
    <row r="55" spans="1:3" s="483" customFormat="1" ht="12" customHeight="1">
      <c r="A55" s="20" t="s">
        <v>121</v>
      </c>
      <c r="B55" s="21" t="s">
        <v>122</v>
      </c>
      <c r="C55" s="22"/>
    </row>
    <row r="56" spans="1:3" s="483" customFormat="1" ht="12" customHeight="1">
      <c r="A56" s="23" t="s">
        <v>123</v>
      </c>
      <c r="B56" s="24" t="s">
        <v>124</v>
      </c>
      <c r="C56" s="25"/>
    </row>
    <row r="57" spans="1:3" s="483" customFormat="1" ht="12" customHeight="1">
      <c r="A57" s="23" t="s">
        <v>125</v>
      </c>
      <c r="B57" s="24" t="s">
        <v>126</v>
      </c>
      <c r="C57" s="25">
        <v>770</v>
      </c>
    </row>
    <row r="58" spans="1:3" s="483" customFormat="1" ht="12" customHeight="1" thickBot="1">
      <c r="A58" s="26" t="s">
        <v>127</v>
      </c>
      <c r="B58" s="27" t="s">
        <v>128</v>
      </c>
      <c r="C58" s="29"/>
    </row>
    <row r="59" spans="1:3" s="483" customFormat="1" ht="12" customHeight="1" thickBot="1">
      <c r="A59" s="17" t="s">
        <v>129</v>
      </c>
      <c r="B59" s="28" t="s">
        <v>130</v>
      </c>
      <c r="C59" s="19">
        <f>SUM(C60:C62)</f>
        <v>0</v>
      </c>
    </row>
    <row r="60" spans="1:3" s="483" customFormat="1" ht="12" customHeight="1">
      <c r="A60" s="20" t="s">
        <v>131</v>
      </c>
      <c r="B60" s="21" t="s">
        <v>132</v>
      </c>
      <c r="C60" s="25"/>
    </row>
    <row r="61" spans="1:3" s="483" customFormat="1" ht="12" customHeight="1">
      <c r="A61" s="23" t="s">
        <v>133</v>
      </c>
      <c r="B61" s="24" t="s">
        <v>134</v>
      </c>
      <c r="C61" s="25"/>
    </row>
    <row r="62" spans="1:3" s="483" customFormat="1" ht="12" customHeight="1">
      <c r="A62" s="23" t="s">
        <v>135</v>
      </c>
      <c r="B62" s="24" t="s">
        <v>136</v>
      </c>
      <c r="C62" s="25"/>
    </row>
    <row r="63" spans="1:3" s="483" customFormat="1" ht="12" customHeight="1" thickBot="1">
      <c r="A63" s="26" t="s">
        <v>137</v>
      </c>
      <c r="B63" s="27" t="s">
        <v>138</v>
      </c>
      <c r="C63" s="25"/>
    </row>
    <row r="64" spans="1:3" s="483" customFormat="1" ht="12" customHeight="1" thickBot="1">
      <c r="A64" s="17" t="s">
        <v>139</v>
      </c>
      <c r="B64" s="18" t="s">
        <v>140</v>
      </c>
      <c r="C64" s="19">
        <f>+C5+C12+C19+C26+C37+C48+C54+C59</f>
        <v>304898</v>
      </c>
    </row>
    <row r="65" spans="1:3" s="483" customFormat="1" ht="12" customHeight="1" thickBot="1">
      <c r="A65" s="30" t="s">
        <v>141</v>
      </c>
      <c r="B65" s="28" t="s">
        <v>142</v>
      </c>
      <c r="C65" s="19">
        <f>SUM(C66:C68)</f>
        <v>0</v>
      </c>
    </row>
    <row r="66" spans="1:3" s="483" customFormat="1" ht="12" customHeight="1">
      <c r="A66" s="20" t="s">
        <v>143</v>
      </c>
      <c r="B66" s="21" t="s">
        <v>144</v>
      </c>
      <c r="C66" s="25"/>
    </row>
    <row r="67" spans="1:3" s="483" customFormat="1" ht="12" customHeight="1">
      <c r="A67" s="23" t="s">
        <v>145</v>
      </c>
      <c r="B67" s="24" t="s">
        <v>146</v>
      </c>
      <c r="C67" s="25"/>
    </row>
    <row r="68" spans="1:3" s="483" customFormat="1" ht="12" customHeight="1" thickBot="1">
      <c r="A68" s="26" t="s">
        <v>147</v>
      </c>
      <c r="B68" s="31" t="s">
        <v>148</v>
      </c>
      <c r="C68" s="25"/>
    </row>
    <row r="69" spans="1:3" s="483" customFormat="1" ht="12" customHeight="1" thickBot="1">
      <c r="A69" s="30" t="s">
        <v>149</v>
      </c>
      <c r="B69" s="28" t="s">
        <v>150</v>
      </c>
      <c r="C69" s="19">
        <f>SUM(C70:C73)</f>
        <v>0</v>
      </c>
    </row>
    <row r="70" spans="1:3" s="483" customFormat="1" ht="12" customHeight="1">
      <c r="A70" s="20" t="s">
        <v>151</v>
      </c>
      <c r="B70" s="21" t="s">
        <v>152</v>
      </c>
      <c r="C70" s="25"/>
    </row>
    <row r="71" spans="1:3" s="483" customFormat="1" ht="12" customHeight="1">
      <c r="A71" s="23" t="s">
        <v>153</v>
      </c>
      <c r="B71" s="24" t="s">
        <v>154</v>
      </c>
      <c r="C71" s="25"/>
    </row>
    <row r="72" spans="1:3" s="483" customFormat="1" ht="12" customHeight="1">
      <c r="A72" s="23" t="s">
        <v>155</v>
      </c>
      <c r="B72" s="24" t="s">
        <v>156</v>
      </c>
      <c r="C72" s="25"/>
    </row>
    <row r="73" spans="1:3" s="483" customFormat="1" ht="12" customHeight="1" thickBot="1">
      <c r="A73" s="26" t="s">
        <v>157</v>
      </c>
      <c r="B73" s="27" t="s">
        <v>158</v>
      </c>
      <c r="C73" s="25"/>
    </row>
    <row r="74" spans="1:3" s="483" customFormat="1" ht="12" customHeight="1" thickBot="1">
      <c r="A74" s="30" t="s">
        <v>159</v>
      </c>
      <c r="B74" s="28" t="s">
        <v>160</v>
      </c>
      <c r="C74" s="19">
        <f>SUM(C75:C76)</f>
        <v>106376</v>
      </c>
    </row>
    <row r="75" spans="1:3" s="483" customFormat="1" ht="12" customHeight="1">
      <c r="A75" s="20" t="s">
        <v>161</v>
      </c>
      <c r="B75" s="21" t="s">
        <v>162</v>
      </c>
      <c r="C75" s="25">
        <v>106376</v>
      </c>
    </row>
    <row r="76" spans="1:3" s="483" customFormat="1" ht="12" customHeight="1" thickBot="1">
      <c r="A76" s="26" t="s">
        <v>163</v>
      </c>
      <c r="B76" s="27" t="s">
        <v>164</v>
      </c>
      <c r="C76" s="25"/>
    </row>
    <row r="77" spans="1:3" s="483" customFormat="1" ht="12" customHeight="1" thickBot="1">
      <c r="A77" s="30" t="s">
        <v>165</v>
      </c>
      <c r="B77" s="28" t="s">
        <v>166</v>
      </c>
      <c r="C77" s="19">
        <f>SUM(C78:C82)</f>
        <v>138365</v>
      </c>
    </row>
    <row r="78" spans="1:3" s="483" customFormat="1" ht="12" customHeight="1">
      <c r="A78" s="20" t="s">
        <v>167</v>
      </c>
      <c r="B78" s="21" t="s">
        <v>168</v>
      </c>
      <c r="C78" s="25"/>
    </row>
    <row r="79" spans="1:3" s="483" customFormat="1" ht="12" customHeight="1">
      <c r="A79" s="23" t="s">
        <v>169</v>
      </c>
      <c r="B79" s="24" t="s">
        <v>170</v>
      </c>
      <c r="C79" s="25"/>
    </row>
    <row r="80" spans="1:3" s="483" customFormat="1" ht="12" customHeight="1">
      <c r="A80" s="23" t="s">
        <v>171</v>
      </c>
      <c r="B80" s="24" t="s">
        <v>172</v>
      </c>
      <c r="C80" s="25">
        <f>75169+15961+47235</f>
        <v>138365</v>
      </c>
    </row>
    <row r="81" spans="1:3" s="483" customFormat="1" ht="12" customHeight="1">
      <c r="A81" s="26" t="s">
        <v>173</v>
      </c>
      <c r="B81" s="27" t="s">
        <v>174</v>
      </c>
      <c r="C81" s="25"/>
    </row>
    <row r="82" spans="1:3" s="483" customFormat="1" ht="12" customHeight="1" thickBot="1">
      <c r="A82" s="26" t="s">
        <v>175</v>
      </c>
      <c r="B82" s="27" t="s">
        <v>176</v>
      </c>
      <c r="C82" s="25"/>
    </row>
    <row r="83" spans="1:3" s="483" customFormat="1" ht="12" customHeight="1" thickBot="1">
      <c r="A83" s="30" t="s">
        <v>177</v>
      </c>
      <c r="B83" s="28" t="s">
        <v>178</v>
      </c>
      <c r="C83" s="19">
        <f>SUM(C84:C87)</f>
        <v>0</v>
      </c>
    </row>
    <row r="84" spans="1:3" s="483" customFormat="1" ht="12" customHeight="1">
      <c r="A84" s="32" t="s">
        <v>179</v>
      </c>
      <c r="B84" s="21" t="s">
        <v>180</v>
      </c>
      <c r="C84" s="25"/>
    </row>
    <row r="85" spans="1:3" s="483" customFormat="1" ht="12" customHeight="1">
      <c r="A85" s="33" t="s">
        <v>181</v>
      </c>
      <c r="B85" s="24" t="s">
        <v>182</v>
      </c>
      <c r="C85" s="25"/>
    </row>
    <row r="86" spans="1:3" s="483" customFormat="1" ht="12" customHeight="1">
      <c r="A86" s="33" t="s">
        <v>183</v>
      </c>
      <c r="B86" s="24" t="s">
        <v>184</v>
      </c>
      <c r="C86" s="25"/>
    </row>
    <row r="87" spans="1:3" s="483" customFormat="1" ht="12" customHeight="1" thickBot="1">
      <c r="A87" s="34" t="s">
        <v>185</v>
      </c>
      <c r="B87" s="27" t="s">
        <v>186</v>
      </c>
      <c r="C87" s="25"/>
    </row>
    <row r="88" spans="1:3" s="483" customFormat="1" ht="13.5" customHeight="1" thickBot="1">
      <c r="A88" s="30" t="s">
        <v>187</v>
      </c>
      <c r="B88" s="28" t="s">
        <v>188</v>
      </c>
      <c r="C88" s="35"/>
    </row>
    <row r="89" spans="1:3" s="483" customFormat="1" ht="15.75" customHeight="1" thickBot="1">
      <c r="A89" s="30" t="s">
        <v>189</v>
      </c>
      <c r="B89" s="36" t="s">
        <v>190</v>
      </c>
      <c r="C89" s="19">
        <f>C65+C69+C74+C77+C83+C88</f>
        <v>244741</v>
      </c>
    </row>
    <row r="90" spans="1:3" s="483" customFormat="1" ht="16.5" customHeight="1" thickBot="1">
      <c r="A90" s="37" t="s">
        <v>191</v>
      </c>
      <c r="B90" s="38" t="s">
        <v>192</v>
      </c>
      <c r="C90" s="19">
        <f>+C64+C89</f>
        <v>549639</v>
      </c>
    </row>
    <row r="91" spans="1:3" s="483" customFormat="1" ht="83.25" customHeight="1">
      <c r="A91" s="39"/>
      <c r="B91" s="40"/>
      <c r="C91" s="41"/>
    </row>
    <row r="92" spans="1:3" ht="16.5" customHeight="1">
      <c r="A92" s="508" t="s">
        <v>193</v>
      </c>
      <c r="B92" s="508"/>
      <c r="C92" s="508"/>
    </row>
    <row r="93" spans="1:3" s="43" customFormat="1" ht="16.5" customHeight="1" thickBot="1">
      <c r="A93" s="509" t="s">
        <v>194</v>
      </c>
      <c r="B93" s="509"/>
      <c r="C93" s="42" t="s">
        <v>17</v>
      </c>
    </row>
    <row r="94" spans="1:3" ht="37.5" customHeight="1" thickBot="1">
      <c r="A94" s="10" t="s">
        <v>18</v>
      </c>
      <c r="B94" s="11" t="s">
        <v>195</v>
      </c>
      <c r="C94" s="12" t="s">
        <v>20</v>
      </c>
    </row>
    <row r="95" spans="1:3" s="16" customFormat="1" ht="12" customHeight="1" thickBot="1">
      <c r="A95" s="44">
        <v>1</v>
      </c>
      <c r="B95" s="45">
        <v>2</v>
      </c>
      <c r="C95" s="46">
        <v>3</v>
      </c>
    </row>
    <row r="96" spans="1:3" ht="12" customHeight="1" thickBot="1">
      <c r="A96" s="47" t="s">
        <v>21</v>
      </c>
      <c r="B96" s="48" t="s">
        <v>196</v>
      </c>
      <c r="C96" s="49">
        <f>SUM(C97:C101)</f>
        <v>305891</v>
      </c>
    </row>
    <row r="97" spans="1:3" ht="12" customHeight="1">
      <c r="A97" s="50" t="s">
        <v>23</v>
      </c>
      <c r="B97" s="51" t="s">
        <v>197</v>
      </c>
      <c r="C97" s="52">
        <v>122180</v>
      </c>
    </row>
    <row r="98" spans="1:3" ht="12" customHeight="1">
      <c r="A98" s="23" t="s">
        <v>25</v>
      </c>
      <c r="B98" s="53" t="s">
        <v>198</v>
      </c>
      <c r="C98" s="25">
        <v>29173</v>
      </c>
    </row>
    <row r="99" spans="1:3" ht="12" customHeight="1">
      <c r="A99" s="23" t="s">
        <v>27</v>
      </c>
      <c r="B99" s="53" t="s">
        <v>199</v>
      </c>
      <c r="C99" s="29">
        <f>66275+6776+11329+13824</f>
        <v>98204</v>
      </c>
    </row>
    <row r="100" spans="1:3" ht="12" customHeight="1">
      <c r="A100" s="23" t="s">
        <v>29</v>
      </c>
      <c r="B100" s="53" t="s">
        <v>200</v>
      </c>
      <c r="C100" s="29">
        <f>44725</f>
        <v>44725</v>
      </c>
    </row>
    <row r="101" spans="1:3" ht="12" customHeight="1">
      <c r="A101" s="23" t="s">
        <v>201</v>
      </c>
      <c r="B101" s="53" t="s">
        <v>202</v>
      </c>
      <c r="C101" s="29">
        <f>SUM(C102:C112)</f>
        <v>11609</v>
      </c>
    </row>
    <row r="102" spans="1:3" ht="12" customHeight="1">
      <c r="A102" s="23" t="s">
        <v>33</v>
      </c>
      <c r="B102" s="53" t="s">
        <v>203</v>
      </c>
      <c r="C102" s="29"/>
    </row>
    <row r="103" spans="1:3" ht="12" customHeight="1">
      <c r="A103" s="23" t="s">
        <v>204</v>
      </c>
      <c r="B103" s="54" t="s">
        <v>205</v>
      </c>
      <c r="C103" s="29"/>
    </row>
    <row r="104" spans="1:3" ht="12" customHeight="1">
      <c r="A104" s="23" t="s">
        <v>206</v>
      </c>
      <c r="B104" s="55" t="s">
        <v>207</v>
      </c>
      <c r="C104" s="29"/>
    </row>
    <row r="105" spans="1:3" ht="12" customHeight="1">
      <c r="A105" s="23" t="s">
        <v>208</v>
      </c>
      <c r="B105" s="55" t="s">
        <v>209</v>
      </c>
      <c r="C105" s="29"/>
    </row>
    <row r="106" spans="1:3" ht="12" customHeight="1">
      <c r="A106" s="23" t="s">
        <v>210</v>
      </c>
      <c r="B106" s="54" t="s">
        <v>211</v>
      </c>
      <c r="C106" s="29">
        <v>871</v>
      </c>
    </row>
    <row r="107" spans="1:3" ht="12" customHeight="1">
      <c r="A107" s="23" t="s">
        <v>212</v>
      </c>
      <c r="B107" s="54" t="s">
        <v>213</v>
      </c>
      <c r="C107" s="29"/>
    </row>
    <row r="108" spans="1:3" ht="12" customHeight="1">
      <c r="A108" s="23" t="s">
        <v>214</v>
      </c>
      <c r="B108" s="55" t="s">
        <v>215</v>
      </c>
      <c r="C108" s="29"/>
    </row>
    <row r="109" spans="1:3" ht="12" customHeight="1">
      <c r="A109" s="23" t="s">
        <v>216</v>
      </c>
      <c r="B109" s="55" t="s">
        <v>217</v>
      </c>
      <c r="C109" s="29"/>
    </row>
    <row r="110" spans="1:3" ht="12" customHeight="1">
      <c r="A110" s="56" t="s">
        <v>218</v>
      </c>
      <c r="B110" s="55" t="s">
        <v>219</v>
      </c>
      <c r="C110" s="29"/>
    </row>
    <row r="111" spans="1:3" ht="12" customHeight="1">
      <c r="A111" s="56" t="s">
        <v>220</v>
      </c>
      <c r="B111" s="55" t="s">
        <v>221</v>
      </c>
      <c r="C111" s="29">
        <v>238</v>
      </c>
    </row>
    <row r="112" spans="1:3" ht="12" customHeight="1" thickBot="1">
      <c r="A112" s="57" t="s">
        <v>222</v>
      </c>
      <c r="B112" s="55" t="s">
        <v>586</v>
      </c>
      <c r="C112" s="58">
        <v>10500</v>
      </c>
    </row>
    <row r="113" spans="1:3" ht="12" customHeight="1" thickBot="1">
      <c r="A113" s="17" t="s">
        <v>35</v>
      </c>
      <c r="B113" s="59" t="s">
        <v>224</v>
      </c>
      <c r="C113" s="19">
        <f>+C114+C116+C118</f>
        <v>105383</v>
      </c>
    </row>
    <row r="114" spans="1:3" ht="12" customHeight="1">
      <c r="A114" s="20" t="s">
        <v>37</v>
      </c>
      <c r="B114" s="53" t="s">
        <v>225</v>
      </c>
      <c r="C114" s="22">
        <f>2980+0</f>
        <v>2980</v>
      </c>
    </row>
    <row r="115" spans="1:3" ht="12" customHeight="1">
      <c r="A115" s="20" t="s">
        <v>39</v>
      </c>
      <c r="B115" s="60" t="s">
        <v>226</v>
      </c>
      <c r="C115" s="22"/>
    </row>
    <row r="116" spans="1:3" ht="12" customHeight="1">
      <c r="A116" s="20" t="s">
        <v>41</v>
      </c>
      <c r="B116" s="60" t="s">
        <v>227</v>
      </c>
      <c r="C116" s="25">
        <f>15107+1625</f>
        <v>16732</v>
      </c>
    </row>
    <row r="117" spans="1:3" ht="12" customHeight="1">
      <c r="A117" s="20" t="s">
        <v>43</v>
      </c>
      <c r="B117" s="60" t="s">
        <v>228</v>
      </c>
      <c r="C117" s="61">
        <v>15107</v>
      </c>
    </row>
    <row r="118" spans="1:3" ht="12" customHeight="1">
      <c r="A118" s="20" t="s">
        <v>45</v>
      </c>
      <c r="B118" s="62" t="s">
        <v>229</v>
      </c>
      <c r="C118" s="61">
        <f>SUM(C119:C126)</f>
        <v>85671</v>
      </c>
    </row>
    <row r="119" spans="1:3" ht="12" customHeight="1">
      <c r="A119" s="20" t="s">
        <v>47</v>
      </c>
      <c r="B119" s="63" t="s">
        <v>230</v>
      </c>
      <c r="C119" s="61"/>
    </row>
    <row r="120" spans="1:3" ht="12" customHeight="1">
      <c r="A120" s="20" t="s">
        <v>231</v>
      </c>
      <c r="B120" s="64" t="s">
        <v>232</v>
      </c>
      <c r="C120" s="61"/>
    </row>
    <row r="121" spans="1:3" ht="15.75">
      <c r="A121" s="20" t="s">
        <v>233</v>
      </c>
      <c r="B121" s="55" t="s">
        <v>209</v>
      </c>
      <c r="C121" s="61"/>
    </row>
    <row r="122" spans="1:3" ht="12" customHeight="1">
      <c r="A122" s="20" t="s">
        <v>234</v>
      </c>
      <c r="B122" s="55" t="s">
        <v>235</v>
      </c>
      <c r="C122" s="61"/>
    </row>
    <row r="123" spans="1:3" ht="12" customHeight="1">
      <c r="A123" s="20" t="s">
        <v>236</v>
      </c>
      <c r="B123" s="55" t="s">
        <v>237</v>
      </c>
      <c r="C123" s="61">
        <v>85671</v>
      </c>
    </row>
    <row r="124" spans="1:3" ht="12" customHeight="1">
      <c r="A124" s="20" t="s">
        <v>238</v>
      </c>
      <c r="B124" s="55" t="s">
        <v>215</v>
      </c>
      <c r="C124" s="61"/>
    </row>
    <row r="125" spans="1:3" ht="12" customHeight="1">
      <c r="A125" s="20" t="s">
        <v>239</v>
      </c>
      <c r="B125" s="55" t="s">
        <v>240</v>
      </c>
      <c r="C125" s="61"/>
    </row>
    <row r="126" spans="1:3" ht="16.5" thickBot="1">
      <c r="A126" s="20" t="s">
        <v>241</v>
      </c>
      <c r="B126" s="55" t="s">
        <v>242</v>
      </c>
      <c r="C126" s="61"/>
    </row>
    <row r="127" spans="1:3" ht="12" customHeight="1" thickBot="1">
      <c r="A127" s="17" t="s">
        <v>49</v>
      </c>
      <c r="B127" s="18" t="s">
        <v>243</v>
      </c>
      <c r="C127" s="19">
        <f>+C96+C113</f>
        <v>411274</v>
      </c>
    </row>
    <row r="128" spans="1:3" ht="12" customHeight="1" thickBot="1">
      <c r="A128" s="17" t="s">
        <v>63</v>
      </c>
      <c r="B128" s="18" t="s">
        <v>244</v>
      </c>
      <c r="C128" s="19">
        <f>+C129+C130+C131</f>
        <v>0</v>
      </c>
    </row>
    <row r="129" spans="1:3" ht="12" customHeight="1">
      <c r="A129" s="20" t="s">
        <v>65</v>
      </c>
      <c r="B129" s="65" t="s">
        <v>245</v>
      </c>
      <c r="C129" s="61"/>
    </row>
    <row r="130" spans="1:3" ht="12" customHeight="1">
      <c r="A130" s="20" t="s">
        <v>67</v>
      </c>
      <c r="B130" s="65" t="s">
        <v>246</v>
      </c>
      <c r="C130" s="61"/>
    </row>
    <row r="131" spans="1:3" ht="12" customHeight="1" thickBot="1">
      <c r="A131" s="66" t="s">
        <v>69</v>
      </c>
      <c r="B131" s="67" t="s">
        <v>247</v>
      </c>
      <c r="C131" s="61"/>
    </row>
    <row r="132" spans="1:3" ht="12" customHeight="1" thickBot="1">
      <c r="A132" s="17" t="s">
        <v>85</v>
      </c>
      <c r="B132" s="18" t="s">
        <v>248</v>
      </c>
      <c r="C132" s="19">
        <f>+C133+C134+C135+C136</f>
        <v>0</v>
      </c>
    </row>
    <row r="133" spans="1:3" ht="12" customHeight="1">
      <c r="A133" s="20" t="s">
        <v>87</v>
      </c>
      <c r="B133" s="65" t="s">
        <v>249</v>
      </c>
      <c r="C133" s="61"/>
    </row>
    <row r="134" spans="1:3" ht="12" customHeight="1">
      <c r="A134" s="20" t="s">
        <v>89</v>
      </c>
      <c r="B134" s="65" t="s">
        <v>250</v>
      </c>
      <c r="C134" s="61"/>
    </row>
    <row r="135" spans="1:3" ht="12" customHeight="1">
      <c r="A135" s="20" t="s">
        <v>91</v>
      </c>
      <c r="B135" s="65" t="s">
        <v>251</v>
      </c>
      <c r="C135" s="61"/>
    </row>
    <row r="136" spans="1:3" ht="12" customHeight="1" thickBot="1">
      <c r="A136" s="66" t="s">
        <v>93</v>
      </c>
      <c r="B136" s="67" t="s">
        <v>252</v>
      </c>
      <c r="C136" s="61"/>
    </row>
    <row r="137" spans="1:3" ht="12" customHeight="1" thickBot="1">
      <c r="A137" s="17" t="s">
        <v>107</v>
      </c>
      <c r="B137" s="18" t="s">
        <v>253</v>
      </c>
      <c r="C137" s="19">
        <f>+C138+C139+C140+C141</f>
        <v>138365</v>
      </c>
    </row>
    <row r="138" spans="1:3" ht="12" customHeight="1">
      <c r="A138" s="20" t="s">
        <v>109</v>
      </c>
      <c r="B138" s="65" t="s">
        <v>254</v>
      </c>
      <c r="C138" s="61"/>
    </row>
    <row r="139" spans="1:3" ht="12" customHeight="1">
      <c r="A139" s="20" t="s">
        <v>111</v>
      </c>
      <c r="B139" s="65" t="s">
        <v>255</v>
      </c>
      <c r="C139" s="61">
        <f>138365</f>
        <v>138365</v>
      </c>
    </row>
    <row r="140" spans="1:3" ht="12" customHeight="1">
      <c r="A140" s="20" t="s">
        <v>113</v>
      </c>
      <c r="B140" s="65" t="s">
        <v>256</v>
      </c>
      <c r="C140" s="61"/>
    </row>
    <row r="141" spans="1:3" ht="12" customHeight="1">
      <c r="A141" s="56" t="s">
        <v>115</v>
      </c>
      <c r="B141" s="53" t="s">
        <v>257</v>
      </c>
      <c r="C141" s="61"/>
    </row>
    <row r="142" spans="1:3" ht="12" customHeight="1" thickBot="1">
      <c r="A142" s="56" t="s">
        <v>117</v>
      </c>
      <c r="B142" s="53" t="s">
        <v>258</v>
      </c>
      <c r="C142" s="61"/>
    </row>
    <row r="143" spans="1:3" ht="12" customHeight="1" thickBot="1">
      <c r="A143" s="17" t="s">
        <v>119</v>
      </c>
      <c r="B143" s="18" t="s">
        <v>259</v>
      </c>
      <c r="C143" s="68">
        <f>+C144+C145+C146+C147</f>
        <v>0</v>
      </c>
    </row>
    <row r="144" spans="1:3" ht="12" customHeight="1">
      <c r="A144" s="20" t="s">
        <v>121</v>
      </c>
      <c r="B144" s="65" t="s">
        <v>260</v>
      </c>
      <c r="C144" s="61"/>
    </row>
    <row r="145" spans="1:3" ht="12" customHeight="1">
      <c r="A145" s="20" t="s">
        <v>123</v>
      </c>
      <c r="B145" s="65" t="s">
        <v>261</v>
      </c>
      <c r="C145" s="61"/>
    </row>
    <row r="146" spans="1:3" ht="12" customHeight="1">
      <c r="A146" s="20" t="s">
        <v>125</v>
      </c>
      <c r="B146" s="65" t="s">
        <v>262</v>
      </c>
      <c r="C146" s="61"/>
    </row>
    <row r="147" spans="1:3" ht="12" customHeight="1" thickBot="1">
      <c r="A147" s="20" t="s">
        <v>127</v>
      </c>
      <c r="B147" s="65" t="s">
        <v>263</v>
      </c>
      <c r="C147" s="61"/>
    </row>
    <row r="148" spans="1:3" ht="12" customHeight="1" thickBot="1">
      <c r="A148" s="18" t="s">
        <v>264</v>
      </c>
      <c r="B148" s="18" t="s">
        <v>265</v>
      </c>
      <c r="C148" s="18"/>
    </row>
    <row r="149" spans="1:5" ht="15" customHeight="1" thickBot="1">
      <c r="A149" s="17" t="s">
        <v>139</v>
      </c>
      <c r="B149" s="18" t="s">
        <v>266</v>
      </c>
      <c r="C149" s="69">
        <f>+C128+C132+C137+C143+C148</f>
        <v>138365</v>
      </c>
      <c r="D149" s="71"/>
      <c r="E149" s="71"/>
    </row>
    <row r="150" spans="1:3" s="483" customFormat="1" ht="12.75" customHeight="1" thickBot="1">
      <c r="A150" s="72" t="s">
        <v>267</v>
      </c>
      <c r="B150" s="73" t="s">
        <v>268</v>
      </c>
      <c r="C150" s="69">
        <f>+C127+C149</f>
        <v>549639</v>
      </c>
    </row>
    <row r="151" ht="7.5" customHeight="1"/>
    <row r="152" spans="1:3" ht="15.75">
      <c r="A152" s="506" t="s">
        <v>269</v>
      </c>
      <c r="B152" s="506"/>
      <c r="C152" s="506"/>
    </row>
    <row r="153" spans="1:3" ht="15" customHeight="1" thickBot="1">
      <c r="A153" s="507" t="s">
        <v>270</v>
      </c>
      <c r="B153" s="507"/>
      <c r="C153" s="9" t="s">
        <v>17</v>
      </c>
    </row>
    <row r="154" spans="1:3" ht="13.5" customHeight="1" thickBot="1">
      <c r="A154" s="17">
        <v>1</v>
      </c>
      <c r="B154" s="59" t="s">
        <v>271</v>
      </c>
      <c r="C154" s="19">
        <f>+C64-C127</f>
        <v>-106376</v>
      </c>
    </row>
    <row r="155" spans="1:3" ht="27.75" customHeight="1" thickBot="1">
      <c r="A155" s="17" t="s">
        <v>35</v>
      </c>
      <c r="B155" s="59" t="s">
        <v>272</v>
      </c>
      <c r="C155" s="19">
        <f>+C89-C149</f>
        <v>106376</v>
      </c>
    </row>
  </sheetData>
  <sheetProtection selectLockedCells="1" selectUnlockedCells="1"/>
  <mergeCells count="6">
    <mergeCell ref="A152:C152"/>
    <mergeCell ref="A153:B153"/>
    <mergeCell ref="A1:C1"/>
    <mergeCell ref="A2:B2"/>
    <mergeCell ref="A92:C92"/>
    <mergeCell ref="A93:B93"/>
  </mergeCells>
  <printOptions horizontalCentered="1"/>
  <pageMargins left="0.7875" right="0.7875" top="0.83" bottom="0.6" header="0.23402777777777778" footer="0.5118055555555555"/>
  <pageSetup horizontalDpi="300" verticalDpi="300" orientation="portrait" paperSize="9" scale="71" r:id="rId1"/>
  <headerFooter alignWithMargins="0">
    <oddHeader>&amp;C&amp;"Times New Roman CE,Félkövér"&amp;12
Alattyán Község Önkormányzata
2014. ÉVI KÖLTSÉGVETÉS KÖTELEZŐ FELADATAINAK MÉRLEGE&amp;R&amp;"Times New Roman CE,Félkövér dőlt"&amp;11 1.2. melléklet a 3/2014. (II. 05.) önkormányzati rendelethez</oddHeader>
  </headerFooter>
  <rowBreaks count="1" manualBreakCount="1">
    <brk id="84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="120" zoomScaleNormal="120" zoomScaleSheetLayoutView="100" workbookViewId="0" topLeftCell="A1">
      <selection activeCell="E30" sqref="E30"/>
    </sheetView>
  </sheetViews>
  <sheetFormatPr defaultColWidth="9.00390625" defaultRowHeight="12.75"/>
  <cols>
    <col min="1" max="1" width="13.875" style="276" customWidth="1"/>
    <col min="2" max="2" width="79.125" style="277" customWidth="1"/>
    <col min="3" max="3" width="25.00390625" style="277" customWidth="1"/>
    <col min="4" max="16384" width="9.375" style="277" customWidth="1"/>
  </cols>
  <sheetData>
    <row r="1" spans="1:3" s="280" customFormat="1" ht="21" customHeight="1">
      <c r="A1" s="275" t="s">
        <v>430</v>
      </c>
      <c r="B1" s="239"/>
      <c r="C1" s="279" t="s">
        <v>597</v>
      </c>
    </row>
    <row r="2" spans="1:3" s="282" customFormat="1" ht="33" customHeight="1">
      <c r="A2" s="242" t="s">
        <v>432</v>
      </c>
      <c r="B2" s="243" t="s">
        <v>470</v>
      </c>
      <c r="C2" s="281" t="s">
        <v>465</v>
      </c>
    </row>
    <row r="3" spans="1:3" s="282" customFormat="1" ht="24">
      <c r="A3" s="283" t="s">
        <v>423</v>
      </c>
      <c r="B3" s="247" t="s">
        <v>469</v>
      </c>
      <c r="C3" s="284" t="s">
        <v>467</v>
      </c>
    </row>
    <row r="4" spans="1:3" s="285" customFormat="1" ht="15.75" customHeight="1">
      <c r="A4" s="250"/>
      <c r="B4" s="250"/>
      <c r="C4" s="251" t="s">
        <v>355</v>
      </c>
    </row>
    <row r="5" spans="1:3" ht="12.75">
      <c r="A5" s="253" t="s">
        <v>425</v>
      </c>
      <c r="B5" s="254" t="s">
        <v>426</v>
      </c>
      <c r="C5" s="286" t="s">
        <v>427</v>
      </c>
    </row>
    <row r="6" spans="1:3" s="287" customFormat="1" ht="12.75" customHeight="1">
      <c r="A6" s="256">
        <v>1</v>
      </c>
      <c r="B6" s="257">
        <v>2</v>
      </c>
      <c r="C6" s="258">
        <v>3</v>
      </c>
    </row>
    <row r="7" spans="1:3" s="287" customFormat="1" ht="15.75" customHeight="1">
      <c r="A7" s="260"/>
      <c r="B7" s="261" t="s">
        <v>275</v>
      </c>
      <c r="C7" s="288"/>
    </row>
    <row r="8" spans="1:3" s="290" customFormat="1" ht="12" customHeight="1">
      <c r="A8" s="256" t="s">
        <v>21</v>
      </c>
      <c r="B8" s="289" t="s">
        <v>435</v>
      </c>
      <c r="C8" s="105">
        <f>SUM(C9:C18)</f>
        <v>0</v>
      </c>
    </row>
    <row r="9" spans="1:3" s="290" customFormat="1" ht="12" customHeight="1">
      <c r="A9" s="291" t="s">
        <v>23</v>
      </c>
      <c r="B9" s="51" t="s">
        <v>436</v>
      </c>
      <c r="C9" s="292"/>
    </row>
    <row r="10" spans="1:3" s="290" customFormat="1" ht="12" customHeight="1">
      <c r="A10" s="293" t="s">
        <v>25</v>
      </c>
      <c r="B10" s="53" t="s">
        <v>90</v>
      </c>
      <c r="C10" s="94"/>
    </row>
    <row r="11" spans="1:3" s="290" customFormat="1" ht="12" customHeight="1">
      <c r="A11" s="293" t="s">
        <v>27</v>
      </c>
      <c r="B11" s="53" t="s">
        <v>92</v>
      </c>
      <c r="C11" s="94"/>
    </row>
    <row r="12" spans="1:3" s="290" customFormat="1" ht="12" customHeight="1">
      <c r="A12" s="293" t="s">
        <v>29</v>
      </c>
      <c r="B12" s="53" t="s">
        <v>94</v>
      </c>
      <c r="C12" s="94"/>
    </row>
    <row r="13" spans="1:3" s="290" customFormat="1" ht="12" customHeight="1">
      <c r="A13" s="293" t="s">
        <v>31</v>
      </c>
      <c r="B13" s="53" t="s">
        <v>96</v>
      </c>
      <c r="C13" s="94"/>
    </row>
    <row r="14" spans="1:3" s="290" customFormat="1" ht="12" customHeight="1">
      <c r="A14" s="293" t="s">
        <v>33</v>
      </c>
      <c r="B14" s="53" t="s">
        <v>437</v>
      </c>
      <c r="C14" s="94"/>
    </row>
    <row r="15" spans="1:3" s="290" customFormat="1" ht="12" customHeight="1">
      <c r="A15" s="293" t="s">
        <v>204</v>
      </c>
      <c r="B15" s="67" t="s">
        <v>438</v>
      </c>
      <c r="C15" s="94"/>
    </row>
    <row r="16" spans="1:3" s="290" customFormat="1" ht="12" customHeight="1">
      <c r="A16" s="293" t="s">
        <v>206</v>
      </c>
      <c r="B16" s="53" t="s">
        <v>102</v>
      </c>
      <c r="C16" s="109"/>
    </row>
    <row r="17" spans="1:3" s="294" customFormat="1" ht="12" customHeight="1">
      <c r="A17" s="293" t="s">
        <v>208</v>
      </c>
      <c r="B17" s="53" t="s">
        <v>104</v>
      </c>
      <c r="C17" s="94"/>
    </row>
    <row r="18" spans="1:3" s="294" customFormat="1" ht="12" customHeight="1">
      <c r="A18" s="293" t="s">
        <v>210</v>
      </c>
      <c r="B18" s="67" t="s">
        <v>106</v>
      </c>
      <c r="C18" s="101"/>
    </row>
    <row r="19" spans="1:3" s="290" customFormat="1" ht="12" customHeight="1">
      <c r="A19" s="256" t="s">
        <v>35</v>
      </c>
      <c r="B19" s="289" t="s">
        <v>439</v>
      </c>
      <c r="C19" s="105">
        <f>SUM(C20:C22)</f>
        <v>0</v>
      </c>
    </row>
    <row r="20" spans="1:3" s="294" customFormat="1" ht="12" customHeight="1">
      <c r="A20" s="293" t="s">
        <v>37</v>
      </c>
      <c r="B20" s="65" t="s">
        <v>38</v>
      </c>
      <c r="C20" s="94"/>
    </row>
    <row r="21" spans="1:3" s="294" customFormat="1" ht="12" customHeight="1">
      <c r="A21" s="293" t="s">
        <v>39</v>
      </c>
      <c r="B21" s="53" t="s">
        <v>440</v>
      </c>
      <c r="C21" s="94"/>
    </row>
    <row r="22" spans="1:3" s="294" customFormat="1" ht="12" customHeight="1">
      <c r="A22" s="293" t="s">
        <v>41</v>
      </c>
      <c r="B22" s="53" t="s">
        <v>441</v>
      </c>
      <c r="C22" s="94"/>
    </row>
    <row r="23" spans="1:3" s="294" customFormat="1" ht="12" customHeight="1">
      <c r="A23" s="293" t="s">
        <v>43</v>
      </c>
      <c r="B23" s="53" t="s">
        <v>442</v>
      </c>
      <c r="C23" s="94"/>
    </row>
    <row r="24" spans="1:3" s="294" customFormat="1" ht="12" customHeight="1">
      <c r="A24" s="256" t="s">
        <v>49</v>
      </c>
      <c r="B24" s="18" t="s">
        <v>284</v>
      </c>
      <c r="C24" s="295"/>
    </row>
    <row r="25" spans="1:3" s="294" customFormat="1" ht="12" customHeight="1">
      <c r="A25" s="256" t="s">
        <v>278</v>
      </c>
      <c r="B25" s="18" t="s">
        <v>443</v>
      </c>
      <c r="C25" s="105">
        <f>+C26+C27</f>
        <v>0</v>
      </c>
    </row>
    <row r="26" spans="1:3" s="294" customFormat="1" ht="12" customHeight="1">
      <c r="A26" s="296" t="s">
        <v>65</v>
      </c>
      <c r="B26" s="65" t="s">
        <v>440</v>
      </c>
      <c r="C26" s="90"/>
    </row>
    <row r="27" spans="1:3" s="294" customFormat="1" ht="12" customHeight="1">
      <c r="A27" s="296" t="s">
        <v>67</v>
      </c>
      <c r="B27" s="53" t="s">
        <v>444</v>
      </c>
      <c r="C27" s="109"/>
    </row>
    <row r="28" spans="1:3" s="294" customFormat="1" ht="12" customHeight="1">
      <c r="A28" s="293" t="s">
        <v>69</v>
      </c>
      <c r="B28" s="297" t="s">
        <v>445</v>
      </c>
      <c r="C28" s="298"/>
    </row>
    <row r="29" spans="1:3" s="294" customFormat="1" ht="12" customHeight="1">
      <c r="A29" s="256" t="s">
        <v>85</v>
      </c>
      <c r="B29" s="18" t="s">
        <v>446</v>
      </c>
      <c r="C29" s="105">
        <f>+C30+C31+C32</f>
        <v>0</v>
      </c>
    </row>
    <row r="30" spans="1:3" s="294" customFormat="1" ht="12" customHeight="1">
      <c r="A30" s="296" t="s">
        <v>87</v>
      </c>
      <c r="B30" s="65" t="s">
        <v>110</v>
      </c>
      <c r="C30" s="90"/>
    </row>
    <row r="31" spans="1:3" s="294" customFormat="1" ht="12" customHeight="1">
      <c r="A31" s="296" t="s">
        <v>89</v>
      </c>
      <c r="B31" s="53" t="s">
        <v>112</v>
      </c>
      <c r="C31" s="109"/>
    </row>
    <row r="32" spans="1:3" s="294" customFormat="1" ht="12" customHeight="1">
      <c r="A32" s="293" t="s">
        <v>91</v>
      </c>
      <c r="B32" s="297" t="s">
        <v>114</v>
      </c>
      <c r="C32" s="298"/>
    </row>
    <row r="33" spans="1:3" s="290" customFormat="1" ht="12" customHeight="1">
      <c r="A33" s="256" t="s">
        <v>107</v>
      </c>
      <c r="B33" s="18" t="s">
        <v>285</v>
      </c>
      <c r="C33" s="295"/>
    </row>
    <row r="34" spans="1:3" s="290" customFormat="1" ht="12" customHeight="1">
      <c r="A34" s="256" t="s">
        <v>288</v>
      </c>
      <c r="B34" s="18" t="s">
        <v>447</v>
      </c>
      <c r="C34" s="299"/>
    </row>
    <row r="35" spans="1:3" s="290" customFormat="1" ht="12" customHeight="1">
      <c r="A35" s="256" t="s">
        <v>129</v>
      </c>
      <c r="B35" s="18" t="s">
        <v>448</v>
      </c>
      <c r="C35" s="300">
        <f>+C8+C19+C24+C25+C29+C33+C34</f>
        <v>0</v>
      </c>
    </row>
    <row r="36" spans="1:3" s="290" customFormat="1" ht="12" customHeight="1">
      <c r="A36" s="301" t="s">
        <v>139</v>
      </c>
      <c r="B36" s="18" t="s">
        <v>449</v>
      </c>
      <c r="C36" s="300">
        <f>+C37+C38+C39</f>
        <v>0</v>
      </c>
    </row>
    <row r="37" spans="1:3" s="290" customFormat="1" ht="12" customHeight="1">
      <c r="A37" s="296" t="s">
        <v>450</v>
      </c>
      <c r="B37" s="65" t="s">
        <v>334</v>
      </c>
      <c r="C37" s="90"/>
    </row>
    <row r="38" spans="1:3" s="290" customFormat="1" ht="12" customHeight="1">
      <c r="A38" s="296" t="s">
        <v>451</v>
      </c>
      <c r="B38" s="53" t="s">
        <v>452</v>
      </c>
      <c r="C38" s="109"/>
    </row>
    <row r="39" spans="1:3" s="294" customFormat="1" ht="12" customHeight="1">
      <c r="A39" s="293" t="s">
        <v>453</v>
      </c>
      <c r="B39" s="297" t="s">
        <v>454</v>
      </c>
      <c r="C39" s="298"/>
    </row>
    <row r="40" spans="1:3" s="294" customFormat="1" ht="15" customHeight="1">
      <c r="A40" s="301" t="s">
        <v>267</v>
      </c>
      <c r="B40" s="302" t="s">
        <v>455</v>
      </c>
      <c r="C40" s="300">
        <f>+C35+C36</f>
        <v>0</v>
      </c>
    </row>
    <row r="41" spans="1:3" s="294" customFormat="1" ht="15" customHeight="1">
      <c r="A41" s="303"/>
      <c r="B41" s="304"/>
      <c r="C41" s="305"/>
    </row>
    <row r="42" spans="1:3" ht="12.75">
      <c r="A42" s="306"/>
      <c r="B42" s="307"/>
      <c r="C42" s="308"/>
    </row>
    <row r="43" spans="1:3" s="287" customFormat="1" ht="16.5" customHeight="1">
      <c r="A43" s="309"/>
      <c r="B43" s="310" t="s">
        <v>276</v>
      </c>
      <c r="C43" s="300"/>
    </row>
    <row r="44" spans="1:3" s="311" customFormat="1" ht="12" customHeight="1">
      <c r="A44" s="256" t="s">
        <v>21</v>
      </c>
      <c r="B44" s="18" t="s">
        <v>456</v>
      </c>
      <c r="C44" s="105">
        <f>SUM(C45:C49)</f>
        <v>0</v>
      </c>
    </row>
    <row r="45" spans="1:3" ht="12" customHeight="1">
      <c r="A45" s="293" t="s">
        <v>23</v>
      </c>
      <c r="B45" s="65" t="s">
        <v>197</v>
      </c>
      <c r="C45" s="90"/>
    </row>
    <row r="46" spans="1:3" ht="12" customHeight="1">
      <c r="A46" s="293" t="s">
        <v>25</v>
      </c>
      <c r="B46" s="53" t="s">
        <v>198</v>
      </c>
      <c r="C46" s="94"/>
    </row>
    <row r="47" spans="1:3" ht="12" customHeight="1">
      <c r="A47" s="293" t="s">
        <v>27</v>
      </c>
      <c r="B47" s="53" t="s">
        <v>199</v>
      </c>
      <c r="C47" s="94"/>
    </row>
    <row r="48" spans="1:3" ht="12" customHeight="1">
      <c r="A48" s="293" t="s">
        <v>29</v>
      </c>
      <c r="B48" s="53" t="s">
        <v>200</v>
      </c>
      <c r="C48" s="94"/>
    </row>
    <row r="49" spans="1:3" ht="12" customHeight="1">
      <c r="A49" s="293" t="s">
        <v>31</v>
      </c>
      <c r="B49" s="53" t="s">
        <v>202</v>
      </c>
      <c r="C49" s="94"/>
    </row>
    <row r="50" spans="1:3" ht="12" customHeight="1">
      <c r="A50" s="256" t="s">
        <v>35</v>
      </c>
      <c r="B50" s="18" t="s">
        <v>457</v>
      </c>
      <c r="C50" s="105">
        <f>SUM(C51:C53)</f>
        <v>0</v>
      </c>
    </row>
    <row r="51" spans="1:3" s="311" customFormat="1" ht="12" customHeight="1">
      <c r="A51" s="293" t="s">
        <v>37</v>
      </c>
      <c r="B51" s="65" t="s">
        <v>225</v>
      </c>
      <c r="C51" s="90"/>
    </row>
    <row r="52" spans="1:3" ht="12" customHeight="1">
      <c r="A52" s="293" t="s">
        <v>39</v>
      </c>
      <c r="B52" s="53" t="s">
        <v>227</v>
      </c>
      <c r="C52" s="94"/>
    </row>
    <row r="53" spans="1:3" ht="12" customHeight="1">
      <c r="A53" s="293" t="s">
        <v>41</v>
      </c>
      <c r="B53" s="53" t="s">
        <v>458</v>
      </c>
      <c r="C53" s="94"/>
    </row>
    <row r="54" spans="1:3" ht="12" customHeight="1">
      <c r="A54" s="293" t="s">
        <v>43</v>
      </c>
      <c r="B54" s="53" t="s">
        <v>459</v>
      </c>
      <c r="C54" s="94"/>
    </row>
    <row r="55" spans="1:3" ht="15" customHeight="1">
      <c r="A55" s="256" t="s">
        <v>49</v>
      </c>
      <c r="B55" s="312" t="s">
        <v>460</v>
      </c>
      <c r="C55" s="105">
        <f>+C44+C50</f>
        <v>0</v>
      </c>
    </row>
    <row r="56" ht="12.75">
      <c r="C56" s="313"/>
    </row>
    <row r="57" spans="1:3" ht="15" customHeight="1">
      <c r="A57" s="314" t="s">
        <v>461</v>
      </c>
      <c r="B57" s="315"/>
      <c r="C57" s="316"/>
    </row>
    <row r="58" spans="1:3" ht="14.25" customHeight="1">
      <c r="A58" s="314" t="s">
        <v>462</v>
      </c>
      <c r="B58" s="315"/>
      <c r="C58" s="316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G24"/>
  <sheetViews>
    <sheetView zoomScale="120" zoomScaleNormal="120" zoomScaleSheetLayoutView="100" workbookViewId="0" topLeftCell="A1">
      <selection activeCell="O6" sqref="O6"/>
    </sheetView>
  </sheetViews>
  <sheetFormatPr defaultColWidth="9.00390625" defaultRowHeight="12.75"/>
  <cols>
    <col min="1" max="1" width="5.50390625" style="209" customWidth="1"/>
    <col min="2" max="2" width="33.125" style="209" customWidth="1"/>
    <col min="3" max="3" width="12.375" style="209" customWidth="1"/>
    <col min="4" max="4" width="11.50390625" style="209" customWidth="1"/>
    <col min="5" max="5" width="11.375" style="209" customWidth="1"/>
    <col min="6" max="6" width="11.00390625" style="209" customWidth="1"/>
    <col min="7" max="7" width="14.375" style="209" customWidth="1"/>
    <col min="8" max="16384" width="9.375" style="209" customWidth="1"/>
  </cols>
  <sheetData>
    <row r="1" spans="1:7" ht="43.5" customHeight="1">
      <c r="A1" s="535" t="s">
        <v>471</v>
      </c>
      <c r="B1" s="535"/>
      <c r="C1" s="535"/>
      <c r="D1" s="535"/>
      <c r="E1" s="535"/>
      <c r="F1" s="535"/>
      <c r="G1" s="535"/>
    </row>
    <row r="3" spans="1:7" s="320" customFormat="1" ht="27" customHeight="1">
      <c r="A3" s="318" t="s">
        <v>472</v>
      </c>
      <c r="B3" s="319"/>
      <c r="C3" s="536" t="s">
        <v>598</v>
      </c>
      <c r="D3" s="536"/>
      <c r="E3" s="536"/>
      <c r="F3" s="536"/>
      <c r="G3" s="536"/>
    </row>
    <row r="4" spans="1:7" s="320" customFormat="1" ht="15.75">
      <c r="A4" s="319"/>
      <c r="B4" s="319"/>
      <c r="C4" s="319"/>
      <c r="D4" s="319"/>
      <c r="E4" s="319"/>
      <c r="F4" s="319"/>
      <c r="G4" s="319"/>
    </row>
    <row r="5" spans="1:7" s="320" customFormat="1" ht="24.75" customHeight="1">
      <c r="A5" s="318" t="s">
        <v>473</v>
      </c>
      <c r="B5" s="319"/>
      <c r="C5" s="536" t="s">
        <v>599</v>
      </c>
      <c r="D5" s="536"/>
      <c r="E5" s="536"/>
      <c r="F5" s="536"/>
      <c r="G5" s="319"/>
    </row>
    <row r="6" spans="1:7" s="321" customFormat="1" ht="12.75">
      <c r="A6" s="210"/>
      <c r="B6" s="210"/>
      <c r="C6" s="210"/>
      <c r="D6" s="210"/>
      <c r="E6" s="210"/>
      <c r="F6" s="210"/>
      <c r="G6" s="210"/>
    </row>
    <row r="7" spans="1:7" s="325" customFormat="1" ht="15" customHeight="1">
      <c r="A7" s="322" t="s">
        <v>603</v>
      </c>
      <c r="B7" s="323"/>
      <c r="C7" s="323"/>
      <c r="D7" s="324"/>
      <c r="E7" s="324"/>
      <c r="F7" s="324"/>
      <c r="G7" s="324"/>
    </row>
    <row r="8" spans="1:7" s="325" customFormat="1" ht="15" customHeight="1">
      <c r="A8" s="322" t="s">
        <v>474</v>
      </c>
      <c r="B8" s="324"/>
      <c r="C8" s="324"/>
      <c r="D8" s="324"/>
      <c r="E8" s="324"/>
      <c r="F8" s="324"/>
      <c r="G8" s="324"/>
    </row>
    <row r="9" spans="1:7" s="329" customFormat="1" ht="42" customHeight="1">
      <c r="A9" s="326" t="s">
        <v>356</v>
      </c>
      <c r="B9" s="327" t="s">
        <v>475</v>
      </c>
      <c r="C9" s="327" t="s">
        <v>476</v>
      </c>
      <c r="D9" s="327" t="s">
        <v>477</v>
      </c>
      <c r="E9" s="327" t="s">
        <v>478</v>
      </c>
      <c r="F9" s="327" t="s">
        <v>479</v>
      </c>
      <c r="G9" s="328" t="s">
        <v>417</v>
      </c>
    </row>
    <row r="10" spans="1:7" ht="24" customHeight="1">
      <c r="A10" s="330" t="s">
        <v>21</v>
      </c>
      <c r="B10" s="331" t="s">
        <v>480</v>
      </c>
      <c r="C10" s="332"/>
      <c r="D10" s="332"/>
      <c r="E10" s="332"/>
      <c r="F10" s="332"/>
      <c r="G10" s="333">
        <f aca="true" t="shared" si="0" ref="G10:G16">SUM(C10:F10)</f>
        <v>0</v>
      </c>
    </row>
    <row r="11" spans="1:7" ht="24" customHeight="1">
      <c r="A11" s="334" t="s">
        <v>35</v>
      </c>
      <c r="B11" s="335" t="s">
        <v>481</v>
      </c>
      <c r="C11" s="336"/>
      <c r="D11" s="336"/>
      <c r="E11" s="336"/>
      <c r="F11" s="336"/>
      <c r="G11" s="337">
        <f t="shared" si="0"/>
        <v>0</v>
      </c>
    </row>
    <row r="12" spans="1:7" ht="24" customHeight="1">
      <c r="A12" s="334" t="s">
        <v>49</v>
      </c>
      <c r="B12" s="335" t="s">
        <v>482</v>
      </c>
      <c r="C12" s="336"/>
      <c r="D12" s="336"/>
      <c r="E12" s="336"/>
      <c r="F12" s="336"/>
      <c r="G12" s="337">
        <f t="shared" si="0"/>
        <v>0</v>
      </c>
    </row>
    <row r="13" spans="1:7" ht="24" customHeight="1">
      <c r="A13" s="334" t="s">
        <v>278</v>
      </c>
      <c r="B13" s="335" t="s">
        <v>483</v>
      </c>
      <c r="C13" s="336"/>
      <c r="D13" s="336"/>
      <c r="E13" s="336"/>
      <c r="F13" s="336"/>
      <c r="G13" s="337">
        <f t="shared" si="0"/>
        <v>0</v>
      </c>
    </row>
    <row r="14" spans="1:7" ht="24" customHeight="1">
      <c r="A14" s="334" t="s">
        <v>85</v>
      </c>
      <c r="B14" s="335" t="s">
        <v>484</v>
      </c>
      <c r="C14" s="336"/>
      <c r="D14" s="336"/>
      <c r="E14" s="336"/>
      <c r="F14" s="336"/>
      <c r="G14" s="337">
        <f t="shared" si="0"/>
        <v>0</v>
      </c>
    </row>
    <row r="15" spans="1:7" ht="24" customHeight="1">
      <c r="A15" s="338" t="s">
        <v>107</v>
      </c>
      <c r="B15" s="339" t="s">
        <v>485</v>
      </c>
      <c r="C15" s="340"/>
      <c r="D15" s="340"/>
      <c r="E15" s="340"/>
      <c r="F15" s="340"/>
      <c r="G15" s="341">
        <f t="shared" si="0"/>
        <v>0</v>
      </c>
    </row>
    <row r="16" spans="1:7" s="346" customFormat="1" ht="24" customHeight="1">
      <c r="A16" s="342" t="s">
        <v>288</v>
      </c>
      <c r="B16" s="343" t="s">
        <v>417</v>
      </c>
      <c r="C16" s="344">
        <f>SUM(C10:C15)</f>
        <v>0</v>
      </c>
      <c r="D16" s="344">
        <f>SUM(D10:D15)</f>
        <v>0</v>
      </c>
      <c r="E16" s="344">
        <f>SUM(E10:E15)</f>
        <v>0</v>
      </c>
      <c r="F16" s="344">
        <f>SUM(F10:F15)</f>
        <v>0</v>
      </c>
      <c r="G16" s="345">
        <f t="shared" si="0"/>
        <v>0</v>
      </c>
    </row>
    <row r="17" spans="1:7" s="321" customFormat="1" ht="12.75">
      <c r="A17" s="210"/>
      <c r="B17" s="210"/>
      <c r="C17" s="210"/>
      <c r="D17" s="210"/>
      <c r="E17" s="210"/>
      <c r="F17" s="210"/>
      <c r="G17" s="210"/>
    </row>
    <row r="18" spans="1:7" s="321" customFormat="1" ht="12.75">
      <c r="A18" s="210"/>
      <c r="B18" s="210"/>
      <c r="C18" s="210"/>
      <c r="D18" s="210"/>
      <c r="E18" s="210"/>
      <c r="F18" s="210"/>
      <c r="G18" s="210"/>
    </row>
    <row r="19" spans="1:7" s="321" customFormat="1" ht="12.75">
      <c r="A19" s="210"/>
      <c r="B19" s="210"/>
      <c r="C19" s="210"/>
      <c r="D19" s="210"/>
      <c r="E19" s="210"/>
      <c r="F19" s="210"/>
      <c r="G19" s="210"/>
    </row>
    <row r="20" spans="1:7" s="321" customFormat="1" ht="15.75">
      <c r="A20" s="320" t="s">
        <v>486</v>
      </c>
      <c r="B20" s="210"/>
      <c r="C20" s="210"/>
      <c r="D20" s="210"/>
      <c r="E20" s="210"/>
      <c r="F20" s="210"/>
      <c r="G20" s="210"/>
    </row>
    <row r="21" spans="1:7" s="321" customFormat="1" ht="12.75">
      <c r="A21" s="210"/>
      <c r="B21" s="210"/>
      <c r="C21" s="210"/>
      <c r="D21" s="210"/>
      <c r="E21" s="210"/>
      <c r="F21" s="210"/>
      <c r="G21" s="210"/>
    </row>
    <row r="22" spans="1:7" ht="12.75">
      <c r="A22" s="210"/>
      <c r="B22" s="210"/>
      <c r="C22" s="210"/>
      <c r="D22" s="210"/>
      <c r="E22" s="210"/>
      <c r="F22" s="210"/>
      <c r="G22" s="210"/>
    </row>
    <row r="23" spans="1:7" ht="12.75">
      <c r="A23" s="210"/>
      <c r="B23" s="210"/>
      <c r="C23" s="321"/>
      <c r="D23" s="321"/>
      <c r="E23" s="321"/>
      <c r="F23" s="321"/>
      <c r="G23" s="210"/>
    </row>
    <row r="24" spans="1:7" ht="13.5">
      <c r="A24" s="210"/>
      <c r="B24" s="210"/>
      <c r="C24" s="347"/>
      <c r="D24" s="348" t="s">
        <v>487</v>
      </c>
      <c r="E24" s="348"/>
      <c r="F24" s="347"/>
      <c r="G24" s="210"/>
    </row>
  </sheetData>
  <sheetProtection selectLockedCells="1" selectUnlockedCells="1"/>
  <mergeCells count="3">
    <mergeCell ref="A1:G1"/>
    <mergeCell ref="C3:G3"/>
    <mergeCell ref="C5:F5"/>
  </mergeCells>
  <printOptions horizontalCentered="1"/>
  <pageMargins left="0.7875" right="0.7875" top="1.15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10.1. melléklet a 3/2014. (II. 05.)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7"/>
  </sheetPr>
  <dimension ref="A1:G24"/>
  <sheetViews>
    <sheetView zoomScale="120" zoomScaleNormal="120" zoomScaleSheetLayoutView="100" workbookViewId="0" topLeftCell="A1">
      <selection activeCell="A8" sqref="A8"/>
    </sheetView>
  </sheetViews>
  <sheetFormatPr defaultColWidth="9.00390625" defaultRowHeight="12.75"/>
  <cols>
    <col min="1" max="1" width="12.875" style="0" customWidth="1"/>
    <col min="2" max="2" width="17.00390625" style="0" customWidth="1"/>
    <col min="3" max="16384" width="12.875" style="0" customWidth="1"/>
  </cols>
  <sheetData>
    <row r="1" spans="1:7" ht="32.25" customHeight="1">
      <c r="A1" s="535" t="s">
        <v>471</v>
      </c>
      <c r="B1" s="535"/>
      <c r="C1" s="535"/>
      <c r="D1" s="535"/>
      <c r="E1" s="535"/>
      <c r="F1" s="535"/>
      <c r="G1" s="535"/>
    </row>
    <row r="2" spans="1:7" ht="12.75">
      <c r="A2" s="209"/>
      <c r="B2" s="209"/>
      <c r="C2" s="209"/>
      <c r="D2" s="209"/>
      <c r="E2" s="209"/>
      <c r="F2" s="209"/>
      <c r="G2" s="209"/>
    </row>
    <row r="3" spans="1:7" ht="15.75">
      <c r="A3" s="318" t="s">
        <v>472</v>
      </c>
      <c r="B3" s="319"/>
      <c r="C3" s="536" t="s">
        <v>433</v>
      </c>
      <c r="D3" s="536"/>
      <c r="E3" s="536"/>
      <c r="F3" s="536"/>
      <c r="G3" s="536"/>
    </row>
    <row r="4" spans="1:7" ht="15.75">
      <c r="A4" s="319"/>
      <c r="B4" s="319"/>
      <c r="C4" s="319"/>
      <c r="D4" s="319"/>
      <c r="E4" s="319"/>
      <c r="F4" s="319"/>
      <c r="G4" s="319"/>
    </row>
    <row r="5" spans="1:7" ht="15.75">
      <c r="A5" s="318" t="s">
        <v>473</v>
      </c>
      <c r="B5" s="319"/>
      <c r="D5" s="488" t="s">
        <v>600</v>
      </c>
      <c r="E5" s="488"/>
      <c r="F5" s="488"/>
      <c r="G5" s="319"/>
    </row>
    <row r="6" spans="1:7" ht="12.75">
      <c r="A6" s="210"/>
      <c r="B6" s="210"/>
      <c r="C6" s="210"/>
      <c r="D6" s="210"/>
      <c r="E6" s="210"/>
      <c r="F6" s="210"/>
      <c r="G6" s="210"/>
    </row>
    <row r="7" spans="1:7" ht="15">
      <c r="A7" s="322" t="s">
        <v>604</v>
      </c>
      <c r="B7" s="323"/>
      <c r="C7" s="323"/>
      <c r="D7" s="324"/>
      <c r="E7" s="324"/>
      <c r="F7" s="324"/>
      <c r="G7" s="324"/>
    </row>
    <row r="8" spans="1:7" ht="15">
      <c r="A8" s="322" t="s">
        <v>474</v>
      </c>
      <c r="B8" s="324"/>
      <c r="C8" s="324"/>
      <c r="D8" s="324"/>
      <c r="E8" s="324"/>
      <c r="F8" s="324"/>
      <c r="G8" s="324"/>
    </row>
    <row r="9" spans="1:7" ht="36">
      <c r="A9" s="326" t="s">
        <v>356</v>
      </c>
      <c r="B9" s="327" t="s">
        <v>475</v>
      </c>
      <c r="C9" s="327" t="s">
        <v>476</v>
      </c>
      <c r="D9" s="327" t="s">
        <v>477</v>
      </c>
      <c r="E9" s="327" t="s">
        <v>478</v>
      </c>
      <c r="F9" s="327" t="s">
        <v>479</v>
      </c>
      <c r="G9" s="328" t="s">
        <v>417</v>
      </c>
    </row>
    <row r="10" spans="1:7" ht="22.5">
      <c r="A10" s="330" t="s">
        <v>21</v>
      </c>
      <c r="B10" s="331" t="s">
        <v>480</v>
      </c>
      <c r="C10" s="332"/>
      <c r="D10" s="332"/>
      <c r="E10" s="332"/>
      <c r="F10" s="332"/>
      <c r="G10" s="333">
        <f aca="true" t="shared" si="0" ref="G10:G16">SUM(C10:F10)</f>
        <v>0</v>
      </c>
    </row>
    <row r="11" spans="1:7" ht="45">
      <c r="A11" s="334" t="s">
        <v>35</v>
      </c>
      <c r="B11" s="335" t="s">
        <v>481</v>
      </c>
      <c r="C11" s="336"/>
      <c r="D11" s="336"/>
      <c r="E11" s="336"/>
      <c r="F11" s="336"/>
      <c r="G11" s="337">
        <f t="shared" si="0"/>
        <v>0</v>
      </c>
    </row>
    <row r="12" spans="1:7" ht="33.75">
      <c r="A12" s="334" t="s">
        <v>49</v>
      </c>
      <c r="B12" s="335" t="s">
        <v>482</v>
      </c>
      <c r="C12" s="336"/>
      <c r="D12" s="336"/>
      <c r="E12" s="336"/>
      <c r="F12" s="336"/>
      <c r="G12" s="337">
        <f t="shared" si="0"/>
        <v>0</v>
      </c>
    </row>
    <row r="13" spans="1:7" ht="22.5">
      <c r="A13" s="334" t="s">
        <v>278</v>
      </c>
      <c r="B13" s="335" t="s">
        <v>483</v>
      </c>
      <c r="C13" s="336"/>
      <c r="D13" s="336"/>
      <c r="E13" s="336"/>
      <c r="F13" s="336"/>
      <c r="G13" s="337">
        <f t="shared" si="0"/>
        <v>0</v>
      </c>
    </row>
    <row r="14" spans="1:7" ht="33.75">
      <c r="A14" s="334" t="s">
        <v>85</v>
      </c>
      <c r="B14" s="335" t="s">
        <v>484</v>
      </c>
      <c r="C14" s="336"/>
      <c r="D14" s="336"/>
      <c r="E14" s="336"/>
      <c r="F14" s="336"/>
      <c r="G14" s="337">
        <f t="shared" si="0"/>
        <v>0</v>
      </c>
    </row>
    <row r="15" spans="1:7" ht="22.5">
      <c r="A15" s="338" t="s">
        <v>107</v>
      </c>
      <c r="B15" s="339" t="s">
        <v>485</v>
      </c>
      <c r="C15" s="340"/>
      <c r="D15" s="340"/>
      <c r="E15" s="340"/>
      <c r="F15" s="340"/>
      <c r="G15" s="341">
        <f t="shared" si="0"/>
        <v>0</v>
      </c>
    </row>
    <row r="16" spans="1:7" ht="12.75">
      <c r="A16" s="342" t="s">
        <v>288</v>
      </c>
      <c r="B16" s="343" t="s">
        <v>417</v>
      </c>
      <c r="C16" s="344">
        <f>SUM(C10:C15)</f>
        <v>0</v>
      </c>
      <c r="D16" s="344">
        <f>SUM(D10:D15)</f>
        <v>0</v>
      </c>
      <c r="E16" s="344">
        <f>SUM(E10:E15)</f>
        <v>0</v>
      </c>
      <c r="F16" s="344">
        <f>SUM(F10:F15)</f>
        <v>0</v>
      </c>
      <c r="G16" s="345">
        <f t="shared" si="0"/>
        <v>0</v>
      </c>
    </row>
    <row r="17" spans="1:7" ht="12.75">
      <c r="A17" s="210"/>
      <c r="B17" s="210"/>
      <c r="C17" s="210"/>
      <c r="D17" s="210"/>
      <c r="E17" s="210"/>
      <c r="F17" s="210"/>
      <c r="G17" s="210"/>
    </row>
    <row r="18" spans="1:7" ht="12.75">
      <c r="A18" s="210"/>
      <c r="B18" s="210"/>
      <c r="C18" s="210"/>
      <c r="D18" s="210"/>
      <c r="E18" s="210"/>
      <c r="F18" s="210"/>
      <c r="G18" s="210"/>
    </row>
    <row r="19" spans="1:7" ht="12.75">
      <c r="A19" s="210"/>
      <c r="B19" s="210"/>
      <c r="C19" s="210"/>
      <c r="D19" s="210"/>
      <c r="E19" s="210"/>
      <c r="F19" s="210"/>
      <c r="G19" s="210"/>
    </row>
    <row r="20" spans="1:7" ht="15.75">
      <c r="A20" s="320" t="s">
        <v>486</v>
      </c>
      <c r="B20" s="210"/>
      <c r="C20" s="210"/>
      <c r="D20" s="210"/>
      <c r="E20" s="210"/>
      <c r="F20" s="210"/>
      <c r="G20" s="210"/>
    </row>
    <row r="21" spans="1:7" ht="12.75">
      <c r="A21" s="210"/>
      <c r="B21" s="210"/>
      <c r="C21" s="210"/>
      <c r="D21" s="210"/>
      <c r="E21" s="210"/>
      <c r="F21" s="210"/>
      <c r="G21" s="210"/>
    </row>
    <row r="22" spans="1:7" ht="12.75">
      <c r="A22" s="210"/>
      <c r="B22" s="210"/>
      <c r="C22" s="210"/>
      <c r="D22" s="210"/>
      <c r="E22" s="210"/>
      <c r="F22" s="210"/>
      <c r="G22" s="210"/>
    </row>
    <row r="23" spans="1:7" ht="12.75">
      <c r="A23" s="210"/>
      <c r="B23" s="210"/>
      <c r="C23" s="321"/>
      <c r="D23" s="321"/>
      <c r="E23" s="321"/>
      <c r="F23" s="321"/>
      <c r="G23" s="210"/>
    </row>
    <row r="24" spans="1:7" ht="13.5">
      <c r="A24" s="210"/>
      <c r="B24" s="210"/>
      <c r="C24" s="347"/>
      <c r="D24" s="348" t="s">
        <v>487</v>
      </c>
      <c r="E24" s="348"/>
      <c r="F24" s="347"/>
      <c r="G24" s="210"/>
    </row>
  </sheetData>
  <sheetProtection selectLockedCells="1" selectUnlockedCells="1"/>
  <mergeCells count="2">
    <mergeCell ref="A1:G1"/>
    <mergeCell ref="C3:G3"/>
  </mergeCells>
  <printOptions/>
  <pageMargins left="0.7875" right="0.7875" top="1.0527777777777778" bottom="1.0527777777777778" header="0.7875" footer="0.5118055555555555"/>
  <pageSetup horizontalDpi="300" verticalDpi="300" orientation="portrait" paperSize="9" r:id="rId1"/>
  <headerFooter alignWithMargins="0">
    <oddHeader>&amp;R&amp;"Times New Roman CE,Dőlt"&amp;12 &amp;"Times New Roman CE,Félkövér dőlt"&amp;11 10.2. melléklet a 3/2014. (II. 05.)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7"/>
  </sheetPr>
  <dimension ref="A1:G24"/>
  <sheetViews>
    <sheetView zoomScale="120" zoomScaleNormal="120" zoomScaleSheetLayoutView="100" workbookViewId="0" topLeftCell="A1">
      <selection activeCell="A8" sqref="A8"/>
    </sheetView>
  </sheetViews>
  <sheetFormatPr defaultColWidth="9.00390625" defaultRowHeight="12.75"/>
  <cols>
    <col min="1" max="1" width="12.875" style="0" customWidth="1"/>
    <col min="2" max="2" width="18.375" style="0" customWidth="1"/>
    <col min="3" max="16384" width="12.875" style="0" customWidth="1"/>
  </cols>
  <sheetData>
    <row r="1" spans="1:7" ht="32.25" customHeight="1">
      <c r="A1" s="535" t="s">
        <v>471</v>
      </c>
      <c r="B1" s="535"/>
      <c r="C1" s="535"/>
      <c r="D1" s="535"/>
      <c r="E1" s="535"/>
      <c r="F1" s="535"/>
      <c r="G1" s="535"/>
    </row>
    <row r="2" spans="1:7" ht="12.75">
      <c r="A2" s="209"/>
      <c r="B2" s="209"/>
      <c r="C2" s="209"/>
      <c r="D2" s="209"/>
      <c r="E2" s="209"/>
      <c r="F2" s="209"/>
      <c r="G2" s="209"/>
    </row>
    <row r="3" spans="1:7" ht="15.75">
      <c r="A3" s="318" t="s">
        <v>472</v>
      </c>
      <c r="B3" s="319"/>
      <c r="C3" s="536" t="s">
        <v>468</v>
      </c>
      <c r="D3" s="536"/>
      <c r="E3" s="536"/>
      <c r="F3" s="536"/>
      <c r="G3" s="536"/>
    </row>
    <row r="4" spans="1:7" ht="15.75">
      <c r="A4" s="319"/>
      <c r="B4" s="319"/>
      <c r="C4" s="319"/>
      <c r="D4" s="319"/>
      <c r="E4" s="319"/>
      <c r="F4" s="319"/>
      <c r="G4" s="319"/>
    </row>
    <row r="5" spans="1:7" ht="15.75">
      <c r="A5" s="318" t="s">
        <v>473</v>
      </c>
      <c r="B5" s="319"/>
      <c r="D5" s="488" t="s">
        <v>601</v>
      </c>
      <c r="E5" s="488"/>
      <c r="F5" s="488"/>
      <c r="G5" s="319"/>
    </row>
    <row r="6" spans="1:7" ht="12.75">
      <c r="A6" s="210"/>
      <c r="B6" s="210"/>
      <c r="C6" s="210"/>
      <c r="D6" s="210"/>
      <c r="E6" s="210"/>
      <c r="F6" s="210"/>
      <c r="G6" s="210"/>
    </row>
    <row r="7" spans="1:7" ht="15">
      <c r="A7" s="322" t="s">
        <v>605</v>
      </c>
      <c r="B7" s="323"/>
      <c r="C7" s="323"/>
      <c r="D7" s="324"/>
      <c r="E7" s="324"/>
      <c r="F7" s="324"/>
      <c r="G7" s="324"/>
    </row>
    <row r="8" spans="1:7" ht="15">
      <c r="A8" s="322" t="s">
        <v>474</v>
      </c>
      <c r="B8" s="324"/>
      <c r="C8" s="324"/>
      <c r="D8" s="324"/>
      <c r="E8" s="324"/>
      <c r="F8" s="324"/>
      <c r="G8" s="324"/>
    </row>
    <row r="9" spans="1:7" ht="36">
      <c r="A9" s="326" t="s">
        <v>356</v>
      </c>
      <c r="B9" s="327" t="s">
        <v>475</v>
      </c>
      <c r="C9" s="327" t="s">
        <v>476</v>
      </c>
      <c r="D9" s="327" t="s">
        <v>477</v>
      </c>
      <c r="E9" s="327" t="s">
        <v>478</v>
      </c>
      <c r="F9" s="327" t="s">
        <v>479</v>
      </c>
      <c r="G9" s="328" t="s">
        <v>417</v>
      </c>
    </row>
    <row r="10" spans="1:7" ht="22.5">
      <c r="A10" s="330" t="s">
        <v>21</v>
      </c>
      <c r="B10" s="331" t="s">
        <v>480</v>
      </c>
      <c r="C10" s="332"/>
      <c r="D10" s="332"/>
      <c r="E10" s="332"/>
      <c r="F10" s="332"/>
      <c r="G10" s="333">
        <f aca="true" t="shared" si="0" ref="G10:G16">SUM(C10:F10)</f>
        <v>0</v>
      </c>
    </row>
    <row r="11" spans="1:7" ht="45">
      <c r="A11" s="334" t="s">
        <v>35</v>
      </c>
      <c r="B11" s="335" t="s">
        <v>481</v>
      </c>
      <c r="C11" s="336"/>
      <c r="D11" s="336"/>
      <c r="E11" s="336"/>
      <c r="F11" s="336"/>
      <c r="G11" s="337">
        <f t="shared" si="0"/>
        <v>0</v>
      </c>
    </row>
    <row r="12" spans="1:7" ht="33.75">
      <c r="A12" s="334" t="s">
        <v>49</v>
      </c>
      <c r="B12" s="335" t="s">
        <v>482</v>
      </c>
      <c r="C12" s="336"/>
      <c r="D12" s="336"/>
      <c r="E12" s="336"/>
      <c r="F12" s="336"/>
      <c r="G12" s="337">
        <f t="shared" si="0"/>
        <v>0</v>
      </c>
    </row>
    <row r="13" spans="1:7" ht="22.5">
      <c r="A13" s="334" t="s">
        <v>278</v>
      </c>
      <c r="B13" s="335" t="s">
        <v>483</v>
      </c>
      <c r="C13" s="336"/>
      <c r="D13" s="336"/>
      <c r="E13" s="336"/>
      <c r="F13" s="336"/>
      <c r="G13" s="337">
        <f t="shared" si="0"/>
        <v>0</v>
      </c>
    </row>
    <row r="14" spans="1:7" ht="33.75">
      <c r="A14" s="334" t="s">
        <v>85</v>
      </c>
      <c r="B14" s="335" t="s">
        <v>484</v>
      </c>
      <c r="C14" s="336"/>
      <c r="D14" s="336"/>
      <c r="E14" s="336"/>
      <c r="F14" s="336"/>
      <c r="G14" s="337">
        <f t="shared" si="0"/>
        <v>0</v>
      </c>
    </row>
    <row r="15" spans="1:7" ht="22.5">
      <c r="A15" s="338" t="s">
        <v>107</v>
      </c>
      <c r="B15" s="339" t="s">
        <v>485</v>
      </c>
      <c r="C15" s="340"/>
      <c r="D15" s="340"/>
      <c r="E15" s="340"/>
      <c r="F15" s="340"/>
      <c r="G15" s="341">
        <f t="shared" si="0"/>
        <v>0</v>
      </c>
    </row>
    <row r="16" spans="1:7" ht="12.75">
      <c r="A16" s="342" t="s">
        <v>288</v>
      </c>
      <c r="B16" s="343" t="s">
        <v>417</v>
      </c>
      <c r="C16" s="344">
        <f>SUM(C10:C15)</f>
        <v>0</v>
      </c>
      <c r="D16" s="344">
        <f>SUM(D10:D15)</f>
        <v>0</v>
      </c>
      <c r="E16" s="344">
        <f>SUM(E10:E15)</f>
        <v>0</v>
      </c>
      <c r="F16" s="344">
        <f>SUM(F10:F15)</f>
        <v>0</v>
      </c>
      <c r="G16" s="345">
        <f t="shared" si="0"/>
        <v>0</v>
      </c>
    </row>
    <row r="17" spans="1:7" ht="12.75">
      <c r="A17" s="210"/>
      <c r="B17" s="210"/>
      <c r="C17" s="210"/>
      <c r="D17" s="210"/>
      <c r="E17" s="210"/>
      <c r="F17" s="210"/>
      <c r="G17" s="210"/>
    </row>
    <row r="18" spans="1:7" ht="12.75">
      <c r="A18" s="210"/>
      <c r="B18" s="210"/>
      <c r="C18" s="210"/>
      <c r="D18" s="210"/>
      <c r="E18" s="210"/>
      <c r="F18" s="210"/>
      <c r="G18" s="210"/>
    </row>
    <row r="19" spans="1:7" ht="12.75">
      <c r="A19" s="210"/>
      <c r="B19" s="210"/>
      <c r="C19" s="210"/>
      <c r="D19" s="210"/>
      <c r="E19" s="210"/>
      <c r="F19" s="210"/>
      <c r="G19" s="210"/>
    </row>
    <row r="20" spans="1:7" ht="15.75">
      <c r="A20" s="320" t="s">
        <v>486</v>
      </c>
      <c r="B20" s="210"/>
      <c r="C20" s="210"/>
      <c r="D20" s="210"/>
      <c r="E20" s="210"/>
      <c r="F20" s="210"/>
      <c r="G20" s="210"/>
    </row>
    <row r="21" spans="1:7" ht="12.75">
      <c r="A21" s="210"/>
      <c r="B21" s="210"/>
      <c r="C21" s="210"/>
      <c r="D21" s="210"/>
      <c r="E21" s="210"/>
      <c r="F21" s="210"/>
      <c r="G21" s="210"/>
    </row>
    <row r="22" spans="1:7" ht="12.75">
      <c r="A22" s="210"/>
      <c r="B22" s="210"/>
      <c r="C22" s="210"/>
      <c r="D22" s="210"/>
      <c r="E22" s="210"/>
      <c r="F22" s="210"/>
      <c r="G22" s="210"/>
    </row>
    <row r="23" spans="1:7" ht="12.75">
      <c r="A23" s="210"/>
      <c r="B23" s="210"/>
      <c r="C23" s="321"/>
      <c r="D23" s="321"/>
      <c r="E23" s="321"/>
      <c r="F23" s="321"/>
      <c r="G23" s="210"/>
    </row>
    <row r="24" spans="1:7" ht="13.5">
      <c r="A24" s="210"/>
      <c r="B24" s="210"/>
      <c r="C24" s="347"/>
      <c r="D24" s="348" t="s">
        <v>487</v>
      </c>
      <c r="E24" s="348"/>
      <c r="F24" s="347"/>
      <c r="G24" s="210"/>
    </row>
  </sheetData>
  <sheetProtection selectLockedCells="1" selectUnlockedCells="1"/>
  <mergeCells count="2">
    <mergeCell ref="A1:G1"/>
    <mergeCell ref="C3:G3"/>
  </mergeCells>
  <printOptions/>
  <pageMargins left="0.7875" right="0.7875" top="1.0527777777777778" bottom="1.0527777777777778" header="0.7875" footer="0.5118055555555555"/>
  <pageSetup horizontalDpi="300" verticalDpi="300" orientation="portrait" paperSize="9" r:id="rId1"/>
  <headerFooter alignWithMargins="0">
    <oddHeader>&amp;R  &amp;"Times New Roman CE,Félkövér dőlt"&amp;11 10.3. melléklet a 3/2014. (II. 05.)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7"/>
  </sheetPr>
  <dimension ref="A1:G24"/>
  <sheetViews>
    <sheetView zoomScale="120" zoomScaleNormal="120" zoomScaleSheetLayoutView="100" workbookViewId="0" topLeftCell="A1">
      <selection activeCell="A8" sqref="A8"/>
    </sheetView>
  </sheetViews>
  <sheetFormatPr defaultColWidth="9.00390625" defaultRowHeight="12.75"/>
  <cols>
    <col min="1" max="1" width="12.875" style="0" customWidth="1"/>
    <col min="2" max="2" width="16.50390625" style="0" customWidth="1"/>
    <col min="3" max="16384" width="12.875" style="0" customWidth="1"/>
  </cols>
  <sheetData>
    <row r="1" spans="1:7" ht="32.25" customHeight="1">
      <c r="A1" s="535" t="s">
        <v>471</v>
      </c>
      <c r="B1" s="535"/>
      <c r="C1" s="535"/>
      <c r="D1" s="535"/>
      <c r="E1" s="535"/>
      <c r="F1" s="535"/>
      <c r="G1" s="535"/>
    </row>
    <row r="2" spans="1:7" ht="12.75">
      <c r="A2" s="209"/>
      <c r="B2" s="209"/>
      <c r="C2" s="209"/>
      <c r="D2" s="209"/>
      <c r="E2" s="209"/>
      <c r="F2" s="209"/>
      <c r="G2" s="209"/>
    </row>
    <row r="3" spans="1:7" ht="15.75">
      <c r="A3" s="318" t="s">
        <v>472</v>
      </c>
      <c r="B3" s="319"/>
      <c r="C3" s="536" t="s">
        <v>470</v>
      </c>
      <c r="D3" s="536"/>
      <c r="E3" s="536"/>
      <c r="F3" s="536"/>
      <c r="G3" s="536"/>
    </row>
    <row r="4" spans="1:7" ht="15.75">
      <c r="A4" s="319"/>
      <c r="B4" s="319"/>
      <c r="C4" s="319"/>
      <c r="D4" s="319"/>
      <c r="E4" s="319"/>
      <c r="F4" s="319"/>
      <c r="G4" s="319"/>
    </row>
    <row r="5" spans="1:7" ht="15.75">
      <c r="A5" s="318" t="s">
        <v>473</v>
      </c>
      <c r="B5" s="319"/>
      <c r="D5" s="488" t="s">
        <v>602</v>
      </c>
      <c r="E5" s="488"/>
      <c r="F5" s="488"/>
      <c r="G5" s="319"/>
    </row>
    <row r="6" spans="1:7" ht="12.75">
      <c r="A6" s="210"/>
      <c r="B6" s="210"/>
      <c r="C6" s="210"/>
      <c r="D6" s="210"/>
      <c r="E6" s="210"/>
      <c r="F6" s="210"/>
      <c r="G6" s="210"/>
    </row>
    <row r="7" spans="1:7" ht="15">
      <c r="A7" s="322" t="s">
        <v>606</v>
      </c>
      <c r="B7" s="323"/>
      <c r="C7" s="323"/>
      <c r="D7" s="324"/>
      <c r="E7" s="324"/>
      <c r="F7" s="324"/>
      <c r="G7" s="324"/>
    </row>
    <row r="8" spans="1:7" ht="15">
      <c r="A8" s="322" t="s">
        <v>474</v>
      </c>
      <c r="B8" s="324"/>
      <c r="C8" s="324"/>
      <c r="D8" s="324"/>
      <c r="E8" s="324"/>
      <c r="F8" s="324"/>
      <c r="G8" s="324"/>
    </row>
    <row r="9" spans="1:7" ht="36">
      <c r="A9" s="326" t="s">
        <v>356</v>
      </c>
      <c r="B9" s="327" t="s">
        <v>475</v>
      </c>
      <c r="C9" s="327" t="s">
        <v>476</v>
      </c>
      <c r="D9" s="327" t="s">
        <v>477</v>
      </c>
      <c r="E9" s="327" t="s">
        <v>478</v>
      </c>
      <c r="F9" s="327" t="s">
        <v>479</v>
      </c>
      <c r="G9" s="328" t="s">
        <v>417</v>
      </c>
    </row>
    <row r="10" spans="1:7" ht="22.5">
      <c r="A10" s="330" t="s">
        <v>21</v>
      </c>
      <c r="B10" s="331" t="s">
        <v>480</v>
      </c>
      <c r="C10" s="332"/>
      <c r="D10" s="332"/>
      <c r="E10" s="332"/>
      <c r="F10" s="332"/>
      <c r="G10" s="333">
        <f aca="true" t="shared" si="0" ref="G10:G16">SUM(C10:F10)</f>
        <v>0</v>
      </c>
    </row>
    <row r="11" spans="1:7" ht="45">
      <c r="A11" s="334" t="s">
        <v>35</v>
      </c>
      <c r="B11" s="335" t="s">
        <v>481</v>
      </c>
      <c r="C11" s="336"/>
      <c r="D11" s="336"/>
      <c r="E11" s="336"/>
      <c r="F11" s="336"/>
      <c r="G11" s="337">
        <f t="shared" si="0"/>
        <v>0</v>
      </c>
    </row>
    <row r="12" spans="1:7" ht="33.75">
      <c r="A12" s="334" t="s">
        <v>49</v>
      </c>
      <c r="B12" s="335" t="s">
        <v>482</v>
      </c>
      <c r="C12" s="336"/>
      <c r="D12" s="336"/>
      <c r="E12" s="336"/>
      <c r="F12" s="336"/>
      <c r="G12" s="337">
        <f t="shared" si="0"/>
        <v>0</v>
      </c>
    </row>
    <row r="13" spans="1:7" ht="22.5">
      <c r="A13" s="334" t="s">
        <v>278</v>
      </c>
      <c r="B13" s="335" t="s">
        <v>483</v>
      </c>
      <c r="C13" s="336"/>
      <c r="D13" s="336"/>
      <c r="E13" s="336"/>
      <c r="F13" s="336"/>
      <c r="G13" s="337">
        <f t="shared" si="0"/>
        <v>0</v>
      </c>
    </row>
    <row r="14" spans="1:7" ht="45">
      <c r="A14" s="334" t="s">
        <v>85</v>
      </c>
      <c r="B14" s="335" t="s">
        <v>484</v>
      </c>
      <c r="C14" s="336"/>
      <c r="D14" s="336"/>
      <c r="E14" s="336"/>
      <c r="F14" s="336"/>
      <c r="G14" s="337">
        <f t="shared" si="0"/>
        <v>0</v>
      </c>
    </row>
    <row r="15" spans="1:7" ht="22.5">
      <c r="A15" s="338" t="s">
        <v>107</v>
      </c>
      <c r="B15" s="339" t="s">
        <v>485</v>
      </c>
      <c r="C15" s="340"/>
      <c r="D15" s="340"/>
      <c r="E15" s="340"/>
      <c r="F15" s="340"/>
      <c r="G15" s="341">
        <f t="shared" si="0"/>
        <v>0</v>
      </c>
    </row>
    <row r="16" spans="1:7" ht="12.75">
      <c r="A16" s="342" t="s">
        <v>288</v>
      </c>
      <c r="B16" s="343" t="s">
        <v>417</v>
      </c>
      <c r="C16" s="344">
        <f>SUM(C10:C15)</f>
        <v>0</v>
      </c>
      <c r="D16" s="344">
        <f>SUM(D10:D15)</f>
        <v>0</v>
      </c>
      <c r="E16" s="344">
        <f>SUM(E10:E15)</f>
        <v>0</v>
      </c>
      <c r="F16" s="344">
        <f>SUM(F10:F15)</f>
        <v>0</v>
      </c>
      <c r="G16" s="345">
        <f t="shared" si="0"/>
        <v>0</v>
      </c>
    </row>
    <row r="17" spans="1:7" ht="12.75">
      <c r="A17" s="210"/>
      <c r="B17" s="210"/>
      <c r="C17" s="210"/>
      <c r="D17" s="210"/>
      <c r="E17" s="210"/>
      <c r="F17" s="210"/>
      <c r="G17" s="210"/>
    </row>
    <row r="18" spans="1:7" ht="12.75">
      <c r="A18" s="210"/>
      <c r="B18" s="210"/>
      <c r="C18" s="210"/>
      <c r="D18" s="210"/>
      <c r="E18" s="210"/>
      <c r="F18" s="210"/>
      <c r="G18" s="210"/>
    </row>
    <row r="19" spans="1:7" ht="12.75">
      <c r="A19" s="210"/>
      <c r="B19" s="210"/>
      <c r="C19" s="210"/>
      <c r="D19" s="210"/>
      <c r="E19" s="210"/>
      <c r="F19" s="210"/>
      <c r="G19" s="210"/>
    </row>
    <row r="20" spans="1:7" ht="15.75">
      <c r="A20" s="320" t="s">
        <v>486</v>
      </c>
      <c r="B20" s="210"/>
      <c r="C20" s="210"/>
      <c r="D20" s="210"/>
      <c r="E20" s="210"/>
      <c r="F20" s="210"/>
      <c r="G20" s="210"/>
    </row>
    <row r="21" spans="1:7" ht="12.75">
      <c r="A21" s="210"/>
      <c r="B21" s="210"/>
      <c r="C21" s="210"/>
      <c r="D21" s="210"/>
      <c r="E21" s="210"/>
      <c r="F21" s="210"/>
      <c r="G21" s="210"/>
    </row>
    <row r="22" spans="1:7" ht="12.75">
      <c r="A22" s="210"/>
      <c r="B22" s="210"/>
      <c r="C22" s="210"/>
      <c r="D22" s="210"/>
      <c r="E22" s="210"/>
      <c r="F22" s="210"/>
      <c r="G22" s="210"/>
    </row>
    <row r="23" spans="1:7" ht="12.75">
      <c r="A23" s="210"/>
      <c r="B23" s="210"/>
      <c r="C23" s="321"/>
      <c r="D23" s="321"/>
      <c r="E23" s="321"/>
      <c r="F23" s="321"/>
      <c r="G23" s="210"/>
    </row>
    <row r="24" spans="1:7" ht="13.5">
      <c r="A24" s="210"/>
      <c r="B24" s="210"/>
      <c r="C24" s="347"/>
      <c r="D24" s="348" t="s">
        <v>487</v>
      </c>
      <c r="E24" s="348"/>
      <c r="F24" s="347"/>
      <c r="G24" s="210"/>
    </row>
  </sheetData>
  <sheetProtection selectLockedCells="1" selectUnlockedCells="1"/>
  <mergeCells count="2">
    <mergeCell ref="A1:G1"/>
    <mergeCell ref="C3:G3"/>
  </mergeCells>
  <printOptions/>
  <pageMargins left="0.7875" right="0.7875" top="1.0527777777777778" bottom="1.0527777777777778" header="0.7875" footer="0.5118055555555555"/>
  <pageSetup horizontalDpi="300" verticalDpi="300" orientation="portrait" paperSize="9" r:id="rId1"/>
  <headerFooter alignWithMargins="0">
    <oddHeader>&amp;R&amp;"Times New Roman CE,Félkövér dőlt"&amp;11  10.4. melléklet a 3/2014. (II. 05.)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G151"/>
  <sheetViews>
    <sheetView zoomScale="120" zoomScaleNormal="120" zoomScaleSheetLayoutView="100" workbookViewId="0" topLeftCell="A52">
      <selection activeCell="C82" sqref="C82"/>
    </sheetView>
  </sheetViews>
  <sheetFormatPr defaultColWidth="9.00390625" defaultRowHeight="12.75"/>
  <cols>
    <col min="1" max="1" width="9.00390625" style="349" customWidth="1"/>
    <col min="2" max="2" width="75.875" style="350" customWidth="1"/>
    <col min="3" max="3" width="15.50390625" style="351" customWidth="1"/>
    <col min="4" max="5" width="15.50390625" style="350" customWidth="1"/>
    <col min="6" max="6" width="9.00390625" style="352" customWidth="1"/>
    <col min="7" max="16384" width="9.375" style="352" customWidth="1"/>
  </cols>
  <sheetData>
    <row r="1" spans="1:5" ht="15.75" customHeight="1">
      <c r="A1" s="508" t="s">
        <v>15</v>
      </c>
      <c r="B1" s="508"/>
      <c r="C1" s="508"/>
      <c r="D1" s="508"/>
      <c r="E1" s="508"/>
    </row>
    <row r="2" spans="1:5" ht="15.75" customHeight="1">
      <c r="A2" s="507" t="s">
        <v>16</v>
      </c>
      <c r="B2" s="507"/>
      <c r="D2" s="8"/>
      <c r="E2" s="9" t="s">
        <v>17</v>
      </c>
    </row>
    <row r="3" spans="1:5" ht="37.5" customHeight="1">
      <c r="A3" s="10" t="s">
        <v>18</v>
      </c>
      <c r="B3" s="11" t="s">
        <v>19</v>
      </c>
      <c r="C3" s="11" t="s">
        <v>488</v>
      </c>
      <c r="D3" s="353" t="s">
        <v>489</v>
      </c>
      <c r="E3" s="354" t="s">
        <v>20</v>
      </c>
    </row>
    <row r="4" spans="1:5" s="356" customFormat="1" ht="12" customHeight="1">
      <c r="A4" s="44">
        <v>1</v>
      </c>
      <c r="B4" s="45">
        <v>2</v>
      </c>
      <c r="C4" s="45">
        <v>3</v>
      </c>
      <c r="D4" s="45">
        <v>4</v>
      </c>
      <c r="E4" s="355">
        <v>5</v>
      </c>
    </row>
    <row r="5" spans="1:5" s="497" customFormat="1" ht="12" customHeight="1">
      <c r="A5" s="44" t="s">
        <v>21</v>
      </c>
      <c r="B5" s="18" t="s">
        <v>22</v>
      </c>
      <c r="C5" s="357">
        <f>+C6+C7+C8+C9+C10+C11</f>
        <v>340013</v>
      </c>
      <c r="D5" s="357">
        <f>+D6+D7+D8+D9+D10+D11</f>
        <v>240428</v>
      </c>
      <c r="E5" s="357">
        <f>+E6+E7+E8+E9+E10+E11</f>
        <v>166658</v>
      </c>
    </row>
    <row r="6" spans="1:5" s="497" customFormat="1" ht="12" customHeight="1">
      <c r="A6" s="263" t="s">
        <v>23</v>
      </c>
      <c r="B6" s="21" t="s">
        <v>24</v>
      </c>
      <c r="C6" s="358"/>
      <c r="D6" s="358">
        <v>67849</v>
      </c>
      <c r="E6" s="358">
        <v>52305</v>
      </c>
    </row>
    <row r="7" spans="1:5" s="497" customFormat="1" ht="12" customHeight="1">
      <c r="A7" s="265" t="s">
        <v>25</v>
      </c>
      <c r="B7" s="24" t="s">
        <v>26</v>
      </c>
      <c r="C7" s="359"/>
      <c r="D7" s="359">
        <v>28090</v>
      </c>
      <c r="E7" s="359">
        <v>39736</v>
      </c>
    </row>
    <row r="8" spans="1:5" s="497" customFormat="1" ht="12" customHeight="1">
      <c r="A8" s="265" t="s">
        <v>27</v>
      </c>
      <c r="B8" s="24" t="s">
        <v>28</v>
      </c>
      <c r="C8" s="359">
        <v>90084</v>
      </c>
      <c r="D8" s="359">
        <v>24349</v>
      </c>
      <c r="E8" s="359">
        <v>33491</v>
      </c>
    </row>
    <row r="9" spans="1:5" s="497" customFormat="1" ht="12" customHeight="1">
      <c r="A9" s="265" t="s">
        <v>29</v>
      </c>
      <c r="B9" s="24" t="s">
        <v>30</v>
      </c>
      <c r="C9" s="359"/>
      <c r="D9" s="359">
        <v>2420</v>
      </c>
      <c r="E9" s="359">
        <v>2418</v>
      </c>
    </row>
    <row r="10" spans="1:5" s="497" customFormat="1" ht="12" customHeight="1">
      <c r="A10" s="265" t="s">
        <v>31</v>
      </c>
      <c r="B10" s="24" t="s">
        <v>32</v>
      </c>
      <c r="C10" s="360">
        <v>55</v>
      </c>
      <c r="D10" s="360">
        <v>3622</v>
      </c>
      <c r="E10" s="359">
        <v>33</v>
      </c>
    </row>
    <row r="11" spans="1:5" s="497" customFormat="1" ht="12" customHeight="1">
      <c r="A11" s="267" t="s">
        <v>33</v>
      </c>
      <c r="B11" s="62" t="s">
        <v>34</v>
      </c>
      <c r="C11" s="361">
        <v>249874</v>
      </c>
      <c r="D11" s="361">
        <v>114098</v>
      </c>
      <c r="E11" s="361">
        <v>38675</v>
      </c>
    </row>
    <row r="12" spans="1:5" s="497" customFormat="1" ht="12" customHeight="1">
      <c r="A12" s="44" t="s">
        <v>35</v>
      </c>
      <c r="B12" s="28" t="s">
        <v>36</v>
      </c>
      <c r="C12" s="357">
        <f>+C13+C14+C15+C16+C17</f>
        <v>39358</v>
      </c>
      <c r="D12" s="357">
        <f>+D13+D14+D15+D16+D17+D18</f>
        <v>37669</v>
      </c>
      <c r="E12" s="357">
        <f>+E13+E14+E15+E16+E17+E18</f>
        <v>43447</v>
      </c>
    </row>
    <row r="13" spans="1:5" s="497" customFormat="1" ht="12" customHeight="1">
      <c r="A13" s="263" t="s">
        <v>37</v>
      </c>
      <c r="B13" s="21" t="s">
        <v>38</v>
      </c>
      <c r="C13" s="358"/>
      <c r="D13" s="358"/>
      <c r="E13" s="358"/>
    </row>
    <row r="14" spans="1:5" s="497" customFormat="1" ht="12" customHeight="1">
      <c r="A14" s="265" t="s">
        <v>39</v>
      </c>
      <c r="B14" s="24" t="s">
        <v>40</v>
      </c>
      <c r="C14" s="359"/>
      <c r="D14" s="359"/>
      <c r="E14" s="359"/>
    </row>
    <row r="15" spans="1:5" s="497" customFormat="1" ht="12" customHeight="1">
      <c r="A15" s="265" t="s">
        <v>41</v>
      </c>
      <c r="B15" s="24" t="s">
        <v>42</v>
      </c>
      <c r="C15" s="359"/>
      <c r="D15" s="359"/>
      <c r="E15" s="359"/>
    </row>
    <row r="16" spans="1:5" s="497" customFormat="1" ht="12" customHeight="1">
      <c r="A16" s="265" t="s">
        <v>43</v>
      </c>
      <c r="B16" s="24" t="s">
        <v>44</v>
      </c>
      <c r="C16" s="359"/>
      <c r="D16" s="359"/>
      <c r="E16" s="359"/>
    </row>
    <row r="17" spans="1:5" s="497" customFormat="1" ht="12" customHeight="1">
      <c r="A17" s="265" t="s">
        <v>45</v>
      </c>
      <c r="B17" s="24" t="s">
        <v>46</v>
      </c>
      <c r="C17" s="359">
        <v>39358</v>
      </c>
      <c r="D17" s="359">
        <v>36768</v>
      </c>
      <c r="E17" s="359">
        <v>43447</v>
      </c>
    </row>
    <row r="18" spans="1:5" s="497" customFormat="1" ht="12" customHeight="1">
      <c r="A18" s="267" t="s">
        <v>47</v>
      </c>
      <c r="B18" s="62" t="s">
        <v>48</v>
      </c>
      <c r="C18" s="362"/>
      <c r="D18" s="362">
        <v>901</v>
      </c>
      <c r="E18" s="362"/>
    </row>
    <row r="19" spans="1:5" s="497" customFormat="1" ht="12" customHeight="1">
      <c r="A19" s="44" t="s">
        <v>49</v>
      </c>
      <c r="B19" s="18" t="s">
        <v>50</v>
      </c>
      <c r="C19" s="357">
        <f>+C20+C21+C22+C23+C24</f>
        <v>1107</v>
      </c>
      <c r="D19" s="357">
        <f>+D20+D21+D22+D23+D24</f>
        <v>3563</v>
      </c>
      <c r="E19" s="357">
        <f>+E20+E21+E22+E23+E24</f>
        <v>0</v>
      </c>
    </row>
    <row r="20" spans="1:5" s="497" customFormat="1" ht="12" customHeight="1">
      <c r="A20" s="263" t="s">
        <v>51</v>
      </c>
      <c r="B20" s="21" t="s">
        <v>52</v>
      </c>
      <c r="C20" s="358"/>
      <c r="D20" s="358">
        <v>3563</v>
      </c>
      <c r="E20" s="358"/>
    </row>
    <row r="21" spans="1:5" s="497" customFormat="1" ht="12" customHeight="1">
      <c r="A21" s="265" t="s">
        <v>53</v>
      </c>
      <c r="B21" s="24" t="s">
        <v>54</v>
      </c>
      <c r="C21" s="359"/>
      <c r="D21" s="359"/>
      <c r="E21" s="359"/>
    </row>
    <row r="22" spans="1:5" s="497" customFormat="1" ht="12" customHeight="1">
      <c r="A22" s="265" t="s">
        <v>55</v>
      </c>
      <c r="B22" s="24" t="s">
        <v>56</v>
      </c>
      <c r="C22" s="359"/>
      <c r="D22" s="359"/>
      <c r="E22" s="359"/>
    </row>
    <row r="23" spans="1:5" s="497" customFormat="1" ht="12" customHeight="1">
      <c r="A23" s="265" t="s">
        <v>57</v>
      </c>
      <c r="B23" s="24" t="s">
        <v>58</v>
      </c>
      <c r="C23" s="359"/>
      <c r="D23" s="359"/>
      <c r="E23" s="359"/>
    </row>
    <row r="24" spans="1:5" s="497" customFormat="1" ht="12" customHeight="1">
      <c r="A24" s="265" t="s">
        <v>59</v>
      </c>
      <c r="B24" s="24" t="s">
        <v>60</v>
      </c>
      <c r="C24" s="359">
        <v>1107</v>
      </c>
      <c r="D24" s="359"/>
      <c r="E24" s="359"/>
    </row>
    <row r="25" spans="1:5" s="497" customFormat="1" ht="12" customHeight="1">
      <c r="A25" s="267" t="s">
        <v>61</v>
      </c>
      <c r="B25" s="62" t="s">
        <v>62</v>
      </c>
      <c r="C25" s="362"/>
      <c r="D25" s="362"/>
      <c r="E25" s="362"/>
    </row>
    <row r="26" spans="1:5" s="497" customFormat="1" ht="12" customHeight="1">
      <c r="A26" s="44" t="s">
        <v>63</v>
      </c>
      <c r="B26" s="18" t="s">
        <v>64</v>
      </c>
      <c r="C26" s="19">
        <f>C27+C28+C29+C30+C36</f>
        <v>122707</v>
      </c>
      <c r="D26" s="19">
        <f>D27+D28+D29+D30+D36</f>
        <v>65661</v>
      </c>
      <c r="E26" s="19">
        <f>E27+E28+E29+E30+E36</f>
        <v>57100</v>
      </c>
    </row>
    <row r="27" spans="1:5" s="497" customFormat="1" ht="12" customHeight="1">
      <c r="A27" s="265" t="s">
        <v>65</v>
      </c>
      <c r="B27" s="24" t="s">
        <v>66</v>
      </c>
      <c r="C27" s="25">
        <v>57524</v>
      </c>
      <c r="D27" s="25"/>
      <c r="E27" s="25"/>
    </row>
    <row r="28" spans="1:5" s="497" customFormat="1" ht="12" customHeight="1">
      <c r="A28" s="265" t="s">
        <v>67</v>
      </c>
      <c r="B28" s="24" t="s">
        <v>68</v>
      </c>
      <c r="C28" s="25"/>
      <c r="D28" s="25"/>
      <c r="E28" s="25"/>
    </row>
    <row r="29" spans="1:5" s="497" customFormat="1" ht="12" customHeight="1">
      <c r="A29" s="265" t="s">
        <v>69</v>
      </c>
      <c r="B29" s="24" t="s">
        <v>70</v>
      </c>
      <c r="C29" s="25">
        <v>15958</v>
      </c>
      <c r="D29" s="25">
        <v>15894</v>
      </c>
      <c r="E29" s="25">
        <v>14400</v>
      </c>
    </row>
    <row r="30" spans="1:5" s="497" customFormat="1" ht="12" customHeight="1">
      <c r="A30" s="265" t="s">
        <v>71</v>
      </c>
      <c r="B30" s="24" t="s">
        <v>72</v>
      </c>
      <c r="C30" s="25">
        <f>C31+C32+C33+C34+C35</f>
        <v>48320</v>
      </c>
      <c r="D30" s="25">
        <v>48982</v>
      </c>
      <c r="E30" s="25">
        <v>42200</v>
      </c>
    </row>
    <row r="31" spans="1:5" s="497" customFormat="1" ht="12" customHeight="1">
      <c r="A31" s="265" t="s">
        <v>73</v>
      </c>
      <c r="B31" s="24" t="s">
        <v>74</v>
      </c>
      <c r="C31" s="25">
        <v>37188</v>
      </c>
      <c r="D31" s="25">
        <v>39425</v>
      </c>
      <c r="E31" s="25">
        <v>35000</v>
      </c>
    </row>
    <row r="32" spans="1:5" s="497" customFormat="1" ht="12" customHeight="1">
      <c r="A32" s="265" t="s">
        <v>75</v>
      </c>
      <c r="B32" s="24" t="s">
        <v>76</v>
      </c>
      <c r="C32" s="25"/>
      <c r="D32" s="25"/>
      <c r="E32" s="25"/>
    </row>
    <row r="33" spans="1:5" s="497" customFormat="1" ht="12" customHeight="1">
      <c r="A33" s="265" t="s">
        <v>77</v>
      </c>
      <c r="B33" s="24" t="s">
        <v>78</v>
      </c>
      <c r="C33" s="25"/>
      <c r="D33" s="25"/>
      <c r="E33" s="25">
        <f>SUM(E34:E43)</f>
        <v>93632</v>
      </c>
    </row>
    <row r="34" spans="1:5" s="497" customFormat="1" ht="12" customHeight="1">
      <c r="A34" s="265" t="s">
        <v>79</v>
      </c>
      <c r="B34" s="24" t="s">
        <v>80</v>
      </c>
      <c r="C34" s="25">
        <v>8583</v>
      </c>
      <c r="D34" s="25">
        <v>3599</v>
      </c>
      <c r="E34" s="25">
        <v>3200</v>
      </c>
    </row>
    <row r="35" spans="1:5" s="497" customFormat="1" ht="12" customHeight="1">
      <c r="A35" s="265" t="s">
        <v>81</v>
      </c>
      <c r="B35" s="24" t="s">
        <v>82</v>
      </c>
      <c r="C35" s="25">
        <v>2549</v>
      </c>
      <c r="D35" s="25">
        <v>5958</v>
      </c>
      <c r="E35" s="25">
        <v>4000</v>
      </c>
    </row>
    <row r="36" spans="1:5" s="497" customFormat="1" ht="12" customHeight="1">
      <c r="A36" s="267" t="s">
        <v>83</v>
      </c>
      <c r="B36" s="27" t="s">
        <v>84</v>
      </c>
      <c r="C36" s="359">
        <v>905</v>
      </c>
      <c r="D36" s="359">
        <v>785</v>
      </c>
      <c r="E36" s="25">
        <v>500</v>
      </c>
    </row>
    <row r="37" spans="1:5" s="497" customFormat="1" ht="12" customHeight="1">
      <c r="A37" s="44" t="s">
        <v>85</v>
      </c>
      <c r="B37" s="18" t="s">
        <v>86</v>
      </c>
      <c r="C37" s="19">
        <f>SUM(C38:C47)</f>
        <v>30950</v>
      </c>
      <c r="D37" s="19">
        <f>D38+D39+D40+D41+D42+D43+D44+D45+D46+D47</f>
        <v>41805</v>
      </c>
      <c r="E37" s="19">
        <f>E38+E39+E40+E41+E42+E43+E44+E45+E46+E47</f>
        <v>44552</v>
      </c>
    </row>
    <row r="38" spans="1:5" s="497" customFormat="1" ht="12" customHeight="1">
      <c r="A38" s="263" t="s">
        <v>87</v>
      </c>
      <c r="B38" s="21" t="s">
        <v>88</v>
      </c>
      <c r="C38" s="22">
        <v>7196</v>
      </c>
      <c r="D38" s="22">
        <v>10115</v>
      </c>
      <c r="E38" s="22">
        <v>14376</v>
      </c>
    </row>
    <row r="39" spans="1:5" s="497" customFormat="1" ht="12" customHeight="1">
      <c r="A39" s="265" t="s">
        <v>89</v>
      </c>
      <c r="B39" s="24" t="s">
        <v>90</v>
      </c>
      <c r="C39" s="25">
        <v>618</v>
      </c>
      <c r="D39" s="25">
        <v>8797</v>
      </c>
      <c r="E39" s="25">
        <v>9720</v>
      </c>
    </row>
    <row r="40" spans="1:5" s="497" customFormat="1" ht="12" customHeight="1">
      <c r="A40" s="265" t="s">
        <v>91</v>
      </c>
      <c r="B40" s="24" t="s">
        <v>92</v>
      </c>
      <c r="C40" s="25"/>
      <c r="D40" s="25">
        <v>596</v>
      </c>
      <c r="E40" s="25">
        <v>400</v>
      </c>
    </row>
    <row r="41" spans="1:5" s="497" customFormat="1" ht="12" customHeight="1">
      <c r="A41" s="265" t="s">
        <v>93</v>
      </c>
      <c r="B41" s="24" t="s">
        <v>94</v>
      </c>
      <c r="C41" s="25"/>
      <c r="D41" s="25">
        <v>845</v>
      </c>
      <c r="E41" s="25">
        <v>1500</v>
      </c>
    </row>
    <row r="42" spans="1:5" s="497" customFormat="1" ht="12" customHeight="1">
      <c r="A42" s="265" t="s">
        <v>95</v>
      </c>
      <c r="B42" s="24" t="s">
        <v>96</v>
      </c>
      <c r="C42" s="25">
        <v>9684</v>
      </c>
      <c r="D42" s="25">
        <v>8633</v>
      </c>
      <c r="E42" s="25">
        <v>8331</v>
      </c>
    </row>
    <row r="43" spans="1:5" s="497" customFormat="1" ht="12" customHeight="1">
      <c r="A43" s="265" t="s">
        <v>97</v>
      </c>
      <c r="B43" s="24" t="s">
        <v>98</v>
      </c>
      <c r="C43" s="25">
        <v>4482</v>
      </c>
      <c r="D43" s="25">
        <v>6487</v>
      </c>
      <c r="E43" s="25">
        <v>7053</v>
      </c>
    </row>
    <row r="44" spans="1:5" s="497" customFormat="1" ht="12" customHeight="1">
      <c r="A44" s="265" t="s">
        <v>99</v>
      </c>
      <c r="B44" s="24" t="s">
        <v>100</v>
      </c>
      <c r="C44" s="25"/>
      <c r="D44" s="25">
        <v>786</v>
      </c>
      <c r="E44" s="25">
        <v>1046</v>
      </c>
    </row>
    <row r="45" spans="1:5" s="497" customFormat="1" ht="12" customHeight="1">
      <c r="A45" s="265" t="s">
        <v>101</v>
      </c>
      <c r="B45" s="24" t="s">
        <v>102</v>
      </c>
      <c r="C45" s="25">
        <v>329</v>
      </c>
      <c r="D45" s="25">
        <v>836</v>
      </c>
      <c r="E45" s="25"/>
    </row>
    <row r="46" spans="1:5" s="497" customFormat="1" ht="12" customHeight="1">
      <c r="A46" s="265" t="s">
        <v>103</v>
      </c>
      <c r="B46" s="24" t="s">
        <v>104</v>
      </c>
      <c r="C46" s="25">
        <v>8641</v>
      </c>
      <c r="D46" s="25">
        <v>3020</v>
      </c>
      <c r="E46" s="25"/>
    </row>
    <row r="47" spans="1:5" s="497" customFormat="1" ht="12" customHeight="1">
      <c r="A47" s="267" t="s">
        <v>105</v>
      </c>
      <c r="B47" s="27" t="s">
        <v>106</v>
      </c>
      <c r="C47" s="29"/>
      <c r="D47" s="29">
        <v>1690</v>
      </c>
      <c r="E47" s="29">
        <v>2126</v>
      </c>
    </row>
    <row r="48" spans="1:5" s="497" customFormat="1" ht="12" customHeight="1">
      <c r="A48" s="44" t="s">
        <v>107</v>
      </c>
      <c r="B48" s="18" t="s">
        <v>108</v>
      </c>
      <c r="C48" s="19">
        <f>SUM(C49:C53)</f>
        <v>5859</v>
      </c>
      <c r="D48" s="19"/>
      <c r="E48" s="19"/>
    </row>
    <row r="49" spans="1:5" s="497" customFormat="1" ht="12" customHeight="1">
      <c r="A49" s="263" t="s">
        <v>109</v>
      </c>
      <c r="B49" s="21" t="s">
        <v>110</v>
      </c>
      <c r="C49" s="22"/>
      <c r="D49" s="22"/>
      <c r="E49" s="22"/>
    </row>
    <row r="50" spans="1:5" s="497" customFormat="1" ht="12" customHeight="1">
      <c r="A50" s="265" t="s">
        <v>111</v>
      </c>
      <c r="B50" s="24" t="s">
        <v>112</v>
      </c>
      <c r="C50" s="25">
        <v>5859</v>
      </c>
      <c r="D50" s="25">
        <f>SUM(D51:D53)</f>
        <v>0</v>
      </c>
      <c r="E50" s="25">
        <f>SUM(E51:E53)</f>
        <v>0</v>
      </c>
    </row>
    <row r="51" spans="1:5" s="497" customFormat="1" ht="12" customHeight="1">
      <c r="A51" s="265" t="s">
        <v>113</v>
      </c>
      <c r="B51" s="24" t="s">
        <v>114</v>
      </c>
      <c r="C51" s="25"/>
      <c r="D51" s="25"/>
      <c r="E51" s="25"/>
    </row>
    <row r="52" spans="1:5" s="497" customFormat="1" ht="12" customHeight="1">
      <c r="A52" s="265" t="s">
        <v>115</v>
      </c>
      <c r="B52" s="24" t="s">
        <v>116</v>
      </c>
      <c r="C52" s="25"/>
      <c r="D52" s="25"/>
      <c r="E52" s="25"/>
    </row>
    <row r="53" spans="1:5" s="497" customFormat="1" ht="12" customHeight="1">
      <c r="A53" s="267" t="s">
        <v>117</v>
      </c>
      <c r="B53" s="27" t="s">
        <v>118</v>
      </c>
      <c r="C53" s="29"/>
      <c r="D53" s="29"/>
      <c r="E53" s="29"/>
    </row>
    <row r="54" spans="1:5" s="497" customFormat="1" ht="12" customHeight="1">
      <c r="A54" s="44" t="s">
        <v>119</v>
      </c>
      <c r="B54" s="18" t="s">
        <v>120</v>
      </c>
      <c r="C54" s="19">
        <f>SUM(C55:C57)</f>
        <v>0</v>
      </c>
      <c r="D54" s="19">
        <f>D55+D56+D57+D58</f>
        <v>50</v>
      </c>
      <c r="E54" s="19">
        <f>E55+E56+E57+E58</f>
        <v>770</v>
      </c>
    </row>
    <row r="55" spans="1:5" s="497" customFormat="1" ht="12" customHeight="1">
      <c r="A55" s="263" t="s">
        <v>121</v>
      </c>
      <c r="B55" s="21" t="s">
        <v>122</v>
      </c>
      <c r="C55" s="22"/>
      <c r="D55" s="22"/>
      <c r="E55" s="22"/>
    </row>
    <row r="56" spans="1:5" s="497" customFormat="1" ht="12" customHeight="1">
      <c r="A56" s="265" t="s">
        <v>123</v>
      </c>
      <c r="B56" s="24" t="s">
        <v>124</v>
      </c>
      <c r="C56" s="25"/>
      <c r="D56" s="25">
        <v>50</v>
      </c>
      <c r="E56" s="25"/>
    </row>
    <row r="57" spans="1:5" s="497" customFormat="1" ht="12" customHeight="1">
      <c r="A57" s="265" t="s">
        <v>125</v>
      </c>
      <c r="B57" s="24" t="s">
        <v>126</v>
      </c>
      <c r="C57" s="25"/>
      <c r="D57" s="25"/>
      <c r="E57" s="25">
        <v>770</v>
      </c>
    </row>
    <row r="58" spans="1:5" s="497" customFormat="1" ht="12" customHeight="1">
      <c r="A58" s="267" t="s">
        <v>127</v>
      </c>
      <c r="B58" s="27" t="s">
        <v>128</v>
      </c>
      <c r="C58" s="29"/>
      <c r="D58" s="29"/>
      <c r="E58" s="29"/>
    </row>
    <row r="59" spans="1:5" s="497" customFormat="1" ht="12" customHeight="1">
      <c r="A59" s="44" t="s">
        <v>129</v>
      </c>
      <c r="B59" s="28" t="s">
        <v>130</v>
      </c>
      <c r="C59" s="19">
        <f>SUM(C60:C62)</f>
        <v>223</v>
      </c>
      <c r="D59" s="19"/>
      <c r="E59" s="19"/>
    </row>
    <row r="60" spans="1:5" s="497" customFormat="1" ht="12" customHeight="1">
      <c r="A60" s="263" t="s">
        <v>131</v>
      </c>
      <c r="B60" s="21" t="s">
        <v>132</v>
      </c>
      <c r="C60" s="25"/>
      <c r="D60" s="25"/>
      <c r="E60" s="25"/>
    </row>
    <row r="61" spans="1:5" s="497" customFormat="1" ht="12" customHeight="1">
      <c r="A61" s="265" t="s">
        <v>133</v>
      </c>
      <c r="B61" s="24" t="s">
        <v>134</v>
      </c>
      <c r="C61" s="25"/>
      <c r="D61" s="25"/>
      <c r="E61" s="25"/>
    </row>
    <row r="62" spans="1:5" s="497" customFormat="1" ht="12" customHeight="1">
      <c r="A62" s="265" t="s">
        <v>135</v>
      </c>
      <c r="B62" s="24" t="s">
        <v>136</v>
      </c>
      <c r="C62" s="25">
        <v>223</v>
      </c>
      <c r="D62" s="25"/>
      <c r="E62" s="25"/>
    </row>
    <row r="63" spans="1:5" s="497" customFormat="1" ht="12" customHeight="1">
      <c r="A63" s="267" t="s">
        <v>137</v>
      </c>
      <c r="B63" s="27" t="s">
        <v>138</v>
      </c>
      <c r="C63" s="25"/>
      <c r="D63" s="25"/>
      <c r="E63" s="25"/>
    </row>
    <row r="64" spans="1:5" s="497" customFormat="1" ht="12" customHeight="1">
      <c r="A64" s="44" t="s">
        <v>139</v>
      </c>
      <c r="B64" s="18" t="s">
        <v>140</v>
      </c>
      <c r="C64" s="19">
        <f>+C5+C12+C19+C26+C37+C48+C54+C59</f>
        <v>540217</v>
      </c>
      <c r="D64" s="19">
        <f>+D5+D12+D19+D26+D37+D48+D54+D59</f>
        <v>389176</v>
      </c>
      <c r="E64" s="19">
        <f>+E5+E12+E19+E26+E37+E48+E54+E59</f>
        <v>312527</v>
      </c>
    </row>
    <row r="65" spans="1:5" s="497" customFormat="1" ht="12" customHeight="1">
      <c r="A65" s="268" t="s">
        <v>141</v>
      </c>
      <c r="B65" s="28" t="s">
        <v>142</v>
      </c>
      <c r="C65" s="19">
        <f>SUM(C66:C68)</f>
        <v>0</v>
      </c>
      <c r="D65" s="19">
        <f>SUM(D66:D69)</f>
        <v>0</v>
      </c>
      <c r="E65" s="19">
        <f>SUM(E66:E69)</f>
        <v>0</v>
      </c>
    </row>
    <row r="66" spans="1:5" s="497" customFormat="1" ht="12" customHeight="1">
      <c r="A66" s="263" t="s">
        <v>143</v>
      </c>
      <c r="B66" s="21" t="s">
        <v>144</v>
      </c>
      <c r="C66" s="25"/>
      <c r="D66" s="25"/>
      <c r="E66" s="25"/>
    </row>
    <row r="67" spans="1:5" s="497" customFormat="1" ht="12" customHeight="1">
      <c r="A67" s="265" t="s">
        <v>145</v>
      </c>
      <c r="B67" s="24" t="s">
        <v>146</v>
      </c>
      <c r="C67" s="25"/>
      <c r="D67" s="25"/>
      <c r="E67" s="25"/>
    </row>
    <row r="68" spans="1:5" s="497" customFormat="1" ht="12" customHeight="1">
      <c r="A68" s="267" t="s">
        <v>147</v>
      </c>
      <c r="B68" s="31" t="s">
        <v>148</v>
      </c>
      <c r="C68" s="25"/>
      <c r="D68" s="25"/>
      <c r="E68" s="25"/>
    </row>
    <row r="69" spans="1:7" s="497" customFormat="1" ht="17.25" customHeight="1">
      <c r="A69" s="268" t="s">
        <v>149</v>
      </c>
      <c r="B69" s="28" t="s">
        <v>150</v>
      </c>
      <c r="C69" s="19">
        <f>SUM(C70:C73)</f>
        <v>0</v>
      </c>
      <c r="D69" s="19"/>
      <c r="E69" s="19"/>
      <c r="G69" s="363"/>
    </row>
    <row r="70" spans="1:5" s="497" customFormat="1" ht="12" customHeight="1">
      <c r="A70" s="263" t="s">
        <v>151</v>
      </c>
      <c r="B70" s="21" t="s">
        <v>152</v>
      </c>
      <c r="C70" s="25"/>
      <c r="D70" s="25">
        <f>SUM(D71:D72)</f>
        <v>0</v>
      </c>
      <c r="E70" s="25">
        <f>SUM(E71:E72)</f>
        <v>0</v>
      </c>
    </row>
    <row r="71" spans="1:5" s="497" customFormat="1" ht="12" customHeight="1">
      <c r="A71" s="265" t="s">
        <v>153</v>
      </c>
      <c r="B71" s="24" t="s">
        <v>154</v>
      </c>
      <c r="C71" s="25"/>
      <c r="D71" s="25"/>
      <c r="E71" s="25"/>
    </row>
    <row r="72" spans="1:5" s="497" customFormat="1" ht="12" customHeight="1">
      <c r="A72" s="265" t="s">
        <v>155</v>
      </c>
      <c r="B72" s="24" t="s">
        <v>156</v>
      </c>
      <c r="C72" s="25"/>
      <c r="D72" s="25"/>
      <c r="E72" s="25"/>
    </row>
    <row r="73" spans="1:5" s="497" customFormat="1" ht="12" customHeight="1">
      <c r="A73" s="267" t="s">
        <v>157</v>
      </c>
      <c r="B73" s="27" t="s">
        <v>158</v>
      </c>
      <c r="C73" s="25"/>
      <c r="D73" s="25"/>
      <c r="E73" s="25"/>
    </row>
    <row r="74" spans="1:5" s="497" customFormat="1" ht="12" customHeight="1">
      <c r="A74" s="268" t="s">
        <v>159</v>
      </c>
      <c r="B74" s="28" t="s">
        <v>160</v>
      </c>
      <c r="C74" s="19">
        <f>SUM(C75:C76)</f>
        <v>44600</v>
      </c>
      <c r="D74" s="19">
        <f>SUM(D75:D76)</f>
        <v>72783</v>
      </c>
      <c r="E74" s="19">
        <f>SUM(E75:E76)</f>
        <v>122661</v>
      </c>
    </row>
    <row r="75" spans="1:5" s="497" customFormat="1" ht="12" customHeight="1">
      <c r="A75" s="263" t="s">
        <v>161</v>
      </c>
      <c r="B75" s="21" t="s">
        <v>162</v>
      </c>
      <c r="C75" s="25">
        <v>44600</v>
      </c>
      <c r="D75" s="25">
        <v>72783</v>
      </c>
      <c r="E75" s="25">
        <v>122661</v>
      </c>
    </row>
    <row r="76" spans="1:5" s="497" customFormat="1" ht="12" customHeight="1">
      <c r="A76" s="366" t="s">
        <v>163</v>
      </c>
      <c r="B76" s="498" t="s">
        <v>164</v>
      </c>
      <c r="C76" s="25"/>
      <c r="D76" s="25"/>
      <c r="E76" s="25"/>
    </row>
    <row r="77" spans="1:5" s="497" customFormat="1" ht="12" customHeight="1">
      <c r="A77" s="268" t="s">
        <v>165</v>
      </c>
      <c r="B77" s="28" t="s">
        <v>166</v>
      </c>
      <c r="C77" s="19">
        <f>SUM(C78:C82)</f>
        <v>146319</v>
      </c>
      <c r="D77" s="19">
        <f>SUM(D78:D81)</f>
        <v>115881</v>
      </c>
      <c r="E77" s="19">
        <f>SUM(E78:E81)</f>
        <v>141855</v>
      </c>
    </row>
    <row r="78" spans="1:5" s="497" customFormat="1" ht="12" customHeight="1">
      <c r="A78" s="263" t="s">
        <v>167</v>
      </c>
      <c r="B78" s="21" t="s">
        <v>168</v>
      </c>
      <c r="C78" s="25"/>
      <c r="D78" s="25"/>
      <c r="E78" s="25"/>
    </row>
    <row r="79" spans="1:5" s="497" customFormat="1" ht="12" customHeight="1">
      <c r="A79" s="265" t="s">
        <v>169</v>
      </c>
      <c r="B79" s="24" t="s">
        <v>170</v>
      </c>
      <c r="C79" s="25"/>
      <c r="D79" s="25"/>
      <c r="E79" s="25"/>
    </row>
    <row r="80" spans="1:5" s="497" customFormat="1" ht="12" customHeight="1">
      <c r="A80" s="265" t="s">
        <v>171</v>
      </c>
      <c r="B80" s="24" t="s">
        <v>172</v>
      </c>
      <c r="C80" s="25">
        <v>146319</v>
      </c>
      <c r="D80" s="25">
        <v>115881</v>
      </c>
      <c r="E80" s="25">
        <v>141855</v>
      </c>
    </row>
    <row r="81" spans="1:5" s="497" customFormat="1" ht="12" customHeight="1">
      <c r="A81" s="267" t="s">
        <v>173</v>
      </c>
      <c r="B81" s="27" t="s">
        <v>174</v>
      </c>
      <c r="C81" s="25"/>
      <c r="D81" s="25"/>
      <c r="E81" s="25"/>
    </row>
    <row r="82" spans="1:5" s="497" customFormat="1" ht="12" customHeight="1">
      <c r="A82" s="267" t="s">
        <v>175</v>
      </c>
      <c r="B82" s="27" t="s">
        <v>176</v>
      </c>
      <c r="C82" s="25"/>
      <c r="D82" s="25"/>
      <c r="E82" s="25"/>
    </row>
    <row r="83" spans="1:5" s="497" customFormat="1" ht="12" customHeight="1">
      <c r="A83" s="268" t="s">
        <v>177</v>
      </c>
      <c r="B83" s="28" t="s">
        <v>178</v>
      </c>
      <c r="C83" s="19">
        <f>SUM(C84:C87)</f>
        <v>0</v>
      </c>
      <c r="D83" s="19"/>
      <c r="E83" s="19"/>
    </row>
    <row r="84" spans="1:5" s="497" customFormat="1" ht="12" customHeight="1">
      <c r="A84" s="269" t="s">
        <v>179</v>
      </c>
      <c r="B84" s="21" t="s">
        <v>180</v>
      </c>
      <c r="C84" s="25"/>
      <c r="D84" s="25"/>
      <c r="E84" s="25"/>
    </row>
    <row r="85" spans="1:5" s="497" customFormat="1" ht="12" customHeight="1">
      <c r="A85" s="270" t="s">
        <v>181</v>
      </c>
      <c r="B85" s="24" t="s">
        <v>182</v>
      </c>
      <c r="C85" s="25"/>
      <c r="D85" s="25"/>
      <c r="E85" s="25"/>
    </row>
    <row r="86" spans="1:5" s="497" customFormat="1" ht="12" customHeight="1">
      <c r="A86" s="270" t="s">
        <v>183</v>
      </c>
      <c r="B86" s="24" t="s">
        <v>184</v>
      </c>
      <c r="C86" s="25"/>
      <c r="D86" s="25"/>
      <c r="E86" s="25"/>
    </row>
    <row r="87" spans="1:5" s="497" customFormat="1" ht="12" customHeight="1">
      <c r="A87" s="271" t="s">
        <v>185</v>
      </c>
      <c r="B87" s="27" t="s">
        <v>186</v>
      </c>
      <c r="C87" s="25"/>
      <c r="D87" s="25"/>
      <c r="E87" s="25"/>
    </row>
    <row r="88" spans="1:5" s="497" customFormat="1" ht="12" customHeight="1">
      <c r="A88" s="268" t="s">
        <v>296</v>
      </c>
      <c r="B88" s="28" t="s">
        <v>490</v>
      </c>
      <c r="C88" s="35">
        <v>294</v>
      </c>
      <c r="D88" s="35">
        <v>-333</v>
      </c>
      <c r="E88" s="35"/>
    </row>
    <row r="89" spans="1:5" s="497" customFormat="1" ht="12" customHeight="1">
      <c r="A89" s="268" t="s">
        <v>298</v>
      </c>
      <c r="B89" s="28" t="s">
        <v>188</v>
      </c>
      <c r="C89" s="35"/>
      <c r="D89" s="35"/>
      <c r="E89" s="35"/>
    </row>
    <row r="90" spans="1:5" s="497" customFormat="1" ht="12" customHeight="1">
      <c r="A90" s="268" t="s">
        <v>300</v>
      </c>
      <c r="B90" s="36" t="s">
        <v>190</v>
      </c>
      <c r="C90" s="19">
        <f>+C65+C69+C74+C77+C83+C89</f>
        <v>190919</v>
      </c>
      <c r="D90" s="19">
        <f>+D65+D69+D74+D77+D83+D89</f>
        <v>188664</v>
      </c>
      <c r="E90" s="19">
        <f>+E65+E69+E74+E77+E83+E89</f>
        <v>264516</v>
      </c>
    </row>
    <row r="91" spans="1:5" s="497" customFormat="1" ht="12" customHeight="1">
      <c r="A91" s="268" t="s">
        <v>302</v>
      </c>
      <c r="B91" s="36" t="s">
        <v>192</v>
      </c>
      <c r="C91" s="19">
        <f>+C64+C90+C88</f>
        <v>731430</v>
      </c>
      <c r="D91" s="19">
        <f>+D64+D90+D88</f>
        <v>577507</v>
      </c>
      <c r="E91" s="19">
        <f>+E64+E90+E88</f>
        <v>577043</v>
      </c>
    </row>
    <row r="92" spans="1:5" s="497" customFormat="1" ht="12" customHeight="1">
      <c r="A92" s="508" t="s">
        <v>193</v>
      </c>
      <c r="B92" s="508"/>
      <c r="C92" s="508"/>
      <c r="D92" s="508"/>
      <c r="E92" s="508"/>
    </row>
    <row r="93" spans="1:5" s="497" customFormat="1" ht="12" customHeight="1">
      <c r="A93" s="509" t="s">
        <v>194</v>
      </c>
      <c r="B93" s="509"/>
      <c r="C93" s="351"/>
      <c r="D93" s="8"/>
      <c r="E93" s="9" t="s">
        <v>17</v>
      </c>
    </row>
    <row r="94" spans="1:6" s="497" customFormat="1" ht="24" customHeight="1">
      <c r="A94" s="10" t="s">
        <v>356</v>
      </c>
      <c r="B94" s="11" t="s">
        <v>195</v>
      </c>
      <c r="C94" s="11" t="s">
        <v>488</v>
      </c>
      <c r="D94" s="353" t="s">
        <v>489</v>
      </c>
      <c r="E94" s="354" t="s">
        <v>20</v>
      </c>
      <c r="F94" s="499"/>
    </row>
    <row r="95" spans="1:6" s="497" customFormat="1" ht="12" customHeight="1">
      <c r="A95" s="44">
        <v>1</v>
      </c>
      <c r="B95" s="45">
        <v>2</v>
      </c>
      <c r="C95" s="45">
        <v>3</v>
      </c>
      <c r="D95" s="45">
        <v>4</v>
      </c>
      <c r="E95" s="46">
        <v>5</v>
      </c>
      <c r="F95" s="499"/>
    </row>
    <row r="96" spans="1:6" s="497" customFormat="1" ht="15" customHeight="1">
      <c r="A96" s="13" t="s">
        <v>21</v>
      </c>
      <c r="B96" s="48" t="s">
        <v>196</v>
      </c>
      <c r="C96" s="49">
        <f>SUM(C97:C101)</f>
        <v>489679</v>
      </c>
      <c r="D96" s="49">
        <f>+D97+D98+D99+D100+D101</f>
        <v>292511</v>
      </c>
      <c r="E96" s="49">
        <f>+E97+E98+E99+E100+E101</f>
        <v>329638</v>
      </c>
      <c r="F96" s="499"/>
    </row>
    <row r="97" spans="1:5" s="497" customFormat="1" ht="12.75" customHeight="1">
      <c r="A97" s="364" t="s">
        <v>23</v>
      </c>
      <c r="B97" s="51" t="s">
        <v>197</v>
      </c>
      <c r="C97" s="52">
        <v>76182</v>
      </c>
      <c r="D97" s="52">
        <v>101795</v>
      </c>
      <c r="E97" s="52">
        <v>134893</v>
      </c>
    </row>
    <row r="98" spans="1:5" ht="16.5" customHeight="1">
      <c r="A98" s="265" t="s">
        <v>25</v>
      </c>
      <c r="B98" s="53" t="s">
        <v>198</v>
      </c>
      <c r="C98" s="25">
        <v>18833</v>
      </c>
      <c r="D98" s="25">
        <v>23222</v>
      </c>
      <c r="E98" s="25">
        <v>32438</v>
      </c>
    </row>
    <row r="99" spans="1:5" ht="15.75">
      <c r="A99" s="265" t="s">
        <v>27</v>
      </c>
      <c r="B99" s="53" t="s">
        <v>199</v>
      </c>
      <c r="C99" s="29">
        <v>321380</v>
      </c>
      <c r="D99" s="29">
        <v>122987</v>
      </c>
      <c r="E99" s="29">
        <v>103423</v>
      </c>
    </row>
    <row r="100" spans="1:5" s="356" customFormat="1" ht="12" customHeight="1">
      <c r="A100" s="265" t="s">
        <v>29</v>
      </c>
      <c r="B100" s="53" t="s">
        <v>200</v>
      </c>
      <c r="C100" s="29">
        <v>58310</v>
      </c>
      <c r="D100" s="29">
        <v>39578</v>
      </c>
      <c r="E100" s="29">
        <v>46175</v>
      </c>
    </row>
    <row r="101" spans="1:5" ht="12" customHeight="1">
      <c r="A101" s="265" t="s">
        <v>201</v>
      </c>
      <c r="B101" s="53" t="s">
        <v>202</v>
      </c>
      <c r="C101" s="29">
        <f>C102+C104+C108+C111</f>
        <v>14974</v>
      </c>
      <c r="D101" s="29">
        <v>4929</v>
      </c>
      <c r="E101" s="29">
        <v>12709</v>
      </c>
    </row>
    <row r="102" spans="1:5" ht="12" customHeight="1">
      <c r="A102" s="265" t="s">
        <v>33</v>
      </c>
      <c r="B102" s="53" t="s">
        <v>203</v>
      </c>
      <c r="C102" s="29"/>
      <c r="D102" s="29"/>
      <c r="E102" s="29"/>
    </row>
    <row r="103" spans="1:5" ht="12" customHeight="1">
      <c r="A103" s="265" t="s">
        <v>204</v>
      </c>
      <c r="B103" s="54" t="s">
        <v>205</v>
      </c>
      <c r="C103" s="29"/>
      <c r="D103" s="29"/>
      <c r="E103" s="29"/>
    </row>
    <row r="104" spans="1:5" ht="12" customHeight="1">
      <c r="A104" s="265" t="s">
        <v>206</v>
      </c>
      <c r="B104" s="55" t="s">
        <v>207</v>
      </c>
      <c r="C104" s="29">
        <v>8958</v>
      </c>
      <c r="D104" s="29">
        <v>2188</v>
      </c>
      <c r="E104" s="29"/>
    </row>
    <row r="105" spans="1:5" ht="12" customHeight="1">
      <c r="A105" s="265" t="s">
        <v>208</v>
      </c>
      <c r="B105" s="55" t="s">
        <v>209</v>
      </c>
      <c r="C105" s="29"/>
      <c r="D105" s="29"/>
      <c r="E105" s="29"/>
    </row>
    <row r="106" spans="1:5" ht="12" customHeight="1">
      <c r="A106" s="265" t="s">
        <v>210</v>
      </c>
      <c r="B106" s="54" t="s">
        <v>211</v>
      </c>
      <c r="C106" s="29"/>
      <c r="D106" s="29"/>
      <c r="E106" s="29">
        <v>871</v>
      </c>
    </row>
    <row r="107" spans="1:5" ht="12" customHeight="1">
      <c r="A107" s="265" t="s">
        <v>212</v>
      </c>
      <c r="B107" s="54" t="s">
        <v>213</v>
      </c>
      <c r="C107" s="29"/>
      <c r="D107" s="29"/>
      <c r="E107" s="29"/>
    </row>
    <row r="108" spans="1:5" ht="12" customHeight="1">
      <c r="A108" s="265" t="s">
        <v>214</v>
      </c>
      <c r="B108" s="55" t="s">
        <v>215</v>
      </c>
      <c r="C108" s="29">
        <v>3178</v>
      </c>
      <c r="D108" s="29"/>
      <c r="E108" s="29"/>
    </row>
    <row r="109" spans="1:5" ht="12" customHeight="1">
      <c r="A109" s="265" t="s">
        <v>216</v>
      </c>
      <c r="B109" s="55" t="s">
        <v>217</v>
      </c>
      <c r="C109" s="29"/>
      <c r="D109" s="29"/>
      <c r="E109" s="29"/>
    </row>
    <row r="110" spans="1:5" ht="12" customHeight="1">
      <c r="A110" s="365" t="s">
        <v>218</v>
      </c>
      <c r="B110" s="55" t="s">
        <v>219</v>
      </c>
      <c r="C110" s="29"/>
      <c r="D110" s="29"/>
      <c r="E110" s="29"/>
    </row>
    <row r="111" spans="1:5" ht="12" customHeight="1">
      <c r="A111" s="365" t="s">
        <v>220</v>
      </c>
      <c r="B111" s="55" t="s">
        <v>221</v>
      </c>
      <c r="C111" s="29">
        <v>2838</v>
      </c>
      <c r="D111" s="29">
        <v>2741</v>
      </c>
      <c r="E111" s="29">
        <v>1338</v>
      </c>
    </row>
    <row r="112" spans="1:5" ht="12" customHeight="1">
      <c r="A112" s="366" t="s">
        <v>222</v>
      </c>
      <c r="B112" s="55" t="s">
        <v>223</v>
      </c>
      <c r="C112" s="58"/>
      <c r="D112" s="58"/>
      <c r="E112" s="58">
        <v>10500</v>
      </c>
    </row>
    <row r="113" spans="1:5" ht="12" customHeight="1">
      <c r="A113" s="44" t="s">
        <v>35</v>
      </c>
      <c r="B113" s="59" t="s">
        <v>224</v>
      </c>
      <c r="C113" s="19">
        <f>+C114+C116+C118</f>
        <v>8855</v>
      </c>
      <c r="D113" s="19">
        <f>D114+D116+D118</f>
        <v>18743</v>
      </c>
      <c r="E113" s="19">
        <f>E114+E116+E118</f>
        <v>105550</v>
      </c>
    </row>
    <row r="114" spans="1:5" ht="12" customHeight="1">
      <c r="A114" s="263" t="s">
        <v>37</v>
      </c>
      <c r="B114" s="53" t="s">
        <v>225</v>
      </c>
      <c r="C114" s="22">
        <v>8281</v>
      </c>
      <c r="D114" s="22">
        <v>2330</v>
      </c>
      <c r="E114" s="22">
        <v>3147</v>
      </c>
    </row>
    <row r="115" spans="1:5" ht="12" customHeight="1">
      <c r="A115" s="263" t="s">
        <v>39</v>
      </c>
      <c r="B115" s="60" t="s">
        <v>226</v>
      </c>
      <c r="C115" s="22"/>
      <c r="D115" s="22"/>
      <c r="E115" s="22"/>
    </row>
    <row r="116" spans="1:5" ht="12" customHeight="1">
      <c r="A116" s="263" t="s">
        <v>41</v>
      </c>
      <c r="B116" s="60" t="s">
        <v>227</v>
      </c>
      <c r="C116" s="25"/>
      <c r="D116" s="25">
        <v>4405</v>
      </c>
      <c r="E116" s="25">
        <v>16732</v>
      </c>
    </row>
    <row r="117" spans="1:5" ht="12" customHeight="1">
      <c r="A117" s="263" t="s">
        <v>43</v>
      </c>
      <c r="B117" s="60" t="s">
        <v>228</v>
      </c>
      <c r="C117" s="61"/>
      <c r="D117" s="61">
        <v>4339</v>
      </c>
      <c r="E117" s="61">
        <v>15107</v>
      </c>
    </row>
    <row r="118" spans="1:5" ht="12" customHeight="1">
      <c r="A118" s="263" t="s">
        <v>45</v>
      </c>
      <c r="B118" s="62" t="s">
        <v>229</v>
      </c>
      <c r="C118" s="61">
        <f>SUM(C119:C126)</f>
        <v>574</v>
      </c>
      <c r="D118" s="61">
        <f>D119+D120+D121+D122+D123+D124+D125+D126</f>
        <v>12008</v>
      </c>
      <c r="E118" s="61">
        <f>E119+E120+E121+E122+E123+E124+E125+E126</f>
        <v>85671</v>
      </c>
    </row>
    <row r="119" spans="1:5" ht="15.75">
      <c r="A119" s="263" t="s">
        <v>47</v>
      </c>
      <c r="B119" s="63" t="s">
        <v>230</v>
      </c>
      <c r="C119" s="61"/>
      <c r="D119" s="61"/>
      <c r="E119" s="61"/>
    </row>
    <row r="120" spans="1:5" ht="12" customHeight="1">
      <c r="A120" s="263" t="s">
        <v>231</v>
      </c>
      <c r="B120" s="64" t="s">
        <v>232</v>
      </c>
      <c r="C120" s="61"/>
      <c r="D120" s="61"/>
      <c r="E120" s="61"/>
    </row>
    <row r="121" spans="1:5" ht="12" customHeight="1">
      <c r="A121" s="263" t="s">
        <v>233</v>
      </c>
      <c r="B121" s="55" t="s">
        <v>209</v>
      </c>
      <c r="C121" s="61">
        <v>574</v>
      </c>
      <c r="D121" s="61"/>
      <c r="E121" s="61"/>
    </row>
    <row r="122" spans="1:5" ht="12" customHeight="1">
      <c r="A122" s="263" t="s">
        <v>234</v>
      </c>
      <c r="B122" s="55" t="s">
        <v>235</v>
      </c>
      <c r="C122" s="61"/>
      <c r="D122" s="61"/>
      <c r="E122" s="61"/>
    </row>
    <row r="123" spans="1:5" ht="12" customHeight="1">
      <c r="A123" s="263" t="s">
        <v>236</v>
      </c>
      <c r="B123" s="55" t="s">
        <v>237</v>
      </c>
      <c r="C123" s="61"/>
      <c r="D123" s="61">
        <v>12008</v>
      </c>
      <c r="E123" s="61">
        <v>85671</v>
      </c>
    </row>
    <row r="124" spans="1:5" ht="12" customHeight="1">
      <c r="A124" s="263" t="s">
        <v>238</v>
      </c>
      <c r="B124" s="55" t="s">
        <v>215</v>
      </c>
      <c r="C124" s="61"/>
      <c r="D124" s="61"/>
      <c r="E124" s="61"/>
    </row>
    <row r="125" spans="1:5" ht="12" customHeight="1">
      <c r="A125" s="263" t="s">
        <v>239</v>
      </c>
      <c r="B125" s="55" t="s">
        <v>240</v>
      </c>
      <c r="C125" s="61"/>
      <c r="D125" s="61"/>
      <c r="E125" s="61"/>
    </row>
    <row r="126" spans="1:5" ht="12" customHeight="1">
      <c r="A126" s="263" t="s">
        <v>241</v>
      </c>
      <c r="B126" s="55" t="s">
        <v>242</v>
      </c>
      <c r="C126" s="61"/>
      <c r="D126" s="61"/>
      <c r="E126" s="61"/>
    </row>
    <row r="127" spans="1:5" ht="12" customHeight="1">
      <c r="A127" s="44" t="s">
        <v>49</v>
      </c>
      <c r="B127" s="18" t="s">
        <v>243</v>
      </c>
      <c r="C127" s="19">
        <f>+C96+C113</f>
        <v>498534</v>
      </c>
      <c r="D127" s="19">
        <f>+D96+D113</f>
        <v>311254</v>
      </c>
      <c r="E127" s="19">
        <f>+E96+E113</f>
        <v>435188</v>
      </c>
    </row>
    <row r="128" spans="1:5" ht="12" customHeight="1">
      <c r="A128" s="44" t="s">
        <v>63</v>
      </c>
      <c r="B128" s="18" t="s">
        <v>244</v>
      </c>
      <c r="C128" s="19">
        <f>+C129+C130+C131</f>
        <v>4286</v>
      </c>
      <c r="D128" s="19"/>
      <c r="E128" s="19"/>
    </row>
    <row r="129" spans="1:5" ht="12" customHeight="1">
      <c r="A129" s="263" t="s">
        <v>65</v>
      </c>
      <c r="B129" s="65" t="s">
        <v>245</v>
      </c>
      <c r="C129" s="61">
        <v>4286</v>
      </c>
      <c r="D129" s="61"/>
      <c r="E129" s="61"/>
    </row>
    <row r="130" spans="1:5" ht="12" customHeight="1">
      <c r="A130" s="263" t="s">
        <v>67</v>
      </c>
      <c r="B130" s="65" t="s">
        <v>246</v>
      </c>
      <c r="C130" s="61"/>
      <c r="D130" s="61"/>
      <c r="E130" s="61">
        <f>+E131+E132+E133</f>
        <v>0</v>
      </c>
    </row>
    <row r="131" spans="1:5" ht="12" customHeight="1">
      <c r="A131" s="367" t="s">
        <v>69</v>
      </c>
      <c r="B131" s="67" t="s">
        <v>247</v>
      </c>
      <c r="C131" s="61"/>
      <c r="D131" s="61"/>
      <c r="E131" s="61"/>
    </row>
    <row r="132" spans="1:5" ht="12" customHeight="1">
      <c r="A132" s="44" t="s">
        <v>85</v>
      </c>
      <c r="B132" s="18" t="s">
        <v>491</v>
      </c>
      <c r="C132" s="19">
        <f>+C133+C134+C135+C136</f>
        <v>0</v>
      </c>
      <c r="D132" s="19">
        <f>+D133+D134+D135+D136</f>
        <v>38</v>
      </c>
      <c r="E132" s="19">
        <f>+E133+E134+E135+E136</f>
        <v>0</v>
      </c>
    </row>
    <row r="133" spans="1:5" ht="12" customHeight="1">
      <c r="A133" s="263" t="s">
        <v>87</v>
      </c>
      <c r="B133" s="65" t="s">
        <v>249</v>
      </c>
      <c r="C133" s="61"/>
      <c r="D133" s="61"/>
      <c r="E133" s="61"/>
    </row>
    <row r="134" spans="1:5" ht="12" customHeight="1">
      <c r="A134" s="263" t="s">
        <v>89</v>
      </c>
      <c r="B134" s="65" t="s">
        <v>250</v>
      </c>
      <c r="C134" s="61"/>
      <c r="D134" s="61"/>
      <c r="E134" s="61"/>
    </row>
    <row r="135" spans="1:5" ht="12" customHeight="1">
      <c r="A135" s="263" t="s">
        <v>91</v>
      </c>
      <c r="B135" s="65" t="s">
        <v>251</v>
      </c>
      <c r="C135" s="61"/>
      <c r="D135" s="61">
        <v>38</v>
      </c>
      <c r="E135" s="61"/>
    </row>
    <row r="136" spans="1:5" ht="12" customHeight="1">
      <c r="A136" s="367" t="s">
        <v>93</v>
      </c>
      <c r="B136" s="67" t="s">
        <v>252</v>
      </c>
      <c r="C136" s="61"/>
      <c r="D136" s="61"/>
      <c r="E136" s="61"/>
    </row>
    <row r="137" spans="1:5" ht="12" customHeight="1">
      <c r="A137" s="44" t="s">
        <v>107</v>
      </c>
      <c r="B137" s="18" t="s">
        <v>492</v>
      </c>
      <c r="C137" s="19">
        <f>+C138+C139+C140+C141</f>
        <v>146319</v>
      </c>
      <c r="D137" s="19">
        <f>+D138+D139+D140+D141</f>
        <v>115881</v>
      </c>
      <c r="E137" s="19">
        <f>+E138+E139+E140+E141</f>
        <v>141855</v>
      </c>
    </row>
    <row r="138" spans="1:5" ht="12" customHeight="1">
      <c r="A138" s="263" t="s">
        <v>109</v>
      </c>
      <c r="B138" s="65" t="s">
        <v>254</v>
      </c>
      <c r="C138" s="61"/>
      <c r="D138" s="61"/>
      <c r="E138" s="61"/>
    </row>
    <row r="139" spans="1:5" ht="12" customHeight="1">
      <c r="A139" s="263" t="s">
        <v>111</v>
      </c>
      <c r="B139" s="65" t="s">
        <v>255</v>
      </c>
      <c r="C139" s="61">
        <v>146319</v>
      </c>
      <c r="D139" s="61">
        <v>115881</v>
      </c>
      <c r="E139" s="61">
        <v>141855</v>
      </c>
    </row>
    <row r="140" spans="1:5" ht="12" customHeight="1">
      <c r="A140" s="263" t="s">
        <v>113</v>
      </c>
      <c r="B140" s="65" t="s">
        <v>256</v>
      </c>
      <c r="C140" s="61"/>
      <c r="D140" s="61"/>
      <c r="E140" s="61"/>
    </row>
    <row r="141" spans="1:5" ht="12" customHeight="1">
      <c r="A141" s="365" t="s">
        <v>115</v>
      </c>
      <c r="B141" s="53" t="s">
        <v>257</v>
      </c>
      <c r="C141" s="61"/>
      <c r="D141" s="61"/>
      <c r="E141" s="61"/>
    </row>
    <row r="142" spans="1:5" ht="12" customHeight="1">
      <c r="A142" s="365" t="s">
        <v>117</v>
      </c>
      <c r="B142" s="53" t="s">
        <v>258</v>
      </c>
      <c r="C142" s="61"/>
      <c r="D142" s="61"/>
      <c r="E142" s="61"/>
    </row>
    <row r="143" spans="1:5" ht="12" customHeight="1">
      <c r="A143" s="44" t="s">
        <v>119</v>
      </c>
      <c r="B143" s="18" t="s">
        <v>493</v>
      </c>
      <c r="C143" s="68">
        <f>+C144+C145+C146+C147</f>
        <v>0</v>
      </c>
      <c r="D143" s="68"/>
      <c r="E143" s="68"/>
    </row>
    <row r="144" spans="1:5" ht="12" customHeight="1">
      <c r="A144" s="263" t="s">
        <v>121</v>
      </c>
      <c r="B144" s="65" t="s">
        <v>260</v>
      </c>
      <c r="C144" s="61"/>
      <c r="D144" s="61">
        <f>+D145+D146+D147+D148</f>
        <v>0</v>
      </c>
      <c r="E144" s="61">
        <f>+E145+E146+E147+E148</f>
        <v>0</v>
      </c>
    </row>
    <row r="145" spans="1:5" ht="12" customHeight="1">
      <c r="A145" s="263" t="s">
        <v>123</v>
      </c>
      <c r="B145" s="65" t="s">
        <v>261</v>
      </c>
      <c r="C145" s="61"/>
      <c r="D145" s="61"/>
      <c r="E145" s="61"/>
    </row>
    <row r="146" spans="1:5" ht="12" customHeight="1">
      <c r="A146" s="263" t="s">
        <v>125</v>
      </c>
      <c r="B146" s="65" t="s">
        <v>262</v>
      </c>
      <c r="C146" s="61"/>
      <c r="D146" s="61"/>
      <c r="E146" s="61"/>
    </row>
    <row r="147" spans="1:5" ht="12" customHeight="1">
      <c r="A147" s="263" t="s">
        <v>127</v>
      </c>
      <c r="B147" s="65" t="s">
        <v>263</v>
      </c>
      <c r="C147" s="61"/>
      <c r="D147" s="61"/>
      <c r="E147" s="61"/>
    </row>
    <row r="148" spans="1:5" ht="12" customHeight="1">
      <c r="A148" s="45" t="s">
        <v>264</v>
      </c>
      <c r="B148" s="18" t="s">
        <v>265</v>
      </c>
      <c r="C148" s="18"/>
      <c r="D148" s="18"/>
      <c r="E148" s="18"/>
    </row>
    <row r="149" spans="1:5" ht="12" customHeight="1">
      <c r="A149" s="368" t="s">
        <v>139</v>
      </c>
      <c r="B149" s="18" t="s">
        <v>494</v>
      </c>
      <c r="C149" s="369">
        <v>3016</v>
      </c>
      <c r="D149" s="369">
        <v>1057</v>
      </c>
      <c r="E149" s="18"/>
    </row>
    <row r="150" spans="1:5" ht="12" customHeight="1">
      <c r="A150" s="44" t="s">
        <v>267</v>
      </c>
      <c r="B150" s="18" t="s">
        <v>266</v>
      </c>
      <c r="C150" s="69">
        <f>+C128+C132+C137+C143+C148+C149</f>
        <v>153621</v>
      </c>
      <c r="D150" s="69">
        <f>+D128+D132+D137+D143+D148+D149</f>
        <v>116976</v>
      </c>
      <c r="E150" s="69">
        <f>+E128+E132+E137+E143+E148+E149</f>
        <v>141855</v>
      </c>
    </row>
    <row r="151" spans="1:5" ht="12" customHeight="1">
      <c r="A151" s="370" t="s">
        <v>289</v>
      </c>
      <c r="B151" s="73" t="s">
        <v>268</v>
      </c>
      <c r="C151" s="69">
        <f>+C127+C150</f>
        <v>652155</v>
      </c>
      <c r="D151" s="69">
        <f>+D127+D150</f>
        <v>428230</v>
      </c>
      <c r="E151" s="69">
        <f>+E127+E150</f>
        <v>577043</v>
      </c>
    </row>
    <row r="157" ht="15" customHeight="1"/>
    <row r="158" ht="12.75" customHeight="1"/>
    <row r="162" ht="16.5" customHeight="1"/>
  </sheetData>
  <sheetProtection selectLockedCells="1" selectUnlockedCells="1"/>
  <mergeCells count="4">
    <mergeCell ref="A1:E1"/>
    <mergeCell ref="A2:B2"/>
    <mergeCell ref="A92:E92"/>
    <mergeCell ref="A93:B93"/>
  </mergeCells>
  <printOptions horizontalCentered="1"/>
  <pageMargins left="0.7875" right="0.7875" top="1.417361111111111" bottom="0.8659722222222223" header="0.4798611111111111" footer="0.5118055555555555"/>
  <pageSetup horizontalDpi="300" verticalDpi="300" orientation="portrait" paperSize="9" scale="72" r:id="rId1"/>
  <headerFooter alignWithMargins="0">
    <oddHeader>&amp;C&amp;"Times New Roman CE,Félkövér"&amp;12&amp;U
Tájékoztató kimutatások, mérlegek
&amp;UAlattyán Község Önkormányzata
2014. ÉVI KÖLTSÉGVETÉSÉNEK MÉRLEGE&amp;R&amp;"Times New Roman CE,Félkövér dőlt"&amp;11 1. számú tájékoztató tábla a 3/2014. (II. 05.) önkormányzati rendlethez</oddHeader>
  </headerFooter>
  <rowBreaks count="1" manualBreakCount="1">
    <brk id="91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zoomScale="120" zoomScaleNormal="120" zoomScaleSheetLayoutView="100" workbookViewId="0" topLeftCell="A1">
      <selection activeCell="C82" sqref="C82"/>
    </sheetView>
  </sheetViews>
  <sheetFormatPr defaultColWidth="9.00390625" defaultRowHeight="12.75"/>
  <cols>
    <col min="1" max="1" width="6.875" style="76" customWidth="1"/>
    <col min="2" max="2" width="49.625" style="75" customWidth="1"/>
    <col min="3" max="8" width="12.875" style="75" customWidth="1"/>
    <col min="9" max="9" width="13.875" style="75" customWidth="1"/>
    <col min="10" max="16384" width="9.375" style="75" customWidth="1"/>
  </cols>
  <sheetData>
    <row r="1" spans="1:9" ht="27.75" customHeight="1">
      <c r="A1" s="511" t="s">
        <v>495</v>
      </c>
      <c r="B1" s="511"/>
      <c r="C1" s="511"/>
      <c r="D1" s="511"/>
      <c r="E1" s="511"/>
      <c r="F1" s="511"/>
      <c r="G1" s="511"/>
      <c r="H1" s="511"/>
      <c r="I1" s="511"/>
    </row>
    <row r="2" ht="20.25" customHeight="1">
      <c r="I2" s="371" t="s">
        <v>274</v>
      </c>
    </row>
    <row r="3" spans="1:9" s="372" customFormat="1" ht="26.25" customHeight="1">
      <c r="A3" s="512" t="s">
        <v>18</v>
      </c>
      <c r="B3" s="538" t="s">
        <v>496</v>
      </c>
      <c r="C3" s="512" t="s">
        <v>497</v>
      </c>
      <c r="D3" s="512" t="s">
        <v>498</v>
      </c>
      <c r="E3" s="539" t="s">
        <v>499</v>
      </c>
      <c r="F3" s="539"/>
      <c r="G3" s="539"/>
      <c r="H3" s="539"/>
      <c r="I3" s="538" t="s">
        <v>404</v>
      </c>
    </row>
    <row r="4" spans="1:9" s="375" customFormat="1" ht="32.25" customHeight="1">
      <c r="A4" s="512"/>
      <c r="B4" s="538"/>
      <c r="C4" s="538"/>
      <c r="D4" s="512"/>
      <c r="E4" s="373" t="s">
        <v>402</v>
      </c>
      <c r="F4" s="373" t="s">
        <v>360</v>
      </c>
      <c r="G4" s="373" t="s">
        <v>361</v>
      </c>
      <c r="H4" s="374" t="s">
        <v>500</v>
      </c>
      <c r="I4" s="538"/>
    </row>
    <row r="5" spans="1:9" s="379" customFormat="1" ht="12.75" customHeight="1">
      <c r="A5" s="376">
        <v>1</v>
      </c>
      <c r="B5" s="82">
        <v>2</v>
      </c>
      <c r="C5" s="377">
        <v>3</v>
      </c>
      <c r="D5" s="82">
        <v>4</v>
      </c>
      <c r="E5" s="376">
        <v>5</v>
      </c>
      <c r="F5" s="377">
        <v>6</v>
      </c>
      <c r="G5" s="377">
        <v>7</v>
      </c>
      <c r="H5" s="85">
        <v>8</v>
      </c>
      <c r="I5" s="378" t="s">
        <v>501</v>
      </c>
    </row>
    <row r="6" spans="1:9" ht="24.75" customHeight="1">
      <c r="A6" s="83" t="s">
        <v>21</v>
      </c>
      <c r="B6" s="380" t="s">
        <v>502</v>
      </c>
      <c r="C6" s="381"/>
      <c r="D6" s="382">
        <f>+D7+D8</f>
        <v>0</v>
      </c>
      <c r="E6" s="383">
        <f>+E7+E8</f>
        <v>0</v>
      </c>
      <c r="F6" s="384">
        <f>+F7+F8</f>
        <v>0</v>
      </c>
      <c r="G6" s="384">
        <f>+G7+G8</f>
        <v>0</v>
      </c>
      <c r="H6" s="385">
        <f>+H7+H8</f>
        <v>0</v>
      </c>
      <c r="I6" s="382">
        <f aca="true" t="shared" si="0" ref="I6:I18">SUM(D6:H6)</f>
        <v>0</v>
      </c>
    </row>
    <row r="7" spans="1:9" ht="19.5" customHeight="1">
      <c r="A7" s="386" t="s">
        <v>35</v>
      </c>
      <c r="B7" s="387" t="s">
        <v>503</v>
      </c>
      <c r="C7" s="388"/>
      <c r="D7" s="389"/>
      <c r="E7" s="390"/>
      <c r="F7" s="185"/>
      <c r="G7" s="185"/>
      <c r="H7" s="391"/>
      <c r="I7" s="392">
        <f t="shared" si="0"/>
        <v>0</v>
      </c>
    </row>
    <row r="8" spans="1:9" ht="19.5" customHeight="1">
      <c r="A8" s="386" t="s">
        <v>49</v>
      </c>
      <c r="B8" s="387" t="s">
        <v>503</v>
      </c>
      <c r="C8" s="388"/>
      <c r="D8" s="389"/>
      <c r="E8" s="390"/>
      <c r="F8" s="185"/>
      <c r="G8" s="185"/>
      <c r="H8" s="391"/>
      <c r="I8" s="392">
        <f t="shared" si="0"/>
        <v>0</v>
      </c>
    </row>
    <row r="9" spans="1:9" ht="25.5" customHeight="1">
      <c r="A9" s="83" t="s">
        <v>278</v>
      </c>
      <c r="B9" s="380" t="s">
        <v>504</v>
      </c>
      <c r="C9" s="393"/>
      <c r="D9" s="382">
        <f>+D10+D11</f>
        <v>0</v>
      </c>
      <c r="E9" s="383">
        <f>+E10+E11</f>
        <v>0</v>
      </c>
      <c r="F9" s="384">
        <f>+F10+F11</f>
        <v>0</v>
      </c>
      <c r="G9" s="384">
        <f>+G10+G11</f>
        <v>0</v>
      </c>
      <c r="H9" s="385">
        <f>+H10+H11</f>
        <v>0</v>
      </c>
      <c r="I9" s="382">
        <f t="shared" si="0"/>
        <v>0</v>
      </c>
    </row>
    <row r="10" spans="1:9" ht="19.5" customHeight="1">
      <c r="A10" s="386" t="s">
        <v>85</v>
      </c>
      <c r="B10" s="387" t="s">
        <v>503</v>
      </c>
      <c r="C10" s="388"/>
      <c r="D10" s="389"/>
      <c r="E10" s="390"/>
      <c r="F10" s="185"/>
      <c r="G10" s="185"/>
      <c r="H10" s="391"/>
      <c r="I10" s="392">
        <f t="shared" si="0"/>
        <v>0</v>
      </c>
    </row>
    <row r="11" spans="1:9" ht="19.5" customHeight="1">
      <c r="A11" s="386" t="s">
        <v>107</v>
      </c>
      <c r="B11" s="387" t="s">
        <v>503</v>
      </c>
      <c r="C11" s="388"/>
      <c r="D11" s="389"/>
      <c r="E11" s="390"/>
      <c r="F11" s="185"/>
      <c r="G11" s="185"/>
      <c r="H11" s="391"/>
      <c r="I11" s="392">
        <f t="shared" si="0"/>
        <v>0</v>
      </c>
    </row>
    <row r="12" spans="1:9" ht="19.5" customHeight="1">
      <c r="A12" s="83" t="s">
        <v>288</v>
      </c>
      <c r="B12" s="380" t="s">
        <v>505</v>
      </c>
      <c r="C12" s="393"/>
      <c r="D12" s="382">
        <f>+D13</f>
        <v>0</v>
      </c>
      <c r="E12" s="383">
        <f>+E13</f>
        <v>0</v>
      </c>
      <c r="F12" s="384">
        <f>+F13</f>
        <v>0</v>
      </c>
      <c r="G12" s="384">
        <f>+G13</f>
        <v>0</v>
      </c>
      <c r="H12" s="385">
        <f>+H13</f>
        <v>0</v>
      </c>
      <c r="I12" s="382">
        <f t="shared" si="0"/>
        <v>0</v>
      </c>
    </row>
    <row r="13" spans="1:9" ht="19.5" customHeight="1">
      <c r="A13" s="386" t="s">
        <v>129</v>
      </c>
      <c r="B13" s="387"/>
      <c r="C13" s="388"/>
      <c r="D13" s="389"/>
      <c r="E13" s="390"/>
      <c r="F13" s="185"/>
      <c r="G13" s="185"/>
      <c r="H13" s="391"/>
      <c r="I13" s="392">
        <f t="shared" si="0"/>
        <v>0</v>
      </c>
    </row>
    <row r="14" spans="1:9" ht="19.5" customHeight="1">
      <c r="A14" s="83" t="s">
        <v>139</v>
      </c>
      <c r="B14" s="380" t="s">
        <v>506</v>
      </c>
      <c r="C14" s="393"/>
      <c r="D14" s="382">
        <f>+D15</f>
        <v>5055</v>
      </c>
      <c r="E14" s="383">
        <f>+E15</f>
        <v>15107</v>
      </c>
      <c r="F14" s="384">
        <f>+F15</f>
        <v>0</v>
      </c>
      <c r="G14" s="384">
        <f>+G15</f>
        <v>0</v>
      </c>
      <c r="H14" s="385">
        <f>+H15</f>
        <v>0</v>
      </c>
      <c r="I14" s="382">
        <f t="shared" si="0"/>
        <v>20162</v>
      </c>
    </row>
    <row r="15" spans="1:9" ht="19.5" customHeight="1">
      <c r="A15" s="394" t="s">
        <v>267</v>
      </c>
      <c r="B15" s="387" t="s">
        <v>397</v>
      </c>
      <c r="C15" s="388" t="s">
        <v>607</v>
      </c>
      <c r="D15" s="389">
        <v>5055</v>
      </c>
      <c r="E15" s="390">
        <v>15107</v>
      </c>
      <c r="F15" s="185"/>
      <c r="G15" s="185"/>
      <c r="H15" s="391"/>
      <c r="I15" s="392">
        <f t="shared" si="0"/>
        <v>20162</v>
      </c>
    </row>
    <row r="16" spans="1:9" ht="19.5" customHeight="1">
      <c r="A16" s="83" t="s">
        <v>289</v>
      </c>
      <c r="B16" s="380" t="s">
        <v>507</v>
      </c>
      <c r="C16" s="393"/>
      <c r="D16" s="382">
        <f>+D18</f>
        <v>314</v>
      </c>
      <c r="E16" s="383">
        <f>+E18</f>
        <v>90</v>
      </c>
      <c r="F16" s="384">
        <f>+F18</f>
        <v>60</v>
      </c>
      <c r="G16" s="384">
        <f>+G18</f>
        <v>60</v>
      </c>
      <c r="H16" s="385">
        <f>+H18</f>
        <v>76</v>
      </c>
      <c r="I16" s="382">
        <f t="shared" si="0"/>
        <v>600</v>
      </c>
    </row>
    <row r="17" spans="1:9" ht="24.75" customHeight="1">
      <c r="A17" s="82" t="s">
        <v>290</v>
      </c>
      <c r="B17" s="500" t="s">
        <v>608</v>
      </c>
      <c r="C17" s="501" t="s">
        <v>609</v>
      </c>
      <c r="D17" s="502">
        <v>17937</v>
      </c>
      <c r="E17" s="502">
        <v>85671</v>
      </c>
      <c r="F17" s="502"/>
      <c r="G17" s="502"/>
      <c r="H17" s="502"/>
      <c r="I17" s="382">
        <f t="shared" si="0"/>
        <v>103608</v>
      </c>
    </row>
    <row r="18" spans="1:9" ht="24.75" customHeight="1">
      <c r="A18" s="395" t="s">
        <v>291</v>
      </c>
      <c r="B18" s="396" t="s">
        <v>610</v>
      </c>
      <c r="C18" s="397" t="s">
        <v>611</v>
      </c>
      <c r="D18" s="398">
        <v>314</v>
      </c>
      <c r="E18" s="399">
        <v>90</v>
      </c>
      <c r="F18" s="400">
        <v>60</v>
      </c>
      <c r="G18" s="400">
        <v>60</v>
      </c>
      <c r="H18" s="401">
        <v>76</v>
      </c>
      <c r="I18" s="402">
        <f t="shared" si="0"/>
        <v>600</v>
      </c>
    </row>
    <row r="19" spans="1:9" ht="19.5" customHeight="1">
      <c r="A19" s="537" t="s">
        <v>508</v>
      </c>
      <c r="B19" s="537"/>
      <c r="C19" s="403"/>
      <c r="D19" s="382">
        <f aca="true" t="shared" si="1" ref="D19:I19">+D6+D9+D12+D14+D16</f>
        <v>5369</v>
      </c>
      <c r="E19" s="383">
        <f t="shared" si="1"/>
        <v>15197</v>
      </c>
      <c r="F19" s="384">
        <f t="shared" si="1"/>
        <v>60</v>
      </c>
      <c r="G19" s="384">
        <f t="shared" si="1"/>
        <v>60</v>
      </c>
      <c r="H19" s="385">
        <f t="shared" si="1"/>
        <v>76</v>
      </c>
      <c r="I19" s="382">
        <f t="shared" si="1"/>
        <v>20762</v>
      </c>
    </row>
  </sheetData>
  <sheetProtection selectLockedCells="1" selectUnlockedCells="1"/>
  <mergeCells count="8">
    <mergeCell ref="A19:B19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5" right="0.7875" top="1.0298611111111111" bottom="0.9840277777777777" header="0.7875" footer="0.5118055555555555"/>
  <pageSetup horizontalDpi="300" verticalDpi="300" orientation="landscape" paperSize="9" scale="95" r:id="rId1"/>
  <headerFooter alignWithMargins="0">
    <oddHeader>&amp;R&amp;"Times New Roman CE,Félkövér dőlt"2. számú tájékoztató tábla a 3/2014. (II. 05.) önkormányzati rendlethez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</sheetPr>
  <dimension ref="A1:D31"/>
  <sheetViews>
    <sheetView zoomScale="120" zoomScaleNormal="120" zoomScaleSheetLayoutView="100" workbookViewId="0" topLeftCell="A1">
      <selection activeCell="C82" sqref="C82"/>
    </sheetView>
  </sheetViews>
  <sheetFormatPr defaultColWidth="9.00390625" defaultRowHeight="12.75"/>
  <cols>
    <col min="1" max="1" width="5.875" style="404" customWidth="1"/>
    <col min="2" max="2" width="54.875" style="237" customWidth="1"/>
    <col min="3" max="4" width="17.625" style="237" customWidth="1"/>
    <col min="5" max="16384" width="9.375" style="237" customWidth="1"/>
  </cols>
  <sheetData>
    <row r="1" spans="2:4" ht="31.5" customHeight="1">
      <c r="B1" s="540" t="s">
        <v>509</v>
      </c>
      <c r="C1" s="540"/>
      <c r="D1" s="540"/>
    </row>
    <row r="2" spans="1:4" s="407" customFormat="1" ht="15.75">
      <c r="A2" s="405"/>
      <c r="B2" s="406"/>
      <c r="D2" s="408" t="s">
        <v>274</v>
      </c>
    </row>
    <row r="3" spans="1:4" s="329" customFormat="1" ht="48" customHeight="1">
      <c r="A3" s="409" t="s">
        <v>356</v>
      </c>
      <c r="B3" s="327" t="s">
        <v>19</v>
      </c>
      <c r="C3" s="327" t="s">
        <v>510</v>
      </c>
      <c r="D3" s="328" t="s">
        <v>511</v>
      </c>
    </row>
    <row r="4" spans="1:4" s="329" customFormat="1" ht="13.5" customHeight="1">
      <c r="A4" s="410">
        <v>1</v>
      </c>
      <c r="B4" s="257">
        <v>2</v>
      </c>
      <c r="C4" s="257">
        <v>3</v>
      </c>
      <c r="D4" s="258">
        <v>4</v>
      </c>
    </row>
    <row r="5" spans="1:4" ht="18" customHeight="1">
      <c r="A5" s="411" t="s">
        <v>21</v>
      </c>
      <c r="B5" s="412" t="s">
        <v>512</v>
      </c>
      <c r="C5" s="413">
        <v>10058</v>
      </c>
      <c r="D5" s="90">
        <v>2963</v>
      </c>
    </row>
    <row r="6" spans="1:4" ht="18" customHeight="1">
      <c r="A6" s="414" t="s">
        <v>35</v>
      </c>
      <c r="B6" s="415" t="s">
        <v>513</v>
      </c>
      <c r="C6" s="416"/>
      <c r="D6" s="94"/>
    </row>
    <row r="7" spans="1:4" ht="18" customHeight="1">
      <c r="A7" s="414" t="s">
        <v>49</v>
      </c>
      <c r="B7" s="415" t="s">
        <v>514</v>
      </c>
      <c r="C7" s="416"/>
      <c r="D7" s="94"/>
    </row>
    <row r="8" spans="1:4" ht="18" customHeight="1">
      <c r="A8" s="414" t="s">
        <v>278</v>
      </c>
      <c r="B8" s="415" t="s">
        <v>515</v>
      </c>
      <c r="C8" s="416"/>
      <c r="D8" s="94"/>
    </row>
    <row r="9" spans="1:4" ht="18" customHeight="1">
      <c r="A9" s="414" t="s">
        <v>85</v>
      </c>
      <c r="B9" s="415" t="s">
        <v>516</v>
      </c>
      <c r="C9" s="416"/>
      <c r="D9" s="94"/>
    </row>
    <row r="10" spans="1:4" ht="18" customHeight="1">
      <c r="A10" s="414" t="s">
        <v>107</v>
      </c>
      <c r="B10" s="415" t="s">
        <v>517</v>
      </c>
      <c r="C10" s="416"/>
      <c r="D10" s="94"/>
    </row>
    <row r="11" spans="1:4" ht="18" customHeight="1">
      <c r="A11" s="414" t="s">
        <v>288</v>
      </c>
      <c r="B11" s="417" t="s">
        <v>518</v>
      </c>
      <c r="C11" s="416"/>
      <c r="D11" s="94"/>
    </row>
    <row r="12" spans="1:4" ht="18" customHeight="1">
      <c r="A12" s="414" t="s">
        <v>139</v>
      </c>
      <c r="B12" s="417" t="s">
        <v>519</v>
      </c>
      <c r="C12" s="416"/>
      <c r="D12" s="94"/>
    </row>
    <row r="13" spans="1:4" ht="18" customHeight="1">
      <c r="A13" s="414" t="s">
        <v>267</v>
      </c>
      <c r="B13" s="417" t="s">
        <v>520</v>
      </c>
      <c r="C13" s="416"/>
      <c r="D13" s="94"/>
    </row>
    <row r="14" spans="1:4" ht="18" customHeight="1">
      <c r="A14" s="414" t="s">
        <v>289</v>
      </c>
      <c r="B14" s="417" t="s">
        <v>521</v>
      </c>
      <c r="C14" s="416"/>
      <c r="D14" s="94"/>
    </row>
    <row r="15" spans="1:4" ht="22.5" customHeight="1">
      <c r="A15" s="414" t="s">
        <v>290</v>
      </c>
      <c r="B15" s="417" t="s">
        <v>522</v>
      </c>
      <c r="C15" s="416"/>
      <c r="D15" s="94"/>
    </row>
    <row r="16" spans="1:4" ht="18" customHeight="1">
      <c r="A16" s="414" t="s">
        <v>291</v>
      </c>
      <c r="B16" s="415" t="s">
        <v>523</v>
      </c>
      <c r="C16" s="416"/>
      <c r="D16" s="94"/>
    </row>
    <row r="17" spans="1:4" ht="18" customHeight="1">
      <c r="A17" s="414" t="s">
        <v>294</v>
      </c>
      <c r="B17" s="415" t="s">
        <v>524</v>
      </c>
      <c r="C17" s="416"/>
      <c r="D17" s="94"/>
    </row>
    <row r="18" spans="1:4" ht="18" customHeight="1">
      <c r="A18" s="414" t="s">
        <v>296</v>
      </c>
      <c r="B18" s="415" t="s">
        <v>525</v>
      </c>
      <c r="C18" s="416"/>
      <c r="D18" s="94"/>
    </row>
    <row r="19" spans="1:4" ht="18" customHeight="1">
      <c r="A19" s="414" t="s">
        <v>298</v>
      </c>
      <c r="B19" s="415" t="s">
        <v>526</v>
      </c>
      <c r="C19" s="416">
        <v>4545</v>
      </c>
      <c r="D19" s="94">
        <v>545</v>
      </c>
    </row>
    <row r="20" spans="1:4" ht="18" customHeight="1">
      <c r="A20" s="414" t="s">
        <v>300</v>
      </c>
      <c r="B20" s="415" t="s">
        <v>527</v>
      </c>
      <c r="C20" s="416"/>
      <c r="D20" s="94"/>
    </row>
    <row r="21" spans="1:4" ht="18" customHeight="1">
      <c r="A21" s="414" t="s">
        <v>302</v>
      </c>
      <c r="B21" s="418"/>
      <c r="C21" s="93"/>
      <c r="D21" s="94"/>
    </row>
    <row r="22" spans="1:4" ht="18" customHeight="1">
      <c r="A22" s="414" t="s">
        <v>304</v>
      </c>
      <c r="B22" s="419"/>
      <c r="C22" s="93"/>
      <c r="D22" s="94"/>
    </row>
    <row r="23" spans="1:4" ht="18" customHeight="1">
      <c r="A23" s="414" t="s">
        <v>306</v>
      </c>
      <c r="B23" s="419"/>
      <c r="C23" s="93"/>
      <c r="D23" s="94"/>
    </row>
    <row r="24" spans="1:4" ht="18" customHeight="1">
      <c r="A24" s="414" t="s">
        <v>308</v>
      </c>
      <c r="B24" s="419"/>
      <c r="C24" s="93"/>
      <c r="D24" s="94"/>
    </row>
    <row r="25" spans="1:4" ht="18" customHeight="1">
      <c r="A25" s="414" t="s">
        <v>310</v>
      </c>
      <c r="B25" s="419"/>
      <c r="C25" s="93"/>
      <c r="D25" s="94"/>
    </row>
    <row r="26" spans="1:4" ht="18" customHeight="1">
      <c r="A26" s="414" t="s">
        <v>313</v>
      </c>
      <c r="B26" s="419"/>
      <c r="C26" s="93"/>
      <c r="D26" s="94"/>
    </row>
    <row r="27" spans="1:4" ht="18" customHeight="1">
      <c r="A27" s="414" t="s">
        <v>316</v>
      </c>
      <c r="B27" s="419"/>
      <c r="C27" s="93"/>
      <c r="D27" s="94"/>
    </row>
    <row r="28" spans="1:4" ht="18" customHeight="1">
      <c r="A28" s="414" t="s">
        <v>319</v>
      </c>
      <c r="B28" s="419"/>
      <c r="C28" s="93"/>
      <c r="D28" s="94"/>
    </row>
    <row r="29" spans="1:4" ht="18" customHeight="1">
      <c r="A29" s="420" t="s">
        <v>347</v>
      </c>
      <c r="B29" s="421"/>
      <c r="C29" s="422"/>
      <c r="D29" s="298"/>
    </row>
    <row r="30" spans="1:4" ht="18" customHeight="1">
      <c r="A30" s="410" t="s">
        <v>350</v>
      </c>
      <c r="B30" s="423" t="s">
        <v>417</v>
      </c>
      <c r="C30" s="424">
        <f>+C5+C6+C7+C8+C9+C16+C17+C18+C19+C20+C21+C22+C23+C24+C25+C26+C27+C28+C29</f>
        <v>14603</v>
      </c>
      <c r="D30" s="425">
        <f>+D5+D6+D7+D8+D9+D16+D17+D18+D19+D20+D21+D22+D23+D24+D25+D26+D27+D28+D29</f>
        <v>3508</v>
      </c>
    </row>
    <row r="31" spans="1:4" ht="8.25" customHeight="1">
      <c r="A31" s="426"/>
      <c r="B31" s="541"/>
      <c r="C31" s="541"/>
      <c r="D31" s="541"/>
    </row>
  </sheetData>
  <sheetProtection selectLockedCells="1" selectUnlockedCells="1"/>
  <mergeCells count="2">
    <mergeCell ref="B1:D1"/>
    <mergeCell ref="B31:D31"/>
  </mergeCells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 a 3/2014. (II. 05.) önkormányzati rendlethez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0"/>
  </sheetPr>
  <dimension ref="A1:O27"/>
  <sheetViews>
    <sheetView zoomScale="120" zoomScaleNormal="120" zoomScaleSheetLayoutView="100" workbookViewId="0" topLeftCell="A1">
      <selection activeCell="C82" sqref="C82"/>
    </sheetView>
  </sheetViews>
  <sheetFormatPr defaultColWidth="9.00390625" defaultRowHeight="12.75"/>
  <cols>
    <col min="1" max="1" width="4.875" style="427" customWidth="1"/>
    <col min="2" max="2" width="31.125" style="428" customWidth="1"/>
    <col min="3" max="4" width="9.00390625" style="428" customWidth="1"/>
    <col min="5" max="5" width="9.50390625" style="428" customWidth="1"/>
    <col min="6" max="6" width="8.875" style="428" customWidth="1"/>
    <col min="7" max="7" width="8.625" style="428" customWidth="1"/>
    <col min="8" max="8" width="8.875" style="428" customWidth="1"/>
    <col min="9" max="9" width="8.125" style="428" customWidth="1"/>
    <col min="10" max="14" width="9.50390625" style="428" customWidth="1"/>
    <col min="15" max="15" width="12.625" style="427" customWidth="1"/>
    <col min="16" max="16384" width="9.375" style="428" customWidth="1"/>
  </cols>
  <sheetData>
    <row r="1" spans="1:15" ht="31.5" customHeight="1">
      <c r="A1" s="542" t="s">
        <v>528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</row>
    <row r="2" ht="15.75">
      <c r="O2" s="429" t="s">
        <v>355</v>
      </c>
    </row>
    <row r="3" spans="1:15" s="427" customFormat="1" ht="25.5" customHeight="1">
      <c r="A3" s="430" t="s">
        <v>356</v>
      </c>
      <c r="B3" s="431" t="s">
        <v>277</v>
      </c>
      <c r="C3" s="431" t="s">
        <v>529</v>
      </c>
      <c r="D3" s="431" t="s">
        <v>530</v>
      </c>
      <c r="E3" s="431" t="s">
        <v>531</v>
      </c>
      <c r="F3" s="431" t="s">
        <v>532</v>
      </c>
      <c r="G3" s="431" t="s">
        <v>533</v>
      </c>
      <c r="H3" s="431" t="s">
        <v>534</v>
      </c>
      <c r="I3" s="431" t="s">
        <v>535</v>
      </c>
      <c r="J3" s="431" t="s">
        <v>536</v>
      </c>
      <c r="K3" s="431" t="s">
        <v>537</v>
      </c>
      <c r="L3" s="431" t="s">
        <v>538</v>
      </c>
      <c r="M3" s="431" t="s">
        <v>539</v>
      </c>
      <c r="N3" s="431" t="s">
        <v>540</v>
      </c>
      <c r="O3" s="432" t="s">
        <v>417</v>
      </c>
    </row>
    <row r="4" spans="1:15" s="434" customFormat="1" ht="15" customHeight="1">
      <c r="A4" s="433" t="s">
        <v>21</v>
      </c>
      <c r="B4" s="543" t="s">
        <v>275</v>
      </c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</row>
    <row r="5" spans="1:15" s="434" customFormat="1" ht="22.5">
      <c r="A5" s="435" t="s">
        <v>35</v>
      </c>
      <c r="B5" s="436" t="s">
        <v>279</v>
      </c>
      <c r="C5" s="437">
        <v>13888</v>
      </c>
      <c r="D5" s="437">
        <v>13888</v>
      </c>
      <c r="E5" s="437">
        <v>13890</v>
      </c>
      <c r="F5" s="437">
        <v>13888</v>
      </c>
      <c r="G5" s="437">
        <v>13888</v>
      </c>
      <c r="H5" s="437">
        <v>13888</v>
      </c>
      <c r="I5" s="437">
        <v>13888</v>
      </c>
      <c r="J5" s="437">
        <v>13888</v>
      </c>
      <c r="K5" s="437">
        <v>13888</v>
      </c>
      <c r="L5" s="437">
        <v>13888</v>
      </c>
      <c r="M5" s="437">
        <v>13888</v>
      </c>
      <c r="N5" s="437">
        <v>13888</v>
      </c>
      <c r="O5" s="438">
        <f aca="true" t="shared" si="0" ref="O5:O15">SUM(C5:N5)</f>
        <v>166658</v>
      </c>
    </row>
    <row r="6" spans="1:15" s="443" customFormat="1" ht="22.5">
      <c r="A6" s="439" t="s">
        <v>49</v>
      </c>
      <c r="B6" s="440" t="s">
        <v>541</v>
      </c>
      <c r="C6" s="441">
        <v>281</v>
      </c>
      <c r="D6" s="441">
        <v>281</v>
      </c>
      <c r="E6" s="441">
        <v>10305</v>
      </c>
      <c r="F6" s="441">
        <f aca="true" t="shared" si="1" ref="F6:N6">3339+281</f>
        <v>3620</v>
      </c>
      <c r="G6" s="441">
        <f t="shared" si="1"/>
        <v>3620</v>
      </c>
      <c r="H6" s="441">
        <f t="shared" si="1"/>
        <v>3620</v>
      </c>
      <c r="I6" s="441">
        <f t="shared" si="1"/>
        <v>3620</v>
      </c>
      <c r="J6" s="441">
        <f t="shared" si="1"/>
        <v>3620</v>
      </c>
      <c r="K6" s="441">
        <f t="shared" si="1"/>
        <v>3620</v>
      </c>
      <c r="L6" s="441">
        <f t="shared" si="1"/>
        <v>3620</v>
      </c>
      <c r="M6" s="441">
        <f t="shared" si="1"/>
        <v>3620</v>
      </c>
      <c r="N6" s="441">
        <f t="shared" si="1"/>
        <v>3620</v>
      </c>
      <c r="O6" s="442">
        <f t="shared" si="0"/>
        <v>43447</v>
      </c>
    </row>
    <row r="7" spans="1:15" s="443" customFormat="1" ht="22.5">
      <c r="A7" s="439" t="s">
        <v>278</v>
      </c>
      <c r="B7" s="444" t="s">
        <v>542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6">
        <f t="shared" si="0"/>
        <v>0</v>
      </c>
    </row>
    <row r="8" spans="1:15" s="443" customFormat="1" ht="13.5" customHeight="1">
      <c r="A8" s="439" t="s">
        <v>85</v>
      </c>
      <c r="B8" s="447" t="s">
        <v>284</v>
      </c>
      <c r="C8" s="441"/>
      <c r="D8" s="441"/>
      <c r="E8" s="441">
        <v>20500</v>
      </c>
      <c r="F8" s="441"/>
      <c r="G8" s="441"/>
      <c r="H8" s="441"/>
      <c r="I8" s="441"/>
      <c r="J8" s="441"/>
      <c r="K8" s="441">
        <v>20500</v>
      </c>
      <c r="L8" s="441"/>
      <c r="M8" s="441"/>
      <c r="N8" s="441">
        <v>16100</v>
      </c>
      <c r="O8" s="442">
        <f t="shared" si="0"/>
        <v>57100</v>
      </c>
    </row>
    <row r="9" spans="1:15" s="443" customFormat="1" ht="13.5" customHeight="1">
      <c r="A9" s="439" t="s">
        <v>107</v>
      </c>
      <c r="B9" s="447" t="s">
        <v>543</v>
      </c>
      <c r="C9" s="441">
        <f>1147+701+33+833+588+87+177</f>
        <v>3566</v>
      </c>
      <c r="D9" s="441">
        <f>1147+701+33+833+588+87+177</f>
        <v>3566</v>
      </c>
      <c r="E9" s="441">
        <f>1147+701+33+833+588+87+177+375+261</f>
        <v>4202</v>
      </c>
      <c r="F9" s="441">
        <f>1147+701+33+833+588+87+177</f>
        <v>3566</v>
      </c>
      <c r="G9" s="441">
        <f>1147+701+33+833+588+87+177</f>
        <v>3566</v>
      </c>
      <c r="H9" s="441">
        <f>1147+701+33+404+588+87+177+375+262</f>
        <v>3774</v>
      </c>
      <c r="I9" s="441">
        <f>1147+701+33+588+87+177</f>
        <v>2733</v>
      </c>
      <c r="J9" s="441">
        <f>1147+701+33+588+87+177</f>
        <v>2733</v>
      </c>
      <c r="K9" s="441">
        <f>1147+701+33+833+588+87+177+261+375</f>
        <v>4202</v>
      </c>
      <c r="L9" s="441">
        <f>1147+701+33+833+588+87+177</f>
        <v>3566</v>
      </c>
      <c r="M9" s="441">
        <f>1147+701+33+833+588+87+177</f>
        <v>3566</v>
      </c>
      <c r="N9" s="441">
        <f>1147+701+33+833+588+87+177+375+261+530+780</f>
        <v>5512</v>
      </c>
      <c r="O9" s="442">
        <f t="shared" si="0"/>
        <v>44552</v>
      </c>
    </row>
    <row r="10" spans="1:15" s="443" customFormat="1" ht="13.5" customHeight="1">
      <c r="A10" s="439" t="s">
        <v>288</v>
      </c>
      <c r="B10" s="447" t="s">
        <v>326</v>
      </c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2">
        <f t="shared" si="0"/>
        <v>0</v>
      </c>
    </row>
    <row r="11" spans="1:15" s="443" customFormat="1" ht="13.5" customHeight="1">
      <c r="A11" s="439" t="s">
        <v>129</v>
      </c>
      <c r="B11" s="447" t="s">
        <v>285</v>
      </c>
      <c r="C11" s="441"/>
      <c r="D11" s="441"/>
      <c r="E11" s="441">
        <v>250</v>
      </c>
      <c r="F11" s="441">
        <v>520</v>
      </c>
      <c r="G11" s="441"/>
      <c r="H11" s="441"/>
      <c r="I11" s="441"/>
      <c r="J11" s="441"/>
      <c r="K11" s="441"/>
      <c r="L11" s="441"/>
      <c r="M11" s="441"/>
      <c r="N11" s="441"/>
      <c r="O11" s="442">
        <f t="shared" si="0"/>
        <v>770</v>
      </c>
    </row>
    <row r="12" spans="1:15" s="443" customFormat="1" ht="22.5">
      <c r="A12" s="439" t="s">
        <v>139</v>
      </c>
      <c r="B12" s="440" t="s">
        <v>447</v>
      </c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2">
        <f t="shared" si="0"/>
        <v>0</v>
      </c>
    </row>
    <row r="13" spans="1:15" s="443" customFormat="1" ht="15.75">
      <c r="A13" s="439" t="s">
        <v>267</v>
      </c>
      <c r="B13" s="440" t="s">
        <v>612</v>
      </c>
      <c r="C13" s="441">
        <v>94635</v>
      </c>
      <c r="D13" s="441">
        <v>5495</v>
      </c>
      <c r="E13" s="441"/>
      <c r="F13" s="441"/>
      <c r="G13" s="441"/>
      <c r="H13" s="441">
        <v>10339</v>
      </c>
      <c r="I13" s="441">
        <v>12192</v>
      </c>
      <c r="J13" s="441"/>
      <c r="K13" s="441"/>
      <c r="L13" s="441"/>
      <c r="M13" s="441"/>
      <c r="N13" s="441"/>
      <c r="O13" s="442">
        <f t="shared" si="0"/>
        <v>122661</v>
      </c>
    </row>
    <row r="14" spans="1:15" s="443" customFormat="1" ht="13.5" customHeight="1">
      <c r="A14" s="439" t="s">
        <v>289</v>
      </c>
      <c r="B14" s="447" t="s">
        <v>544</v>
      </c>
      <c r="C14" s="441">
        <v>11821</v>
      </c>
      <c r="D14" s="441">
        <v>11821</v>
      </c>
      <c r="E14" s="441"/>
      <c r="F14" s="441">
        <v>11824</v>
      </c>
      <c r="G14" s="441">
        <f>11821+11821+11821</f>
        <v>35463</v>
      </c>
      <c r="H14" s="441">
        <v>11821</v>
      </c>
      <c r="I14" s="441">
        <v>11821</v>
      </c>
      <c r="J14" s="441">
        <f>11821+11821</f>
        <v>23642</v>
      </c>
      <c r="K14" s="441"/>
      <c r="L14" s="441">
        <v>11821</v>
      </c>
      <c r="M14" s="441">
        <v>11821</v>
      </c>
      <c r="N14" s="441"/>
      <c r="O14" s="442">
        <f t="shared" si="0"/>
        <v>141855</v>
      </c>
    </row>
    <row r="15" spans="1:15" s="434" customFormat="1" ht="15.75" customHeight="1">
      <c r="A15" s="448" t="s">
        <v>290</v>
      </c>
      <c r="B15" s="448" t="s">
        <v>545</v>
      </c>
      <c r="C15" s="449">
        <f aca="true" t="shared" si="2" ref="C15:N15">SUM(C5:C14)</f>
        <v>124191</v>
      </c>
      <c r="D15" s="449">
        <f t="shared" si="2"/>
        <v>35051</v>
      </c>
      <c r="E15" s="449">
        <f t="shared" si="2"/>
        <v>49147</v>
      </c>
      <c r="F15" s="449">
        <f t="shared" si="2"/>
        <v>33418</v>
      </c>
      <c r="G15" s="449">
        <f t="shared" si="2"/>
        <v>56537</v>
      </c>
      <c r="H15" s="449">
        <f t="shared" si="2"/>
        <v>43442</v>
      </c>
      <c r="I15" s="449">
        <f t="shared" si="2"/>
        <v>44254</v>
      </c>
      <c r="J15" s="449">
        <f t="shared" si="2"/>
        <v>43883</v>
      </c>
      <c r="K15" s="449">
        <f t="shared" si="2"/>
        <v>42210</v>
      </c>
      <c r="L15" s="449">
        <f t="shared" si="2"/>
        <v>32895</v>
      </c>
      <c r="M15" s="449">
        <f t="shared" si="2"/>
        <v>32895</v>
      </c>
      <c r="N15" s="449">
        <f t="shared" si="2"/>
        <v>39120</v>
      </c>
      <c r="O15" s="450">
        <f t="shared" si="0"/>
        <v>577043</v>
      </c>
    </row>
    <row r="16" spans="1:15" s="434" customFormat="1" ht="15" customHeight="1">
      <c r="A16" s="448" t="s">
        <v>291</v>
      </c>
      <c r="B16" s="543" t="s">
        <v>276</v>
      </c>
      <c r="C16" s="543"/>
      <c r="D16" s="543"/>
      <c r="E16" s="543"/>
      <c r="F16" s="543"/>
      <c r="G16" s="543"/>
      <c r="H16" s="543"/>
      <c r="I16" s="543"/>
      <c r="J16" s="543"/>
      <c r="K16" s="543"/>
      <c r="L16" s="543"/>
      <c r="M16" s="543"/>
      <c r="N16" s="543"/>
      <c r="O16" s="543"/>
    </row>
    <row r="17" spans="1:15" s="443" customFormat="1" ht="13.5" customHeight="1">
      <c r="A17" s="439" t="s">
        <v>294</v>
      </c>
      <c r="B17" s="451" t="s">
        <v>280</v>
      </c>
      <c r="C17" s="445">
        <v>12441</v>
      </c>
      <c r="D17" s="445">
        <v>10964</v>
      </c>
      <c r="E17" s="445">
        <v>10964</v>
      </c>
      <c r="F17" s="445">
        <v>10964</v>
      </c>
      <c r="G17" s="445">
        <v>10964</v>
      </c>
      <c r="H17" s="445">
        <v>10964</v>
      </c>
      <c r="I17" s="445">
        <v>10964</v>
      </c>
      <c r="J17" s="445">
        <v>12203</v>
      </c>
      <c r="K17" s="445">
        <v>11573</v>
      </c>
      <c r="L17" s="445">
        <v>10964</v>
      </c>
      <c r="M17" s="445">
        <v>10964</v>
      </c>
      <c r="N17" s="445">
        <v>10964</v>
      </c>
      <c r="O17" s="446">
        <f aca="true" t="shared" si="3" ref="O17:O26">SUM(C17:N17)</f>
        <v>134893</v>
      </c>
    </row>
    <row r="18" spans="1:15" s="443" customFormat="1" ht="27" customHeight="1">
      <c r="A18" s="439" t="s">
        <v>296</v>
      </c>
      <c r="B18" s="440" t="s">
        <v>198</v>
      </c>
      <c r="C18" s="441">
        <v>4227</v>
      </c>
      <c r="D18" s="441">
        <v>2236</v>
      </c>
      <c r="E18" s="441">
        <v>2236</v>
      </c>
      <c r="F18" s="441">
        <v>2236</v>
      </c>
      <c r="G18" s="441">
        <v>2236</v>
      </c>
      <c r="H18" s="441">
        <v>2236</v>
      </c>
      <c r="I18" s="441">
        <v>2236</v>
      </c>
      <c r="J18" s="441">
        <v>4145</v>
      </c>
      <c r="K18" s="441">
        <v>3942</v>
      </c>
      <c r="L18" s="441">
        <v>2236</v>
      </c>
      <c r="M18" s="441">
        <v>2236</v>
      </c>
      <c r="N18" s="441">
        <v>2236</v>
      </c>
      <c r="O18" s="442">
        <f t="shared" si="3"/>
        <v>32438</v>
      </c>
    </row>
    <row r="19" spans="1:15" s="443" customFormat="1" ht="13.5" customHeight="1">
      <c r="A19" s="439" t="s">
        <v>298</v>
      </c>
      <c r="B19" s="447" t="s">
        <v>199</v>
      </c>
      <c r="C19" s="441">
        <v>5123</v>
      </c>
      <c r="D19" s="441">
        <v>5123</v>
      </c>
      <c r="E19" s="441">
        <v>5123</v>
      </c>
      <c r="F19" s="441">
        <v>5123</v>
      </c>
      <c r="G19" s="441">
        <v>13510</v>
      </c>
      <c r="H19" s="441">
        <v>13513</v>
      </c>
      <c r="I19" s="441">
        <v>13513</v>
      </c>
      <c r="J19" s="441">
        <v>13513</v>
      </c>
      <c r="K19" s="441">
        <v>5123</v>
      </c>
      <c r="L19" s="441">
        <v>5123</v>
      </c>
      <c r="M19" s="441">
        <v>5123</v>
      </c>
      <c r="N19" s="441">
        <v>13513</v>
      </c>
      <c r="O19" s="442">
        <f t="shared" si="3"/>
        <v>103423</v>
      </c>
    </row>
    <row r="20" spans="1:15" s="443" customFormat="1" ht="13.5" customHeight="1">
      <c r="A20" s="439" t="s">
        <v>300</v>
      </c>
      <c r="B20" s="447" t="s">
        <v>200</v>
      </c>
      <c r="C20" s="441">
        <v>3849</v>
      </c>
      <c r="D20" s="441">
        <v>3848</v>
      </c>
      <c r="E20" s="441">
        <v>3847</v>
      </c>
      <c r="F20" s="441">
        <v>3847</v>
      </c>
      <c r="G20" s="441">
        <v>3849</v>
      </c>
      <c r="H20" s="441">
        <v>3849</v>
      </c>
      <c r="I20" s="441">
        <v>3847</v>
      </c>
      <c r="J20" s="441">
        <v>3847</v>
      </c>
      <c r="K20" s="441">
        <v>3847</v>
      </c>
      <c r="L20" s="441">
        <v>3847</v>
      </c>
      <c r="M20" s="441">
        <v>3849</v>
      </c>
      <c r="N20" s="441">
        <v>3849</v>
      </c>
      <c r="O20" s="442">
        <f t="shared" si="3"/>
        <v>46175</v>
      </c>
    </row>
    <row r="21" spans="1:15" s="443" customFormat="1" ht="13.5" customHeight="1">
      <c r="A21" s="439" t="s">
        <v>302</v>
      </c>
      <c r="B21" s="447" t="s">
        <v>546</v>
      </c>
      <c r="C21" s="441">
        <v>1059</v>
      </c>
      <c r="D21" s="441">
        <v>1059</v>
      </c>
      <c r="E21" s="441">
        <v>1059</v>
      </c>
      <c r="F21" s="441">
        <v>1059</v>
      </c>
      <c r="G21" s="441">
        <v>1059</v>
      </c>
      <c r="H21" s="441">
        <v>1059</v>
      </c>
      <c r="I21" s="441">
        <v>1059</v>
      </c>
      <c r="J21" s="441">
        <v>1059</v>
      </c>
      <c r="K21" s="441">
        <v>1059</v>
      </c>
      <c r="L21" s="441">
        <v>1059</v>
      </c>
      <c r="M21" s="441">
        <v>1059</v>
      </c>
      <c r="N21" s="441">
        <v>1060</v>
      </c>
      <c r="O21" s="442">
        <f t="shared" si="3"/>
        <v>12709</v>
      </c>
    </row>
    <row r="22" spans="1:15" s="443" customFormat="1" ht="13.5" customHeight="1">
      <c r="A22" s="439" t="s">
        <v>304</v>
      </c>
      <c r="B22" s="447" t="s">
        <v>225</v>
      </c>
      <c r="C22" s="441"/>
      <c r="D22" s="441"/>
      <c r="E22" s="441">
        <v>3147</v>
      </c>
      <c r="F22" s="441"/>
      <c r="G22" s="441"/>
      <c r="H22" s="441"/>
      <c r="I22" s="441"/>
      <c r="J22" s="441"/>
      <c r="K22" s="441"/>
      <c r="L22" s="441"/>
      <c r="M22" s="441"/>
      <c r="N22" s="441"/>
      <c r="O22" s="442">
        <f t="shared" si="3"/>
        <v>3147</v>
      </c>
    </row>
    <row r="23" spans="1:15" s="443" customFormat="1" ht="15.75">
      <c r="A23" s="439" t="s">
        <v>306</v>
      </c>
      <c r="B23" s="440" t="s">
        <v>227</v>
      </c>
      <c r="C23" s="441"/>
      <c r="D23" s="441"/>
      <c r="E23" s="441"/>
      <c r="F23" s="441">
        <v>7553</v>
      </c>
      <c r="G23" s="441">
        <v>7554</v>
      </c>
      <c r="H23" s="441"/>
      <c r="I23" s="441"/>
      <c r="J23" s="441">
        <v>1625</v>
      </c>
      <c r="K23" s="441"/>
      <c r="L23" s="441"/>
      <c r="M23" s="441"/>
      <c r="N23" s="441"/>
      <c r="O23" s="442">
        <f t="shared" si="3"/>
        <v>16732</v>
      </c>
    </row>
    <row r="24" spans="1:15" s="443" customFormat="1" ht="13.5" customHeight="1">
      <c r="A24" s="439" t="s">
        <v>308</v>
      </c>
      <c r="B24" s="447" t="s">
        <v>229</v>
      </c>
      <c r="C24" s="441">
        <v>85671</v>
      </c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2">
        <f t="shared" si="3"/>
        <v>85671</v>
      </c>
    </row>
    <row r="25" spans="1:15" s="443" customFormat="1" ht="13.5" customHeight="1">
      <c r="A25" s="439" t="s">
        <v>310</v>
      </c>
      <c r="B25" s="447" t="s">
        <v>547</v>
      </c>
      <c r="C25" s="441">
        <v>11821</v>
      </c>
      <c r="D25" s="441">
        <v>11821</v>
      </c>
      <c r="E25" s="441">
        <v>11824</v>
      </c>
      <c r="F25" s="441">
        <v>11821</v>
      </c>
      <c r="G25" s="441">
        <v>11821</v>
      </c>
      <c r="H25" s="441">
        <v>11821</v>
      </c>
      <c r="I25" s="441">
        <v>11821</v>
      </c>
      <c r="J25" s="441">
        <v>11821</v>
      </c>
      <c r="K25" s="441">
        <v>11821</v>
      </c>
      <c r="L25" s="441">
        <v>11821</v>
      </c>
      <c r="M25" s="441">
        <v>11821</v>
      </c>
      <c r="N25" s="441">
        <v>11821</v>
      </c>
      <c r="O25" s="442">
        <f t="shared" si="3"/>
        <v>141855</v>
      </c>
    </row>
    <row r="26" spans="1:15" s="434" customFormat="1" ht="15.75" customHeight="1">
      <c r="A26" s="448" t="s">
        <v>313</v>
      </c>
      <c r="B26" s="448" t="s">
        <v>548</v>
      </c>
      <c r="C26" s="449">
        <f aca="true" t="shared" si="4" ref="C26:N26">SUM(C17:C25)</f>
        <v>124191</v>
      </c>
      <c r="D26" s="449">
        <f t="shared" si="4"/>
        <v>35051</v>
      </c>
      <c r="E26" s="449">
        <f t="shared" si="4"/>
        <v>38200</v>
      </c>
      <c r="F26" s="449">
        <f t="shared" si="4"/>
        <v>42603</v>
      </c>
      <c r="G26" s="449">
        <f t="shared" si="4"/>
        <v>50993</v>
      </c>
      <c r="H26" s="449">
        <f t="shared" si="4"/>
        <v>43442</v>
      </c>
      <c r="I26" s="449">
        <f t="shared" si="4"/>
        <v>43440</v>
      </c>
      <c r="J26" s="449">
        <f t="shared" si="4"/>
        <v>48213</v>
      </c>
      <c r="K26" s="449">
        <f t="shared" si="4"/>
        <v>37365</v>
      </c>
      <c r="L26" s="449">
        <f t="shared" si="4"/>
        <v>35050</v>
      </c>
      <c r="M26" s="449">
        <f t="shared" si="4"/>
        <v>35052</v>
      </c>
      <c r="N26" s="449">
        <f t="shared" si="4"/>
        <v>43443</v>
      </c>
      <c r="O26" s="450">
        <f t="shared" si="3"/>
        <v>577043</v>
      </c>
    </row>
    <row r="27" spans="1:15" ht="15.75">
      <c r="A27" s="448" t="s">
        <v>316</v>
      </c>
      <c r="B27" s="452" t="s">
        <v>549</v>
      </c>
      <c r="C27" s="453">
        <f aca="true" t="shared" si="5" ref="C27:O27">C15-C26</f>
        <v>0</v>
      </c>
      <c r="D27" s="453">
        <f t="shared" si="5"/>
        <v>0</v>
      </c>
      <c r="E27" s="453">
        <f t="shared" si="5"/>
        <v>10947</v>
      </c>
      <c r="F27" s="453">
        <f t="shared" si="5"/>
        <v>-9185</v>
      </c>
      <c r="G27" s="453">
        <f t="shared" si="5"/>
        <v>5544</v>
      </c>
      <c r="H27" s="453">
        <f t="shared" si="5"/>
        <v>0</v>
      </c>
      <c r="I27" s="453">
        <f t="shared" si="5"/>
        <v>814</v>
      </c>
      <c r="J27" s="453">
        <f t="shared" si="5"/>
        <v>-4330</v>
      </c>
      <c r="K27" s="453">
        <f t="shared" si="5"/>
        <v>4845</v>
      </c>
      <c r="L27" s="453">
        <f t="shared" si="5"/>
        <v>-2155</v>
      </c>
      <c r="M27" s="453">
        <f t="shared" si="5"/>
        <v>-2157</v>
      </c>
      <c r="N27" s="453">
        <f t="shared" si="5"/>
        <v>-4323</v>
      </c>
      <c r="O27" s="454">
        <f t="shared" si="5"/>
        <v>0</v>
      </c>
    </row>
  </sheetData>
  <sheetProtection selectLockedCells="1" selectUnlockedCells="1"/>
  <mergeCells count="3">
    <mergeCell ref="A1:O1"/>
    <mergeCell ref="B4:O4"/>
    <mergeCell ref="B16:O16"/>
  </mergeCells>
  <printOptions horizontalCentered="1"/>
  <pageMargins left="0.7875" right="0.7875" top="1.06875" bottom="0.9840277777777777" header="0.7875" footer="0.5118055555555555"/>
  <pageSetup horizontalDpi="300" verticalDpi="300" orientation="landscape" paperSize="9" scale="90" r:id="rId1"/>
  <headerFooter alignWithMargins="0">
    <oddHeader>&amp;R&amp;"Times New Roman CE,Félkövér dőlt"&amp;11 4. számú tájékoztató tábla a 3/2014. (II. 05.) önkormányzati rendlethez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16"/>
  <sheetViews>
    <sheetView zoomScale="120" zoomScaleNormal="120" zoomScaleSheetLayoutView="100" workbookViewId="0" topLeftCell="A1">
      <selection activeCell="C82" sqref="C82"/>
    </sheetView>
  </sheetViews>
  <sheetFormatPr defaultColWidth="9.00390625" defaultRowHeight="12.75"/>
  <cols>
    <col min="1" max="1" width="88.625" style="209" customWidth="1"/>
    <col min="2" max="2" width="27.875" style="209" customWidth="1"/>
    <col min="3" max="16384" width="9.375" style="209" customWidth="1"/>
  </cols>
  <sheetData>
    <row r="1" spans="1:2" ht="47.25" customHeight="1">
      <c r="A1" s="544" t="s">
        <v>550</v>
      </c>
      <c r="B1" s="544"/>
    </row>
    <row r="2" spans="1:2" ht="22.5" customHeight="1">
      <c r="A2" s="455"/>
      <c r="B2" s="456" t="s">
        <v>551</v>
      </c>
    </row>
    <row r="3" spans="1:2" s="233" customFormat="1" ht="24" customHeight="1">
      <c r="A3" s="457" t="s">
        <v>552</v>
      </c>
      <c r="B3" s="458" t="s">
        <v>553</v>
      </c>
    </row>
    <row r="4" spans="1:2" s="461" customFormat="1" ht="12.75">
      <c r="A4" s="459">
        <v>1</v>
      </c>
      <c r="B4" s="460">
        <v>2</v>
      </c>
    </row>
    <row r="5" spans="1:2" ht="18.75" customHeight="1">
      <c r="A5" s="462" t="s">
        <v>554</v>
      </c>
      <c r="B5" s="463">
        <v>28579200</v>
      </c>
    </row>
    <row r="6" spans="1:2" ht="21" customHeight="1">
      <c r="A6" s="464" t="s">
        <v>555</v>
      </c>
      <c r="B6" s="463">
        <v>13274610</v>
      </c>
    </row>
    <row r="7" spans="1:2" ht="12.75">
      <c r="A7" s="464" t="s">
        <v>556</v>
      </c>
      <c r="B7" s="463">
        <v>4256521</v>
      </c>
    </row>
    <row r="8" spans="1:2" ht="12.75">
      <c r="A8" s="464" t="s">
        <v>613</v>
      </c>
      <c r="B8" s="463">
        <v>6164629</v>
      </c>
    </row>
    <row r="9" spans="1:2" ht="12.75">
      <c r="A9" s="464" t="s">
        <v>557</v>
      </c>
      <c r="B9" s="463">
        <v>30200</v>
      </c>
    </row>
    <row r="10" spans="1:2" ht="12.75">
      <c r="A10" s="464" t="s">
        <v>558</v>
      </c>
      <c r="B10" s="463">
        <v>35778507</v>
      </c>
    </row>
    <row r="11" spans="1:2" ht="12.75">
      <c r="A11" s="464" t="s">
        <v>559</v>
      </c>
      <c r="B11" s="463">
        <v>3957334</v>
      </c>
    </row>
    <row r="12" spans="1:2" ht="22.5">
      <c r="A12" s="465" t="s">
        <v>560</v>
      </c>
      <c r="B12" s="466">
        <v>33490828</v>
      </c>
    </row>
    <row r="13" spans="1:2" ht="12.75">
      <c r="A13" s="467" t="s">
        <v>561</v>
      </c>
      <c r="B13" s="466">
        <v>2417940</v>
      </c>
    </row>
    <row r="14" spans="1:2" ht="12.75">
      <c r="A14" s="467" t="s">
        <v>562</v>
      </c>
      <c r="B14" s="466">
        <v>33417</v>
      </c>
    </row>
    <row r="15" spans="1:2" ht="12.75">
      <c r="A15" s="467" t="s">
        <v>563</v>
      </c>
      <c r="B15" s="466">
        <v>38675000</v>
      </c>
    </row>
    <row r="16" spans="1:2" s="230" customFormat="1" ht="19.5" customHeight="1">
      <c r="A16" s="468" t="s">
        <v>417</v>
      </c>
      <c r="B16" s="469">
        <f>SUM(B5:B15)</f>
        <v>166658186</v>
      </c>
    </row>
  </sheetData>
  <sheetProtection selectLockedCells="1" selectUnlockedCells="1"/>
  <mergeCells count="1">
    <mergeCell ref="A1:B1"/>
  </mergeCells>
  <printOptions horizontalCentered="1"/>
  <pageMargins left="0.7875" right="0.7875" top="0.9840277777777777" bottom="0.9840277777777777" header="0.7875" footer="0.5118055555555555"/>
  <pageSetup fitToHeight="1" fitToWidth="1" horizontalDpi="300" verticalDpi="300" orientation="landscape" paperSize="9" r:id="rId1"/>
  <headerFooter alignWithMargins="0">
    <oddHeader>&amp;R&amp;"Times New Roman CE,Félkövér dőlt"&amp;11 5. számú tájékoztató tábla a 3/2014. (II. 05.) önkormányzati rendlethez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5"/>
  <sheetViews>
    <sheetView view="pageBreakPreview" zoomScaleNormal="120" zoomScaleSheetLayoutView="100" workbookViewId="0" topLeftCell="A120">
      <selection activeCell="C99" sqref="C99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9.00390625" style="7" customWidth="1"/>
    <col min="5" max="16384" width="9.375" style="7" customWidth="1"/>
  </cols>
  <sheetData>
    <row r="1" spans="1:3" ht="15.75" customHeight="1">
      <c r="A1" s="508" t="s">
        <v>15</v>
      </c>
      <c r="B1" s="508"/>
      <c r="C1" s="508"/>
    </row>
    <row r="2" spans="1:3" ht="15.75" customHeight="1">
      <c r="A2" s="507" t="s">
        <v>16</v>
      </c>
      <c r="B2" s="507"/>
      <c r="C2" s="9" t="s">
        <v>17</v>
      </c>
    </row>
    <row r="3" spans="1:3" ht="37.5" customHeight="1">
      <c r="A3" s="10" t="s">
        <v>18</v>
      </c>
      <c r="B3" s="11" t="s">
        <v>19</v>
      </c>
      <c r="C3" s="12" t="s">
        <v>20</v>
      </c>
    </row>
    <row r="4" spans="1:3" s="16" customFormat="1" ht="12" customHeight="1">
      <c r="A4" s="13">
        <v>1</v>
      </c>
      <c r="B4" s="14">
        <v>2</v>
      </c>
      <c r="C4" s="15">
        <v>3</v>
      </c>
    </row>
    <row r="5" spans="1:3" s="483" customFormat="1" ht="12" customHeight="1">
      <c r="A5" s="17" t="s">
        <v>21</v>
      </c>
      <c r="B5" s="18" t="s">
        <v>22</v>
      </c>
      <c r="C5" s="19">
        <f>+C6+C7+C8+C9+C10+C11</f>
        <v>0</v>
      </c>
    </row>
    <row r="6" spans="1:3" s="483" customFormat="1" ht="12" customHeight="1">
      <c r="A6" s="20" t="s">
        <v>23</v>
      </c>
      <c r="B6" s="21" t="s">
        <v>24</v>
      </c>
      <c r="C6" s="22"/>
    </row>
    <row r="7" spans="1:3" s="483" customFormat="1" ht="12" customHeight="1">
      <c r="A7" s="23" t="s">
        <v>25</v>
      </c>
      <c r="B7" s="24" t="s">
        <v>26</v>
      </c>
      <c r="C7" s="25"/>
    </row>
    <row r="8" spans="1:3" s="483" customFormat="1" ht="12" customHeight="1">
      <c r="A8" s="23" t="s">
        <v>27</v>
      </c>
      <c r="B8" s="24" t="s">
        <v>28</v>
      </c>
      <c r="C8" s="25"/>
    </row>
    <row r="9" spans="1:3" s="483" customFormat="1" ht="12" customHeight="1">
      <c r="A9" s="23" t="s">
        <v>29</v>
      </c>
      <c r="B9" s="24" t="s">
        <v>30</v>
      </c>
      <c r="C9" s="25"/>
    </row>
    <row r="10" spans="1:3" s="483" customFormat="1" ht="12" customHeight="1">
      <c r="A10" s="23" t="s">
        <v>31</v>
      </c>
      <c r="B10" s="24" t="s">
        <v>32</v>
      </c>
      <c r="C10" s="25"/>
    </row>
    <row r="11" spans="1:3" s="483" customFormat="1" ht="12" customHeight="1">
      <c r="A11" s="26" t="s">
        <v>33</v>
      </c>
      <c r="B11" s="27" t="s">
        <v>34</v>
      </c>
      <c r="C11" s="25"/>
    </row>
    <row r="12" spans="1:3" s="483" customFormat="1" ht="12" customHeight="1">
      <c r="A12" s="17" t="s">
        <v>35</v>
      </c>
      <c r="B12" s="28" t="s">
        <v>36</v>
      </c>
      <c r="C12" s="19">
        <f>+C13+C14+C15+C16+C17</f>
        <v>0</v>
      </c>
    </row>
    <row r="13" spans="1:3" s="483" customFormat="1" ht="12" customHeight="1">
      <c r="A13" s="20" t="s">
        <v>37</v>
      </c>
      <c r="B13" s="21" t="s">
        <v>38</v>
      </c>
      <c r="C13" s="22"/>
    </row>
    <row r="14" spans="1:3" s="483" customFormat="1" ht="12" customHeight="1">
      <c r="A14" s="23" t="s">
        <v>39</v>
      </c>
      <c r="B14" s="24" t="s">
        <v>40</v>
      </c>
      <c r="C14" s="25"/>
    </row>
    <row r="15" spans="1:3" s="483" customFormat="1" ht="12" customHeight="1">
      <c r="A15" s="23" t="s">
        <v>41</v>
      </c>
      <c r="B15" s="24" t="s">
        <v>42</v>
      </c>
      <c r="C15" s="25"/>
    </row>
    <row r="16" spans="1:3" s="483" customFormat="1" ht="12" customHeight="1">
      <c r="A16" s="23" t="s">
        <v>43</v>
      </c>
      <c r="B16" s="24" t="s">
        <v>44</v>
      </c>
      <c r="C16" s="25"/>
    </row>
    <row r="17" spans="1:3" s="483" customFormat="1" ht="12" customHeight="1">
      <c r="A17" s="23" t="s">
        <v>45</v>
      </c>
      <c r="B17" s="24" t="s">
        <v>46</v>
      </c>
      <c r="C17" s="25"/>
    </row>
    <row r="18" spans="1:3" s="483" customFormat="1" ht="12" customHeight="1">
      <c r="A18" s="26" t="s">
        <v>47</v>
      </c>
      <c r="B18" s="27" t="s">
        <v>48</v>
      </c>
      <c r="C18" s="29"/>
    </row>
    <row r="19" spans="1:3" s="483" customFormat="1" ht="12" customHeight="1">
      <c r="A19" s="17" t="s">
        <v>49</v>
      </c>
      <c r="B19" s="18" t="s">
        <v>50</v>
      </c>
      <c r="C19" s="19">
        <f>+C20+C21+C22+C23+C24</f>
        <v>0</v>
      </c>
    </row>
    <row r="20" spans="1:3" s="483" customFormat="1" ht="12" customHeight="1">
      <c r="A20" s="20" t="s">
        <v>51</v>
      </c>
      <c r="B20" s="21" t="s">
        <v>52</v>
      </c>
      <c r="C20" s="22"/>
    </row>
    <row r="21" spans="1:3" s="483" customFormat="1" ht="12" customHeight="1">
      <c r="A21" s="23" t="s">
        <v>53</v>
      </c>
      <c r="B21" s="24" t="s">
        <v>54</v>
      </c>
      <c r="C21" s="25"/>
    </row>
    <row r="22" spans="1:3" s="483" customFormat="1" ht="12" customHeight="1">
      <c r="A22" s="23" t="s">
        <v>55</v>
      </c>
      <c r="B22" s="24" t="s">
        <v>56</v>
      </c>
      <c r="C22" s="25"/>
    </row>
    <row r="23" spans="1:3" s="483" customFormat="1" ht="12" customHeight="1">
      <c r="A23" s="23" t="s">
        <v>57</v>
      </c>
      <c r="B23" s="24" t="s">
        <v>58</v>
      </c>
      <c r="C23" s="25"/>
    </row>
    <row r="24" spans="1:3" s="483" customFormat="1" ht="12" customHeight="1">
      <c r="A24" s="23" t="s">
        <v>59</v>
      </c>
      <c r="B24" s="24" t="s">
        <v>60</v>
      </c>
      <c r="C24" s="25"/>
    </row>
    <row r="25" spans="1:3" s="483" customFormat="1" ht="12" customHeight="1">
      <c r="A25" s="26" t="s">
        <v>61</v>
      </c>
      <c r="B25" s="27" t="s">
        <v>62</v>
      </c>
      <c r="C25" s="29"/>
    </row>
    <row r="26" spans="1:3" s="483" customFormat="1" ht="12" customHeight="1">
      <c r="A26" s="17" t="s">
        <v>63</v>
      </c>
      <c r="B26" s="18" t="s">
        <v>64</v>
      </c>
      <c r="C26" s="19">
        <f>C27+C28+C29+C30+C36</f>
        <v>0</v>
      </c>
    </row>
    <row r="27" spans="1:3" s="483" customFormat="1" ht="12" customHeight="1">
      <c r="A27" s="23" t="s">
        <v>65</v>
      </c>
      <c r="B27" s="24" t="s">
        <v>66</v>
      </c>
      <c r="C27" s="25"/>
    </row>
    <row r="28" spans="1:3" s="483" customFormat="1" ht="12" customHeight="1">
      <c r="A28" s="23" t="s">
        <v>67</v>
      </c>
      <c r="B28" s="24" t="s">
        <v>68</v>
      </c>
      <c r="C28" s="25"/>
    </row>
    <row r="29" spans="1:3" s="483" customFormat="1" ht="12" customHeight="1">
      <c r="A29" s="23" t="s">
        <v>69</v>
      </c>
      <c r="B29" s="24" t="s">
        <v>70</v>
      </c>
      <c r="C29" s="25"/>
    </row>
    <row r="30" spans="1:3" s="483" customFormat="1" ht="12" customHeight="1">
      <c r="A30" s="23" t="s">
        <v>71</v>
      </c>
      <c r="B30" s="24" t="s">
        <v>72</v>
      </c>
      <c r="C30" s="25"/>
    </row>
    <row r="31" spans="1:3" s="483" customFormat="1" ht="12" customHeight="1">
      <c r="A31" s="23" t="s">
        <v>73</v>
      </c>
      <c r="B31" s="24" t="s">
        <v>74</v>
      </c>
      <c r="C31" s="25"/>
    </row>
    <row r="32" spans="1:3" s="483" customFormat="1" ht="12" customHeight="1">
      <c r="A32" s="23" t="s">
        <v>75</v>
      </c>
      <c r="B32" s="24" t="s">
        <v>76</v>
      </c>
      <c r="C32" s="25"/>
    </row>
    <row r="33" spans="1:3" s="483" customFormat="1" ht="12" customHeight="1">
      <c r="A33" s="23" t="s">
        <v>77</v>
      </c>
      <c r="B33" s="24" t="s">
        <v>78</v>
      </c>
      <c r="C33" s="25"/>
    </row>
    <row r="34" spans="1:3" s="483" customFormat="1" ht="12" customHeight="1">
      <c r="A34" s="23" t="s">
        <v>79</v>
      </c>
      <c r="B34" s="24" t="s">
        <v>80</v>
      </c>
      <c r="C34" s="25"/>
    </row>
    <row r="35" spans="1:3" s="483" customFormat="1" ht="12" customHeight="1">
      <c r="A35" s="23" t="s">
        <v>81</v>
      </c>
      <c r="B35" s="24" t="s">
        <v>82</v>
      </c>
      <c r="C35" s="25"/>
    </row>
    <row r="36" spans="1:3" s="483" customFormat="1" ht="12" customHeight="1">
      <c r="A36" s="26" t="s">
        <v>83</v>
      </c>
      <c r="B36" s="27" t="s">
        <v>84</v>
      </c>
      <c r="C36" s="29"/>
    </row>
    <row r="37" spans="1:3" s="483" customFormat="1" ht="12" customHeight="1">
      <c r="A37" s="17" t="s">
        <v>85</v>
      </c>
      <c r="B37" s="18" t="s">
        <v>86</v>
      </c>
      <c r="C37" s="19">
        <f>SUM(C38:C47)</f>
        <v>7629</v>
      </c>
    </row>
    <row r="38" spans="1:3" s="483" customFormat="1" ht="12" customHeight="1">
      <c r="A38" s="20" t="s">
        <v>87</v>
      </c>
      <c r="B38" s="21" t="s">
        <v>88</v>
      </c>
      <c r="C38" s="22">
        <v>1166</v>
      </c>
    </row>
    <row r="39" spans="1:3" s="483" customFormat="1" ht="12" customHeight="1">
      <c r="A39" s="23" t="s">
        <v>89</v>
      </c>
      <c r="B39" s="24" t="s">
        <v>90</v>
      </c>
      <c r="C39" s="25">
        <v>1969</v>
      </c>
    </row>
    <row r="40" spans="1:3" s="483" customFormat="1" ht="12" customHeight="1">
      <c r="A40" s="23" t="s">
        <v>91</v>
      </c>
      <c r="B40" s="24" t="s">
        <v>92</v>
      </c>
      <c r="C40" s="25"/>
    </row>
    <row r="41" spans="1:3" s="483" customFormat="1" ht="12" customHeight="1">
      <c r="A41" s="23" t="s">
        <v>93</v>
      </c>
      <c r="B41" s="24" t="s">
        <v>94</v>
      </c>
      <c r="C41" s="25"/>
    </row>
    <row r="42" spans="1:3" s="483" customFormat="1" ht="12" customHeight="1">
      <c r="A42" s="23" t="s">
        <v>95</v>
      </c>
      <c r="B42" s="24" t="s">
        <v>96</v>
      </c>
      <c r="C42" s="25">
        <v>707</v>
      </c>
    </row>
    <row r="43" spans="1:3" s="483" customFormat="1" ht="12" customHeight="1">
      <c r="A43" s="23" t="s">
        <v>97</v>
      </c>
      <c r="B43" s="24" t="s">
        <v>98</v>
      </c>
      <c r="C43" s="25">
        <v>1545</v>
      </c>
    </row>
    <row r="44" spans="1:3" s="483" customFormat="1" ht="12" customHeight="1">
      <c r="A44" s="23" t="s">
        <v>99</v>
      </c>
      <c r="B44" s="24" t="s">
        <v>100</v>
      </c>
      <c r="C44" s="25">
        <v>116</v>
      </c>
    </row>
    <row r="45" spans="1:3" s="483" customFormat="1" ht="12" customHeight="1">
      <c r="A45" s="23" t="s">
        <v>101</v>
      </c>
      <c r="B45" s="24" t="s">
        <v>102</v>
      </c>
      <c r="C45" s="25"/>
    </row>
    <row r="46" spans="1:3" s="483" customFormat="1" ht="12" customHeight="1">
      <c r="A46" s="23" t="s">
        <v>103</v>
      </c>
      <c r="B46" s="24" t="s">
        <v>104</v>
      </c>
      <c r="C46" s="25"/>
    </row>
    <row r="47" spans="1:3" s="483" customFormat="1" ht="12" customHeight="1">
      <c r="A47" s="26" t="s">
        <v>105</v>
      </c>
      <c r="B47" s="27" t="s">
        <v>106</v>
      </c>
      <c r="C47" s="29">
        <v>2126</v>
      </c>
    </row>
    <row r="48" spans="1:3" s="483" customFormat="1" ht="12" customHeight="1">
      <c r="A48" s="17" t="s">
        <v>107</v>
      </c>
      <c r="B48" s="18" t="s">
        <v>108</v>
      </c>
      <c r="C48" s="19">
        <f>SUM(C49:C53)</f>
        <v>0</v>
      </c>
    </row>
    <row r="49" spans="1:3" s="483" customFormat="1" ht="12" customHeight="1">
      <c r="A49" s="20" t="s">
        <v>109</v>
      </c>
      <c r="B49" s="21" t="s">
        <v>110</v>
      </c>
      <c r="C49" s="22"/>
    </row>
    <row r="50" spans="1:3" s="483" customFormat="1" ht="12" customHeight="1">
      <c r="A50" s="23" t="s">
        <v>111</v>
      </c>
      <c r="B50" s="24" t="s">
        <v>112</v>
      </c>
      <c r="C50" s="25"/>
    </row>
    <row r="51" spans="1:3" s="483" customFormat="1" ht="12" customHeight="1">
      <c r="A51" s="23" t="s">
        <v>113</v>
      </c>
      <c r="B51" s="24" t="s">
        <v>114</v>
      </c>
      <c r="C51" s="25"/>
    </row>
    <row r="52" spans="1:3" s="483" customFormat="1" ht="12" customHeight="1">
      <c r="A52" s="23" t="s">
        <v>115</v>
      </c>
      <c r="B52" s="24" t="s">
        <v>116</v>
      </c>
      <c r="C52" s="25"/>
    </row>
    <row r="53" spans="1:3" s="483" customFormat="1" ht="12" customHeight="1">
      <c r="A53" s="26" t="s">
        <v>117</v>
      </c>
      <c r="B53" s="27" t="s">
        <v>118</v>
      </c>
      <c r="C53" s="29"/>
    </row>
    <row r="54" spans="1:3" s="483" customFormat="1" ht="12" customHeight="1">
      <c r="A54" s="17" t="s">
        <v>119</v>
      </c>
      <c r="B54" s="18" t="s">
        <v>120</v>
      </c>
      <c r="C54" s="19">
        <f>SUM(C55:C57)</f>
        <v>0</v>
      </c>
    </row>
    <row r="55" spans="1:3" s="483" customFormat="1" ht="12" customHeight="1">
      <c r="A55" s="20" t="s">
        <v>121</v>
      </c>
      <c r="B55" s="21" t="s">
        <v>122</v>
      </c>
      <c r="C55" s="22"/>
    </row>
    <row r="56" spans="1:3" s="483" customFormat="1" ht="12" customHeight="1">
      <c r="A56" s="23" t="s">
        <v>123</v>
      </c>
      <c r="B56" s="24" t="s">
        <v>124</v>
      </c>
      <c r="C56" s="25"/>
    </row>
    <row r="57" spans="1:3" s="483" customFormat="1" ht="12" customHeight="1">
      <c r="A57" s="23" t="s">
        <v>125</v>
      </c>
      <c r="B57" s="24" t="s">
        <v>126</v>
      </c>
      <c r="C57" s="25"/>
    </row>
    <row r="58" spans="1:3" s="483" customFormat="1" ht="12" customHeight="1">
      <c r="A58" s="26" t="s">
        <v>127</v>
      </c>
      <c r="B58" s="27" t="s">
        <v>128</v>
      </c>
      <c r="C58" s="29"/>
    </row>
    <row r="59" spans="1:3" s="483" customFormat="1" ht="12" customHeight="1">
      <c r="A59" s="17" t="s">
        <v>129</v>
      </c>
      <c r="B59" s="28" t="s">
        <v>130</v>
      </c>
      <c r="C59" s="19">
        <f>SUM(C60:C62)</f>
        <v>0</v>
      </c>
    </row>
    <row r="60" spans="1:3" s="483" customFormat="1" ht="12" customHeight="1">
      <c r="A60" s="20" t="s">
        <v>131</v>
      </c>
      <c r="B60" s="21" t="s">
        <v>132</v>
      </c>
      <c r="C60" s="25"/>
    </row>
    <row r="61" spans="1:3" s="483" customFormat="1" ht="12" customHeight="1">
      <c r="A61" s="23" t="s">
        <v>133</v>
      </c>
      <c r="B61" s="24" t="s">
        <v>134</v>
      </c>
      <c r="C61" s="25"/>
    </row>
    <row r="62" spans="1:3" s="483" customFormat="1" ht="12" customHeight="1">
      <c r="A62" s="23" t="s">
        <v>135</v>
      </c>
      <c r="B62" s="24" t="s">
        <v>136</v>
      </c>
      <c r="C62" s="25"/>
    </row>
    <row r="63" spans="1:3" s="483" customFormat="1" ht="12" customHeight="1">
      <c r="A63" s="26" t="s">
        <v>137</v>
      </c>
      <c r="B63" s="27" t="s">
        <v>138</v>
      </c>
      <c r="C63" s="25"/>
    </row>
    <row r="64" spans="1:3" s="483" customFormat="1" ht="12" customHeight="1">
      <c r="A64" s="17" t="s">
        <v>139</v>
      </c>
      <c r="B64" s="18" t="s">
        <v>140</v>
      </c>
      <c r="C64" s="19">
        <f>+C5+C12+C19+C26+C37+C48+C54+C59</f>
        <v>7629</v>
      </c>
    </row>
    <row r="65" spans="1:3" s="483" customFormat="1" ht="12" customHeight="1">
      <c r="A65" s="30" t="s">
        <v>141</v>
      </c>
      <c r="B65" s="28" t="s">
        <v>142</v>
      </c>
      <c r="C65" s="19">
        <f>SUM(C66:C68)</f>
        <v>0</v>
      </c>
    </row>
    <row r="66" spans="1:3" s="483" customFormat="1" ht="12" customHeight="1">
      <c r="A66" s="20" t="s">
        <v>143</v>
      </c>
      <c r="B66" s="21" t="s">
        <v>144</v>
      </c>
      <c r="C66" s="25"/>
    </row>
    <row r="67" spans="1:3" s="483" customFormat="1" ht="12" customHeight="1">
      <c r="A67" s="23" t="s">
        <v>145</v>
      </c>
      <c r="B67" s="24" t="s">
        <v>146</v>
      </c>
      <c r="C67" s="25"/>
    </row>
    <row r="68" spans="1:3" s="483" customFormat="1" ht="12" customHeight="1">
      <c r="A68" s="26" t="s">
        <v>147</v>
      </c>
      <c r="B68" s="31" t="s">
        <v>148</v>
      </c>
      <c r="C68" s="25"/>
    </row>
    <row r="69" spans="1:3" s="483" customFormat="1" ht="12" customHeight="1">
      <c r="A69" s="30" t="s">
        <v>149</v>
      </c>
      <c r="B69" s="28" t="s">
        <v>150</v>
      </c>
      <c r="C69" s="19">
        <f>SUM(C70:C73)</f>
        <v>0</v>
      </c>
    </row>
    <row r="70" spans="1:3" s="483" customFormat="1" ht="12" customHeight="1">
      <c r="A70" s="20" t="s">
        <v>151</v>
      </c>
      <c r="B70" s="21" t="s">
        <v>152</v>
      </c>
      <c r="C70" s="25"/>
    </row>
    <row r="71" spans="1:3" s="483" customFormat="1" ht="12" customHeight="1">
      <c r="A71" s="23" t="s">
        <v>153</v>
      </c>
      <c r="B71" s="24" t="s">
        <v>154</v>
      </c>
      <c r="C71" s="25"/>
    </row>
    <row r="72" spans="1:3" s="483" customFormat="1" ht="12" customHeight="1">
      <c r="A72" s="23" t="s">
        <v>155</v>
      </c>
      <c r="B72" s="24" t="s">
        <v>156</v>
      </c>
      <c r="C72" s="25"/>
    </row>
    <row r="73" spans="1:3" s="483" customFormat="1" ht="12" customHeight="1">
      <c r="A73" s="26" t="s">
        <v>157</v>
      </c>
      <c r="B73" s="27" t="s">
        <v>158</v>
      </c>
      <c r="C73" s="25"/>
    </row>
    <row r="74" spans="1:3" s="483" customFormat="1" ht="12" customHeight="1">
      <c r="A74" s="30" t="s">
        <v>159</v>
      </c>
      <c r="B74" s="28" t="s">
        <v>160</v>
      </c>
      <c r="C74" s="19">
        <f>SUM(C75:C76)</f>
        <v>16285</v>
      </c>
    </row>
    <row r="75" spans="1:3" s="483" customFormat="1" ht="12" customHeight="1">
      <c r="A75" s="20" t="s">
        <v>161</v>
      </c>
      <c r="B75" s="21" t="s">
        <v>162</v>
      </c>
      <c r="C75" s="25">
        <v>16285</v>
      </c>
    </row>
    <row r="76" spans="1:3" s="483" customFormat="1" ht="12" customHeight="1">
      <c r="A76" s="26" t="s">
        <v>163</v>
      </c>
      <c r="B76" s="27" t="s">
        <v>164</v>
      </c>
      <c r="C76" s="25"/>
    </row>
    <row r="77" spans="1:3" s="483" customFormat="1" ht="12" customHeight="1">
      <c r="A77" s="30" t="s">
        <v>165</v>
      </c>
      <c r="B77" s="28" t="s">
        <v>166</v>
      </c>
      <c r="C77" s="19">
        <f>SUM(C78:C82)</f>
        <v>3490</v>
      </c>
    </row>
    <row r="78" spans="1:3" s="483" customFormat="1" ht="12" customHeight="1">
      <c r="A78" s="20" t="s">
        <v>167</v>
      </c>
      <c r="B78" s="21" t="s">
        <v>168</v>
      </c>
      <c r="C78" s="25"/>
    </row>
    <row r="79" spans="1:3" s="483" customFormat="1" ht="12" customHeight="1">
      <c r="A79" s="23" t="s">
        <v>169</v>
      </c>
      <c r="B79" s="24" t="s">
        <v>170</v>
      </c>
      <c r="C79" s="25"/>
    </row>
    <row r="80" spans="1:3" s="483" customFormat="1" ht="12" customHeight="1">
      <c r="A80" s="23" t="s">
        <v>171</v>
      </c>
      <c r="B80" s="24" t="s">
        <v>172</v>
      </c>
      <c r="C80" s="25">
        <v>3490</v>
      </c>
    </row>
    <row r="81" spans="1:3" s="483" customFormat="1" ht="12" customHeight="1">
      <c r="A81" s="26" t="s">
        <v>173</v>
      </c>
      <c r="B81" s="27" t="s">
        <v>174</v>
      </c>
      <c r="C81" s="25"/>
    </row>
    <row r="82" spans="1:3" s="483" customFormat="1" ht="12" customHeight="1">
      <c r="A82" s="26" t="s">
        <v>175</v>
      </c>
      <c r="B82" s="27" t="s">
        <v>176</v>
      </c>
      <c r="C82" s="25"/>
    </row>
    <row r="83" spans="1:3" s="483" customFormat="1" ht="12" customHeight="1">
      <c r="A83" s="30" t="s">
        <v>177</v>
      </c>
      <c r="B83" s="28" t="s">
        <v>178</v>
      </c>
      <c r="C83" s="19">
        <f>SUM(C84:C87)</f>
        <v>0</v>
      </c>
    </row>
    <row r="84" spans="1:3" s="483" customFormat="1" ht="12" customHeight="1">
      <c r="A84" s="32" t="s">
        <v>179</v>
      </c>
      <c r="B84" s="21" t="s">
        <v>180</v>
      </c>
      <c r="C84" s="25"/>
    </row>
    <row r="85" spans="1:3" s="483" customFormat="1" ht="12" customHeight="1">
      <c r="A85" s="33" t="s">
        <v>181</v>
      </c>
      <c r="B85" s="24" t="s">
        <v>182</v>
      </c>
      <c r="C85" s="25"/>
    </row>
    <row r="86" spans="1:3" s="483" customFormat="1" ht="12" customHeight="1">
      <c r="A86" s="33" t="s">
        <v>183</v>
      </c>
      <c r="B86" s="24" t="s">
        <v>184</v>
      </c>
      <c r="C86" s="25"/>
    </row>
    <row r="87" spans="1:3" s="483" customFormat="1" ht="12" customHeight="1">
      <c r="A87" s="34" t="s">
        <v>185</v>
      </c>
      <c r="B87" s="27" t="s">
        <v>186</v>
      </c>
      <c r="C87" s="25"/>
    </row>
    <row r="88" spans="1:3" s="483" customFormat="1" ht="13.5" customHeight="1">
      <c r="A88" s="30" t="s">
        <v>187</v>
      </c>
      <c r="B88" s="28" t="s">
        <v>188</v>
      </c>
      <c r="C88" s="35"/>
    </row>
    <row r="89" spans="1:3" s="483" customFormat="1" ht="15.75" customHeight="1">
      <c r="A89" s="30" t="s">
        <v>189</v>
      </c>
      <c r="B89" s="36" t="s">
        <v>190</v>
      </c>
      <c r="C89" s="19">
        <f>C65+C69+C74+C77+C83+C88</f>
        <v>19775</v>
      </c>
    </row>
    <row r="90" spans="1:3" s="483" customFormat="1" ht="16.5" customHeight="1">
      <c r="A90" s="37" t="s">
        <v>191</v>
      </c>
      <c r="B90" s="38" t="s">
        <v>192</v>
      </c>
      <c r="C90" s="19">
        <f>+C64+C89</f>
        <v>27404</v>
      </c>
    </row>
    <row r="91" spans="1:3" s="483" customFormat="1" ht="83.25" customHeight="1">
      <c r="A91" s="39"/>
      <c r="B91" s="40"/>
      <c r="C91" s="41"/>
    </row>
    <row r="92" spans="1:3" ht="16.5" customHeight="1">
      <c r="A92" s="508" t="s">
        <v>193</v>
      </c>
      <c r="B92" s="508"/>
      <c r="C92" s="508"/>
    </row>
    <row r="93" spans="1:3" s="43" customFormat="1" ht="16.5" customHeight="1">
      <c r="A93" s="509" t="s">
        <v>194</v>
      </c>
      <c r="B93" s="509"/>
      <c r="C93" s="42" t="s">
        <v>17</v>
      </c>
    </row>
    <row r="94" spans="1:3" ht="37.5" customHeight="1">
      <c r="A94" s="10" t="s">
        <v>18</v>
      </c>
      <c r="B94" s="11" t="s">
        <v>195</v>
      </c>
      <c r="C94" s="12" t="s">
        <v>20</v>
      </c>
    </row>
    <row r="95" spans="1:3" s="16" customFormat="1" ht="12" customHeight="1">
      <c r="A95" s="44">
        <v>1</v>
      </c>
      <c r="B95" s="45">
        <v>2</v>
      </c>
      <c r="C95" s="46">
        <v>3</v>
      </c>
    </row>
    <row r="96" spans="1:3" ht="12" customHeight="1">
      <c r="A96" s="47" t="s">
        <v>21</v>
      </c>
      <c r="B96" s="48" t="s">
        <v>196</v>
      </c>
      <c r="C96" s="49">
        <f>SUM(C97:C101)</f>
        <v>23747</v>
      </c>
    </row>
    <row r="97" spans="1:3" ht="12" customHeight="1">
      <c r="A97" s="50" t="s">
        <v>23</v>
      </c>
      <c r="B97" s="51" t="s">
        <v>197</v>
      </c>
      <c r="C97" s="52">
        <v>12713</v>
      </c>
    </row>
    <row r="98" spans="1:3" ht="12" customHeight="1">
      <c r="A98" s="23" t="s">
        <v>25</v>
      </c>
      <c r="B98" s="53" t="s">
        <v>198</v>
      </c>
      <c r="C98" s="25">
        <v>3265</v>
      </c>
    </row>
    <row r="99" spans="1:3" ht="12" customHeight="1">
      <c r="A99" s="23" t="s">
        <v>27</v>
      </c>
      <c r="B99" s="53" t="s">
        <v>199</v>
      </c>
      <c r="C99" s="29">
        <v>5219</v>
      </c>
    </row>
    <row r="100" spans="1:3" ht="12" customHeight="1">
      <c r="A100" s="23" t="s">
        <v>29</v>
      </c>
      <c r="B100" s="53" t="s">
        <v>200</v>
      </c>
      <c r="C100" s="29">
        <v>1450</v>
      </c>
    </row>
    <row r="101" spans="1:3" ht="12" customHeight="1">
      <c r="A101" s="23" t="s">
        <v>201</v>
      </c>
      <c r="B101" s="53" t="s">
        <v>202</v>
      </c>
      <c r="C101" s="29">
        <f>SUM(C102:C112)</f>
        <v>1100</v>
      </c>
    </row>
    <row r="102" spans="1:3" ht="12" customHeight="1">
      <c r="A102" s="23" t="s">
        <v>33</v>
      </c>
      <c r="B102" s="53" t="s">
        <v>203</v>
      </c>
      <c r="C102" s="29"/>
    </row>
    <row r="103" spans="1:3" ht="12" customHeight="1">
      <c r="A103" s="23" t="s">
        <v>204</v>
      </c>
      <c r="B103" s="54" t="s">
        <v>205</v>
      </c>
      <c r="C103" s="29"/>
    </row>
    <row r="104" spans="1:3" ht="12" customHeight="1">
      <c r="A104" s="23" t="s">
        <v>206</v>
      </c>
      <c r="B104" s="55" t="s">
        <v>207</v>
      </c>
      <c r="C104" s="29"/>
    </row>
    <row r="105" spans="1:3" ht="12" customHeight="1">
      <c r="A105" s="23" t="s">
        <v>208</v>
      </c>
      <c r="B105" s="55" t="s">
        <v>209</v>
      </c>
      <c r="C105" s="29"/>
    </row>
    <row r="106" spans="1:3" ht="12" customHeight="1">
      <c r="A106" s="23" t="s">
        <v>210</v>
      </c>
      <c r="B106" s="54" t="s">
        <v>211</v>
      </c>
      <c r="C106" s="29"/>
    </row>
    <row r="107" spans="1:3" ht="12" customHeight="1">
      <c r="A107" s="23" t="s">
        <v>212</v>
      </c>
      <c r="B107" s="54" t="s">
        <v>213</v>
      </c>
      <c r="C107" s="29"/>
    </row>
    <row r="108" spans="1:3" ht="12" customHeight="1">
      <c r="A108" s="23" t="s">
        <v>214</v>
      </c>
      <c r="B108" s="55" t="s">
        <v>215</v>
      </c>
      <c r="C108" s="29"/>
    </row>
    <row r="109" spans="1:3" ht="12" customHeight="1">
      <c r="A109" s="23" t="s">
        <v>216</v>
      </c>
      <c r="B109" s="55" t="s">
        <v>217</v>
      </c>
      <c r="C109" s="29"/>
    </row>
    <row r="110" spans="1:3" ht="12" customHeight="1">
      <c r="A110" s="56" t="s">
        <v>218</v>
      </c>
      <c r="B110" s="55" t="s">
        <v>219</v>
      </c>
      <c r="C110" s="29"/>
    </row>
    <row r="111" spans="1:3" ht="12" customHeight="1">
      <c r="A111" s="56" t="s">
        <v>220</v>
      </c>
      <c r="B111" s="55" t="s">
        <v>221</v>
      </c>
      <c r="C111" s="29">
        <v>1100</v>
      </c>
    </row>
    <row r="112" spans="1:3" ht="12" customHeight="1">
      <c r="A112" s="57" t="s">
        <v>222</v>
      </c>
      <c r="B112" s="55" t="s">
        <v>586</v>
      </c>
      <c r="C112" s="58"/>
    </row>
    <row r="113" spans="1:3" ht="12" customHeight="1">
      <c r="A113" s="17" t="s">
        <v>35</v>
      </c>
      <c r="B113" s="59" t="s">
        <v>224</v>
      </c>
      <c r="C113" s="19">
        <f>+C114+C116+C118</f>
        <v>167</v>
      </c>
    </row>
    <row r="114" spans="1:3" ht="12" customHeight="1">
      <c r="A114" s="20" t="s">
        <v>37</v>
      </c>
      <c r="B114" s="53" t="s">
        <v>225</v>
      </c>
      <c r="C114" s="22">
        <v>167</v>
      </c>
    </row>
    <row r="115" spans="1:3" ht="12" customHeight="1">
      <c r="A115" s="20" t="s">
        <v>39</v>
      </c>
      <c r="B115" s="60" t="s">
        <v>226</v>
      </c>
      <c r="C115" s="22"/>
    </row>
    <row r="116" spans="1:3" ht="12" customHeight="1">
      <c r="A116" s="20" t="s">
        <v>41</v>
      </c>
      <c r="B116" s="60" t="s">
        <v>227</v>
      </c>
      <c r="C116" s="25"/>
    </row>
    <row r="117" spans="1:3" ht="12" customHeight="1">
      <c r="A117" s="20" t="s">
        <v>43</v>
      </c>
      <c r="B117" s="60" t="s">
        <v>228</v>
      </c>
      <c r="C117" s="61"/>
    </row>
    <row r="118" spans="1:3" ht="12" customHeight="1">
      <c r="A118" s="20" t="s">
        <v>45</v>
      </c>
      <c r="B118" s="62" t="s">
        <v>229</v>
      </c>
      <c r="C118" s="61"/>
    </row>
    <row r="119" spans="1:3" ht="12" customHeight="1">
      <c r="A119" s="20" t="s">
        <v>47</v>
      </c>
      <c r="B119" s="63" t="s">
        <v>230</v>
      </c>
      <c r="C119" s="61"/>
    </row>
    <row r="120" spans="1:3" ht="12" customHeight="1">
      <c r="A120" s="20" t="s">
        <v>231</v>
      </c>
      <c r="B120" s="64" t="s">
        <v>232</v>
      </c>
      <c r="C120" s="61"/>
    </row>
    <row r="121" spans="1:3" ht="15.75">
      <c r="A121" s="20" t="s">
        <v>233</v>
      </c>
      <c r="B121" s="55" t="s">
        <v>209</v>
      </c>
      <c r="C121" s="61"/>
    </row>
    <row r="122" spans="1:3" ht="12" customHeight="1">
      <c r="A122" s="20" t="s">
        <v>234</v>
      </c>
      <c r="B122" s="55" t="s">
        <v>235</v>
      </c>
      <c r="C122" s="61"/>
    </row>
    <row r="123" spans="1:3" ht="12" customHeight="1">
      <c r="A123" s="20" t="s">
        <v>236</v>
      </c>
      <c r="B123" s="55" t="s">
        <v>237</v>
      </c>
      <c r="C123" s="61"/>
    </row>
    <row r="124" spans="1:3" ht="12" customHeight="1">
      <c r="A124" s="20" t="s">
        <v>238</v>
      </c>
      <c r="B124" s="55" t="s">
        <v>215</v>
      </c>
      <c r="C124" s="61"/>
    </row>
    <row r="125" spans="1:3" ht="12" customHeight="1">
      <c r="A125" s="20" t="s">
        <v>239</v>
      </c>
      <c r="B125" s="55" t="s">
        <v>240</v>
      </c>
      <c r="C125" s="61"/>
    </row>
    <row r="126" spans="1:3" ht="15.75">
      <c r="A126" s="20" t="s">
        <v>241</v>
      </c>
      <c r="B126" s="55" t="s">
        <v>242</v>
      </c>
      <c r="C126" s="61"/>
    </row>
    <row r="127" spans="1:3" ht="12" customHeight="1">
      <c r="A127" s="17" t="s">
        <v>49</v>
      </c>
      <c r="B127" s="18" t="s">
        <v>243</v>
      </c>
      <c r="C127" s="19">
        <f>+C96+C113</f>
        <v>23914</v>
      </c>
    </row>
    <row r="128" spans="1:3" ht="12" customHeight="1">
      <c r="A128" s="17" t="s">
        <v>63</v>
      </c>
      <c r="B128" s="18" t="s">
        <v>244</v>
      </c>
      <c r="C128" s="19">
        <f>+C129+C130+C131</f>
        <v>0</v>
      </c>
    </row>
    <row r="129" spans="1:3" ht="12" customHeight="1">
      <c r="A129" s="20" t="s">
        <v>65</v>
      </c>
      <c r="B129" s="65" t="s">
        <v>245</v>
      </c>
      <c r="C129" s="61"/>
    </row>
    <row r="130" spans="1:3" ht="12" customHeight="1">
      <c r="A130" s="20" t="s">
        <v>67</v>
      </c>
      <c r="B130" s="65" t="s">
        <v>246</v>
      </c>
      <c r="C130" s="61"/>
    </row>
    <row r="131" spans="1:3" ht="12" customHeight="1">
      <c r="A131" s="66" t="s">
        <v>69</v>
      </c>
      <c r="B131" s="67" t="s">
        <v>247</v>
      </c>
      <c r="C131" s="61"/>
    </row>
    <row r="132" spans="1:3" ht="12" customHeight="1">
      <c r="A132" s="17" t="s">
        <v>85</v>
      </c>
      <c r="B132" s="18" t="s">
        <v>248</v>
      </c>
      <c r="C132" s="19">
        <f>+C133+C134+C135+C136</f>
        <v>0</v>
      </c>
    </row>
    <row r="133" spans="1:3" ht="12" customHeight="1">
      <c r="A133" s="20" t="s">
        <v>87</v>
      </c>
      <c r="B133" s="65" t="s">
        <v>249</v>
      </c>
      <c r="C133" s="61"/>
    </row>
    <row r="134" spans="1:3" ht="12" customHeight="1">
      <c r="A134" s="20" t="s">
        <v>89</v>
      </c>
      <c r="B134" s="65" t="s">
        <v>250</v>
      </c>
      <c r="C134" s="61"/>
    </row>
    <row r="135" spans="1:3" ht="12" customHeight="1">
      <c r="A135" s="20" t="s">
        <v>91</v>
      </c>
      <c r="B135" s="65" t="s">
        <v>251</v>
      </c>
      <c r="C135" s="61"/>
    </row>
    <row r="136" spans="1:3" ht="12" customHeight="1">
      <c r="A136" s="66" t="s">
        <v>93</v>
      </c>
      <c r="B136" s="67" t="s">
        <v>252</v>
      </c>
      <c r="C136" s="61"/>
    </row>
    <row r="137" spans="1:3" ht="12" customHeight="1">
      <c r="A137" s="17" t="s">
        <v>107</v>
      </c>
      <c r="B137" s="18" t="s">
        <v>253</v>
      </c>
      <c r="C137" s="19">
        <f>+C138+C139+C140+C141</f>
        <v>3490</v>
      </c>
    </row>
    <row r="138" spans="1:3" ht="12" customHeight="1">
      <c r="A138" s="20" t="s">
        <v>109</v>
      </c>
      <c r="B138" s="65" t="s">
        <v>254</v>
      </c>
      <c r="C138" s="61"/>
    </row>
    <row r="139" spans="1:3" ht="12" customHeight="1">
      <c r="A139" s="20" t="s">
        <v>111</v>
      </c>
      <c r="B139" s="65" t="s">
        <v>255</v>
      </c>
      <c r="C139" s="61">
        <v>3490</v>
      </c>
    </row>
    <row r="140" spans="1:3" ht="12" customHeight="1">
      <c r="A140" s="20" t="s">
        <v>113</v>
      </c>
      <c r="B140" s="65" t="s">
        <v>256</v>
      </c>
      <c r="C140" s="61"/>
    </row>
    <row r="141" spans="1:3" ht="12" customHeight="1">
      <c r="A141" s="56" t="s">
        <v>115</v>
      </c>
      <c r="B141" s="53" t="s">
        <v>257</v>
      </c>
      <c r="C141" s="61"/>
    </row>
    <row r="142" spans="1:3" ht="12" customHeight="1">
      <c r="A142" s="56" t="s">
        <v>117</v>
      </c>
      <c r="B142" s="53" t="s">
        <v>258</v>
      </c>
      <c r="C142" s="61"/>
    </row>
    <row r="143" spans="1:3" ht="12" customHeight="1">
      <c r="A143" s="17" t="s">
        <v>119</v>
      </c>
      <c r="B143" s="18" t="s">
        <v>259</v>
      </c>
      <c r="C143" s="68">
        <f>+C144+C145+C146+C147</f>
        <v>0</v>
      </c>
    </row>
    <row r="144" spans="1:3" ht="12" customHeight="1">
      <c r="A144" s="20" t="s">
        <v>121</v>
      </c>
      <c r="B144" s="65" t="s">
        <v>260</v>
      </c>
      <c r="C144" s="61"/>
    </row>
    <row r="145" spans="1:3" ht="12" customHeight="1">
      <c r="A145" s="20" t="s">
        <v>123</v>
      </c>
      <c r="B145" s="65" t="s">
        <v>261</v>
      </c>
      <c r="C145" s="61"/>
    </row>
    <row r="146" spans="1:3" ht="12" customHeight="1">
      <c r="A146" s="20" t="s">
        <v>125</v>
      </c>
      <c r="B146" s="65" t="s">
        <v>262</v>
      </c>
      <c r="C146" s="61"/>
    </row>
    <row r="147" spans="1:3" ht="12" customHeight="1">
      <c r="A147" s="20" t="s">
        <v>127</v>
      </c>
      <c r="B147" s="65" t="s">
        <v>263</v>
      </c>
      <c r="C147" s="61"/>
    </row>
    <row r="148" spans="1:3" ht="12" customHeight="1">
      <c r="A148" s="18" t="s">
        <v>264</v>
      </c>
      <c r="B148" s="18" t="s">
        <v>265</v>
      </c>
      <c r="C148" s="18"/>
    </row>
    <row r="149" spans="1:9" ht="15" customHeight="1">
      <c r="A149" s="17" t="s">
        <v>139</v>
      </c>
      <c r="B149" s="18" t="s">
        <v>266</v>
      </c>
      <c r="C149" s="69">
        <f>+C128+C132+C137+C143+C148</f>
        <v>3490</v>
      </c>
      <c r="F149" s="70"/>
      <c r="G149" s="71"/>
      <c r="H149" s="71"/>
      <c r="I149" s="71"/>
    </row>
    <row r="150" spans="1:3" s="483" customFormat="1" ht="12.75" customHeight="1">
      <c r="A150" s="72" t="s">
        <v>267</v>
      </c>
      <c r="B150" s="73" t="s">
        <v>268</v>
      </c>
      <c r="C150" s="69">
        <f>+C127+C149</f>
        <v>27404</v>
      </c>
    </row>
    <row r="151" ht="7.5" customHeight="1"/>
    <row r="152" spans="1:3" ht="15.75">
      <c r="A152" s="506" t="s">
        <v>269</v>
      </c>
      <c r="B152" s="506"/>
      <c r="C152" s="506"/>
    </row>
    <row r="153" spans="1:3" ht="15" customHeight="1">
      <c r="A153" s="507" t="s">
        <v>270</v>
      </c>
      <c r="B153" s="507"/>
      <c r="C153" s="9" t="s">
        <v>17</v>
      </c>
    </row>
    <row r="154" spans="1:4" ht="13.5" customHeight="1">
      <c r="A154" s="17">
        <v>1</v>
      </c>
      <c r="B154" s="59" t="s">
        <v>271</v>
      </c>
      <c r="C154" s="19">
        <f>+C64-C127</f>
        <v>-16285</v>
      </c>
      <c r="D154" s="74"/>
    </row>
    <row r="155" spans="1:3" ht="27.75" customHeight="1">
      <c r="A155" s="17" t="s">
        <v>35</v>
      </c>
      <c r="B155" s="59" t="s">
        <v>272</v>
      </c>
      <c r="C155" s="19">
        <f>+C89-C149</f>
        <v>16285</v>
      </c>
    </row>
  </sheetData>
  <sheetProtection selectLockedCells="1" selectUnlockedCells="1"/>
  <mergeCells count="6">
    <mergeCell ref="A152:C152"/>
    <mergeCell ref="A153:B153"/>
    <mergeCell ref="A1:C1"/>
    <mergeCell ref="A2:B2"/>
    <mergeCell ref="A92:C92"/>
    <mergeCell ref="A93:B93"/>
  </mergeCells>
  <printOptions horizontalCentered="1"/>
  <pageMargins left="0.7875" right="0.7875" top="0.78" bottom="0.6" header="0.23402777777777778" footer="0.5118055555555555"/>
  <pageSetup horizontalDpi="300" verticalDpi="300" orientation="portrait" paperSize="9" scale="71" r:id="rId1"/>
  <headerFooter alignWithMargins="0">
    <oddHeader>&amp;C&amp;"Times New Roman CE,Félkövér"&amp;12
Alattyán Község ÖLTSÉGVETÉS ÖNKÉNT VÁLLALT FELADATAINAK MÉRLEGE&amp;R&amp;"Times New Roman CE,Félkövér dőlt"&amp;11 1.3. melléklet a 3/2014. (II. 05.) önkormányzati rendelethez</oddHeader>
  </headerFooter>
  <rowBreaks count="1" manualBreakCount="1">
    <brk id="85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0"/>
  </sheetPr>
  <dimension ref="A1:D34"/>
  <sheetViews>
    <sheetView zoomScale="120" zoomScaleNormal="120" zoomScaleSheetLayoutView="100" workbookViewId="0" topLeftCell="A1">
      <selection activeCell="C82" sqref="C82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545" t="s">
        <v>564</v>
      </c>
      <c r="B1" s="545"/>
      <c r="C1" s="545"/>
      <c r="D1" s="545"/>
    </row>
    <row r="2" spans="1:4" ht="17.25" customHeight="1">
      <c r="A2" s="470"/>
      <c r="B2" s="470"/>
      <c r="C2" s="470"/>
      <c r="D2" s="470"/>
    </row>
    <row r="3" spans="1:4" ht="12.75">
      <c r="A3" s="471"/>
      <c r="B3" s="471"/>
      <c r="C3" s="546" t="s">
        <v>355</v>
      </c>
      <c r="D3" s="546"/>
    </row>
    <row r="4" spans="1:4" ht="42.75" customHeight="1">
      <c r="A4" s="472" t="s">
        <v>18</v>
      </c>
      <c r="B4" s="473" t="s">
        <v>565</v>
      </c>
      <c r="C4" s="473" t="s">
        <v>566</v>
      </c>
      <c r="D4" s="474" t="s">
        <v>567</v>
      </c>
    </row>
    <row r="5" spans="1:4" ht="15.75" customHeight="1">
      <c r="A5" s="503" t="s">
        <v>21</v>
      </c>
      <c r="B5" s="477" t="s">
        <v>569</v>
      </c>
      <c r="C5" s="475" t="s">
        <v>570</v>
      </c>
      <c r="D5" s="476">
        <v>60</v>
      </c>
    </row>
    <row r="6" spans="1:4" ht="15.75" customHeight="1">
      <c r="A6" s="503" t="s">
        <v>35</v>
      </c>
      <c r="B6" s="475" t="s">
        <v>571</v>
      </c>
      <c r="C6" s="475" t="s">
        <v>572</v>
      </c>
      <c r="D6" s="476">
        <v>52</v>
      </c>
    </row>
    <row r="7" spans="1:4" ht="15.75" customHeight="1">
      <c r="A7" s="503" t="s">
        <v>49</v>
      </c>
      <c r="B7" s="475" t="s">
        <v>573</v>
      </c>
      <c r="C7" s="475" t="s">
        <v>572</v>
      </c>
      <c r="D7" s="476">
        <v>15</v>
      </c>
    </row>
    <row r="8" spans="1:4" ht="15.75" customHeight="1">
      <c r="A8" s="503" t="s">
        <v>278</v>
      </c>
      <c r="B8" s="475" t="s">
        <v>574</v>
      </c>
      <c r="C8" s="475" t="s">
        <v>575</v>
      </c>
      <c r="D8" s="476">
        <v>22</v>
      </c>
    </row>
    <row r="9" spans="1:4" ht="15.75" customHeight="1">
      <c r="A9" s="503" t="s">
        <v>85</v>
      </c>
      <c r="B9" s="475" t="s">
        <v>576</v>
      </c>
      <c r="C9" s="475" t="s">
        <v>572</v>
      </c>
      <c r="D9" s="476">
        <v>10</v>
      </c>
    </row>
    <row r="10" spans="1:4" ht="15.75" customHeight="1">
      <c r="A10" s="503" t="s">
        <v>107</v>
      </c>
      <c r="B10" s="475" t="s">
        <v>614</v>
      </c>
      <c r="C10" s="475" t="s">
        <v>572</v>
      </c>
      <c r="D10" s="476">
        <v>737</v>
      </c>
    </row>
    <row r="11" spans="1:4" ht="15.75" customHeight="1">
      <c r="A11" s="503" t="s">
        <v>288</v>
      </c>
      <c r="B11" s="475" t="s">
        <v>615</v>
      </c>
      <c r="C11" s="475" t="s">
        <v>568</v>
      </c>
      <c r="D11" s="476">
        <v>213</v>
      </c>
    </row>
    <row r="12" spans="1:4" ht="15.75" customHeight="1">
      <c r="A12" s="503" t="s">
        <v>129</v>
      </c>
      <c r="B12" s="475" t="s">
        <v>616</v>
      </c>
      <c r="C12" s="475" t="s">
        <v>568</v>
      </c>
      <c r="D12" s="476">
        <v>400</v>
      </c>
    </row>
    <row r="13" spans="1:4" ht="15.75" customHeight="1">
      <c r="A13" s="503" t="s">
        <v>139</v>
      </c>
      <c r="B13" s="475" t="s">
        <v>617</v>
      </c>
      <c r="C13" s="475" t="s">
        <v>568</v>
      </c>
      <c r="D13" s="476">
        <v>300</v>
      </c>
    </row>
    <row r="14" spans="1:4" ht="15.75" customHeight="1">
      <c r="A14" s="503" t="s">
        <v>267</v>
      </c>
      <c r="B14" s="475" t="s">
        <v>618</v>
      </c>
      <c r="C14" s="475" t="s">
        <v>568</v>
      </c>
      <c r="D14" s="476">
        <v>200</v>
      </c>
    </row>
    <row r="15" spans="1:4" ht="15.75" customHeight="1">
      <c r="A15" s="503" t="s">
        <v>289</v>
      </c>
      <c r="B15" s="475" t="s">
        <v>619</v>
      </c>
      <c r="C15" s="475" t="s">
        <v>568</v>
      </c>
      <c r="D15" s="476">
        <v>200</v>
      </c>
    </row>
    <row r="16" spans="1:4" ht="15.75" customHeight="1">
      <c r="A16" s="503" t="s">
        <v>290</v>
      </c>
      <c r="B16" s="475"/>
      <c r="C16" s="475"/>
      <c r="D16" s="476"/>
    </row>
    <row r="17" spans="1:4" ht="15.75" customHeight="1">
      <c r="A17" s="503" t="s">
        <v>291</v>
      </c>
      <c r="B17" s="475"/>
      <c r="C17" s="475"/>
      <c r="D17" s="476"/>
    </row>
    <row r="18" spans="1:4" ht="15.75" customHeight="1">
      <c r="A18" s="503" t="s">
        <v>294</v>
      </c>
      <c r="B18" s="475"/>
      <c r="C18" s="475"/>
      <c r="D18" s="476"/>
    </row>
    <row r="19" spans="1:4" ht="15.75" customHeight="1">
      <c r="A19" s="503" t="s">
        <v>296</v>
      </c>
      <c r="B19" s="475"/>
      <c r="C19" s="475"/>
      <c r="D19" s="476"/>
    </row>
    <row r="20" spans="1:4" ht="15.75" customHeight="1">
      <c r="A20" s="503" t="s">
        <v>298</v>
      </c>
      <c r="B20" s="475"/>
      <c r="C20" s="475"/>
      <c r="D20" s="476"/>
    </row>
    <row r="21" spans="1:4" ht="15.75" customHeight="1">
      <c r="A21" s="503" t="s">
        <v>300</v>
      </c>
      <c r="B21" s="475"/>
      <c r="C21" s="475"/>
      <c r="D21" s="476"/>
    </row>
    <row r="22" spans="1:4" ht="15.75" customHeight="1">
      <c r="A22" s="503" t="s">
        <v>302</v>
      </c>
      <c r="B22" s="475"/>
      <c r="C22" s="475"/>
      <c r="D22" s="476"/>
    </row>
    <row r="23" spans="1:4" ht="15.75" customHeight="1">
      <c r="A23" s="503" t="s">
        <v>304</v>
      </c>
      <c r="B23" s="475"/>
      <c r="C23" s="475"/>
      <c r="D23" s="476"/>
    </row>
    <row r="24" spans="1:4" ht="15.75" customHeight="1">
      <c r="A24" s="503" t="s">
        <v>306</v>
      </c>
      <c r="B24" s="475"/>
      <c r="C24" s="475"/>
      <c r="D24" s="476"/>
    </row>
    <row r="25" spans="1:4" ht="15.75" customHeight="1">
      <c r="A25" s="503" t="s">
        <v>308</v>
      </c>
      <c r="B25" s="475"/>
      <c r="C25" s="475"/>
      <c r="D25" s="476"/>
    </row>
    <row r="26" spans="1:4" ht="15.75" customHeight="1">
      <c r="A26" s="503" t="s">
        <v>310</v>
      </c>
      <c r="B26" s="475"/>
      <c r="C26" s="475"/>
      <c r="D26" s="476"/>
    </row>
    <row r="27" spans="1:4" ht="15.75" customHeight="1">
      <c r="A27" s="503" t="s">
        <v>319</v>
      </c>
      <c r="B27" s="475"/>
      <c r="C27" s="475"/>
      <c r="D27" s="476"/>
    </row>
    <row r="28" spans="1:4" ht="15.75" customHeight="1">
      <c r="A28" s="503" t="s">
        <v>347</v>
      </c>
      <c r="B28" s="475"/>
      <c r="C28" s="475"/>
      <c r="D28" s="476"/>
    </row>
    <row r="29" spans="1:4" ht="15.75" customHeight="1">
      <c r="A29" s="503" t="s">
        <v>350</v>
      </c>
      <c r="B29" s="475"/>
      <c r="C29" s="475"/>
      <c r="D29" s="478"/>
    </row>
    <row r="30" spans="1:4" ht="15.75" customHeight="1">
      <c r="A30" s="503" t="s">
        <v>351</v>
      </c>
      <c r="B30" s="475"/>
      <c r="C30" s="475"/>
      <c r="D30" s="478"/>
    </row>
    <row r="31" spans="1:4" ht="15.75" customHeight="1">
      <c r="A31" s="503" t="s">
        <v>577</v>
      </c>
      <c r="B31" s="475"/>
      <c r="C31" s="475"/>
      <c r="D31" s="478"/>
    </row>
    <row r="32" spans="1:4" ht="15.75" customHeight="1">
      <c r="A32" s="503" t="s">
        <v>578</v>
      </c>
      <c r="B32" s="479"/>
      <c r="C32" s="479"/>
      <c r="D32" s="480"/>
    </row>
    <row r="33" spans="1:4" ht="15.75" customHeight="1">
      <c r="A33" s="547" t="s">
        <v>417</v>
      </c>
      <c r="B33" s="547"/>
      <c r="C33" s="481"/>
      <c r="D33" s="482">
        <f>SUM(D5:D32)</f>
        <v>2209</v>
      </c>
    </row>
    <row r="34" ht="12.75">
      <c r="A34" t="s">
        <v>579</v>
      </c>
    </row>
  </sheetData>
  <sheetProtection selectLockedCells="1" selectUnlockedCells="1"/>
  <mergeCells count="3">
    <mergeCell ref="A1:D1"/>
    <mergeCell ref="C3:D3"/>
    <mergeCell ref="A33:B33"/>
  </mergeCells>
  <conditionalFormatting sqref="D33">
    <cfRule type="cellIs" priority="1" dxfId="1" operator="equal" stopIfTrue="1">
      <formula>0</formula>
    </cfRule>
  </conditionalFormatting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6. számú tájékoztató tábla a 3/2014. (II. 05.) önkormányzati rendlethez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H155"/>
  <sheetViews>
    <sheetView view="pageBreakPreview" zoomScaleNormal="120" zoomScaleSheetLayoutView="100" workbookViewId="0" topLeftCell="A76">
      <selection activeCell="J93" sqref="J93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16384" width="9.375" style="7" customWidth="1"/>
  </cols>
  <sheetData>
    <row r="1" spans="1:3" ht="15.75" customHeight="1">
      <c r="A1" s="508" t="s">
        <v>15</v>
      </c>
      <c r="B1" s="508"/>
      <c r="C1" s="508"/>
    </row>
    <row r="2" spans="1:3" ht="15.75" customHeight="1">
      <c r="A2" s="507" t="s">
        <v>16</v>
      </c>
      <c r="B2" s="507"/>
      <c r="C2" s="9" t="s">
        <v>17</v>
      </c>
    </row>
    <row r="3" spans="1:3" ht="37.5" customHeight="1">
      <c r="A3" s="10" t="s">
        <v>18</v>
      </c>
      <c r="B3" s="11" t="s">
        <v>19</v>
      </c>
      <c r="C3" s="12" t="s">
        <v>20</v>
      </c>
    </row>
    <row r="4" spans="1:3" s="16" customFormat="1" ht="12" customHeight="1">
      <c r="A4" s="13">
        <v>1</v>
      </c>
      <c r="B4" s="14">
        <v>2</v>
      </c>
      <c r="C4" s="15">
        <v>3</v>
      </c>
    </row>
    <row r="5" spans="1:3" s="483" customFormat="1" ht="12" customHeight="1">
      <c r="A5" s="17" t="s">
        <v>21</v>
      </c>
      <c r="B5" s="18" t="s">
        <v>22</v>
      </c>
      <c r="C5" s="19">
        <f>+C6+C7+C8+C9+C10+C11</f>
        <v>0</v>
      </c>
    </row>
    <row r="6" spans="1:3" s="483" customFormat="1" ht="12" customHeight="1">
      <c r="A6" s="20" t="s">
        <v>23</v>
      </c>
      <c r="B6" s="21" t="s">
        <v>24</v>
      </c>
      <c r="C6" s="22"/>
    </row>
    <row r="7" spans="1:3" s="483" customFormat="1" ht="12" customHeight="1">
      <c r="A7" s="23" t="s">
        <v>25</v>
      </c>
      <c r="B7" s="24" t="s">
        <v>26</v>
      </c>
      <c r="C7" s="25"/>
    </row>
    <row r="8" spans="1:3" s="483" customFormat="1" ht="12" customHeight="1">
      <c r="A8" s="23" t="s">
        <v>27</v>
      </c>
      <c r="B8" s="24" t="s">
        <v>28</v>
      </c>
      <c r="C8" s="25"/>
    </row>
    <row r="9" spans="1:3" s="483" customFormat="1" ht="12" customHeight="1">
      <c r="A9" s="23" t="s">
        <v>29</v>
      </c>
      <c r="B9" s="24" t="s">
        <v>30</v>
      </c>
      <c r="C9" s="25"/>
    </row>
    <row r="10" spans="1:3" s="483" customFormat="1" ht="12" customHeight="1">
      <c r="A10" s="23" t="s">
        <v>31</v>
      </c>
      <c r="B10" s="24" t="s">
        <v>32</v>
      </c>
      <c r="C10" s="25"/>
    </row>
    <row r="11" spans="1:3" s="483" customFormat="1" ht="12" customHeight="1">
      <c r="A11" s="26" t="s">
        <v>33</v>
      </c>
      <c r="B11" s="27" t="s">
        <v>34</v>
      </c>
      <c r="C11" s="25"/>
    </row>
    <row r="12" spans="1:3" s="483" customFormat="1" ht="12" customHeight="1">
      <c r="A12" s="17" t="s">
        <v>35</v>
      </c>
      <c r="B12" s="28" t="s">
        <v>36</v>
      </c>
      <c r="C12" s="19">
        <f>+C13+C14+C15+C16+C17</f>
        <v>0</v>
      </c>
    </row>
    <row r="13" spans="1:3" s="483" customFormat="1" ht="12" customHeight="1">
      <c r="A13" s="20" t="s">
        <v>37</v>
      </c>
      <c r="B13" s="21" t="s">
        <v>38</v>
      </c>
      <c r="C13" s="22"/>
    </row>
    <row r="14" spans="1:3" s="483" customFormat="1" ht="12" customHeight="1">
      <c r="A14" s="23" t="s">
        <v>39</v>
      </c>
      <c r="B14" s="24" t="s">
        <v>40</v>
      </c>
      <c r="C14" s="25"/>
    </row>
    <row r="15" spans="1:3" s="483" customFormat="1" ht="12" customHeight="1">
      <c r="A15" s="23" t="s">
        <v>41</v>
      </c>
      <c r="B15" s="24" t="s">
        <v>42</v>
      </c>
      <c r="C15" s="25"/>
    </row>
    <row r="16" spans="1:3" s="483" customFormat="1" ht="12" customHeight="1">
      <c r="A16" s="23" t="s">
        <v>43</v>
      </c>
      <c r="B16" s="24" t="s">
        <v>44</v>
      </c>
      <c r="C16" s="25"/>
    </row>
    <row r="17" spans="1:3" s="483" customFormat="1" ht="12" customHeight="1">
      <c r="A17" s="23" t="s">
        <v>45</v>
      </c>
      <c r="B17" s="24" t="s">
        <v>46</v>
      </c>
      <c r="C17" s="25"/>
    </row>
    <row r="18" spans="1:3" s="483" customFormat="1" ht="12" customHeight="1">
      <c r="A18" s="26" t="s">
        <v>47</v>
      </c>
      <c r="B18" s="27" t="s">
        <v>48</v>
      </c>
      <c r="C18" s="29"/>
    </row>
    <row r="19" spans="1:3" s="483" customFormat="1" ht="12" customHeight="1">
      <c r="A19" s="17" t="s">
        <v>49</v>
      </c>
      <c r="B19" s="18" t="s">
        <v>50</v>
      </c>
      <c r="C19" s="19">
        <f>+C20+C21+C22+C23+C24</f>
        <v>0</v>
      </c>
    </row>
    <row r="20" spans="1:3" s="483" customFormat="1" ht="12" customHeight="1">
      <c r="A20" s="20" t="s">
        <v>51</v>
      </c>
      <c r="B20" s="21" t="s">
        <v>52</v>
      </c>
      <c r="C20" s="22"/>
    </row>
    <row r="21" spans="1:3" s="483" customFormat="1" ht="12" customHeight="1">
      <c r="A21" s="23" t="s">
        <v>53</v>
      </c>
      <c r="B21" s="24" t="s">
        <v>54</v>
      </c>
      <c r="C21" s="25"/>
    </row>
    <row r="22" spans="1:3" s="483" customFormat="1" ht="12" customHeight="1">
      <c r="A22" s="23" t="s">
        <v>55</v>
      </c>
      <c r="B22" s="24" t="s">
        <v>56</v>
      </c>
      <c r="C22" s="25"/>
    </row>
    <row r="23" spans="1:3" s="483" customFormat="1" ht="12" customHeight="1">
      <c r="A23" s="23" t="s">
        <v>57</v>
      </c>
      <c r="B23" s="24" t="s">
        <v>58</v>
      </c>
      <c r="C23" s="25"/>
    </row>
    <row r="24" spans="1:3" s="483" customFormat="1" ht="12" customHeight="1">
      <c r="A24" s="23" t="s">
        <v>59</v>
      </c>
      <c r="B24" s="24" t="s">
        <v>60</v>
      </c>
      <c r="C24" s="25"/>
    </row>
    <row r="25" spans="1:3" s="483" customFormat="1" ht="12" customHeight="1">
      <c r="A25" s="26" t="s">
        <v>61</v>
      </c>
      <c r="B25" s="27" t="s">
        <v>62</v>
      </c>
      <c r="C25" s="29"/>
    </row>
    <row r="26" spans="1:3" s="483" customFormat="1" ht="12" customHeight="1">
      <c r="A26" s="17" t="s">
        <v>63</v>
      </c>
      <c r="B26" s="18" t="s">
        <v>64</v>
      </c>
      <c r="C26" s="19">
        <f>C27+C28+C29+C30+C36</f>
        <v>0</v>
      </c>
    </row>
    <row r="27" spans="1:3" s="483" customFormat="1" ht="12" customHeight="1">
      <c r="A27" s="23" t="s">
        <v>65</v>
      </c>
      <c r="B27" s="24" t="s">
        <v>66</v>
      </c>
      <c r="C27" s="25"/>
    </row>
    <row r="28" spans="1:3" s="483" customFormat="1" ht="12" customHeight="1">
      <c r="A28" s="23" t="s">
        <v>67</v>
      </c>
      <c r="B28" s="24" t="s">
        <v>68</v>
      </c>
      <c r="C28" s="25"/>
    </row>
    <row r="29" spans="1:3" s="483" customFormat="1" ht="12" customHeight="1">
      <c r="A29" s="23" t="s">
        <v>69</v>
      </c>
      <c r="B29" s="24" t="s">
        <v>70</v>
      </c>
      <c r="C29" s="25"/>
    </row>
    <row r="30" spans="1:3" s="483" customFormat="1" ht="12" customHeight="1">
      <c r="A30" s="23" t="s">
        <v>71</v>
      </c>
      <c r="B30" s="24" t="s">
        <v>72</v>
      </c>
      <c r="C30" s="25"/>
    </row>
    <row r="31" spans="1:3" s="483" customFormat="1" ht="12" customHeight="1">
      <c r="A31" s="23" t="s">
        <v>73</v>
      </c>
      <c r="B31" s="24" t="s">
        <v>74</v>
      </c>
      <c r="C31" s="25"/>
    </row>
    <row r="32" spans="1:3" s="483" customFormat="1" ht="12" customHeight="1">
      <c r="A32" s="23" t="s">
        <v>75</v>
      </c>
      <c r="B32" s="24" t="s">
        <v>76</v>
      </c>
      <c r="C32" s="25"/>
    </row>
    <row r="33" spans="1:3" s="483" customFormat="1" ht="12" customHeight="1">
      <c r="A33" s="23" t="s">
        <v>77</v>
      </c>
      <c r="B33" s="24" t="s">
        <v>78</v>
      </c>
      <c r="C33" s="25"/>
    </row>
    <row r="34" spans="1:3" s="483" customFormat="1" ht="12" customHeight="1">
      <c r="A34" s="23" t="s">
        <v>79</v>
      </c>
      <c r="B34" s="24" t="s">
        <v>80</v>
      </c>
      <c r="C34" s="25"/>
    </row>
    <row r="35" spans="1:3" s="483" customFormat="1" ht="12" customHeight="1">
      <c r="A35" s="23" t="s">
        <v>81</v>
      </c>
      <c r="B35" s="24" t="s">
        <v>82</v>
      </c>
      <c r="C35" s="25"/>
    </row>
    <row r="36" spans="1:3" s="483" customFormat="1" ht="12" customHeight="1">
      <c r="A36" s="26" t="s">
        <v>83</v>
      </c>
      <c r="B36" s="27" t="s">
        <v>84</v>
      </c>
      <c r="C36" s="29"/>
    </row>
    <row r="37" spans="1:3" s="483" customFormat="1" ht="12" customHeight="1">
      <c r="A37" s="17" t="s">
        <v>85</v>
      </c>
      <c r="B37" s="18" t="s">
        <v>86</v>
      </c>
      <c r="C37" s="19">
        <f>SUM(C38:C47)</f>
        <v>0</v>
      </c>
    </row>
    <row r="38" spans="1:3" s="483" customFormat="1" ht="12" customHeight="1">
      <c r="A38" s="20" t="s">
        <v>87</v>
      </c>
      <c r="B38" s="21" t="s">
        <v>88</v>
      </c>
      <c r="C38" s="22"/>
    </row>
    <row r="39" spans="1:3" s="483" customFormat="1" ht="12" customHeight="1">
      <c r="A39" s="23" t="s">
        <v>89</v>
      </c>
      <c r="B39" s="24" t="s">
        <v>90</v>
      </c>
      <c r="C39" s="25"/>
    </row>
    <row r="40" spans="1:3" s="483" customFormat="1" ht="12" customHeight="1">
      <c r="A40" s="23" t="s">
        <v>91</v>
      </c>
      <c r="B40" s="24" t="s">
        <v>92</v>
      </c>
      <c r="C40" s="25"/>
    </row>
    <row r="41" spans="1:3" s="483" customFormat="1" ht="12" customHeight="1">
      <c r="A41" s="23" t="s">
        <v>93</v>
      </c>
      <c r="B41" s="24" t="s">
        <v>94</v>
      </c>
      <c r="C41" s="25"/>
    </row>
    <row r="42" spans="1:3" s="483" customFormat="1" ht="12" customHeight="1">
      <c r="A42" s="23" t="s">
        <v>95</v>
      </c>
      <c r="B42" s="24" t="s">
        <v>96</v>
      </c>
      <c r="C42" s="25"/>
    </row>
    <row r="43" spans="1:3" s="483" customFormat="1" ht="12" customHeight="1">
      <c r="A43" s="23" t="s">
        <v>97</v>
      </c>
      <c r="B43" s="24" t="s">
        <v>98</v>
      </c>
      <c r="C43" s="25"/>
    </row>
    <row r="44" spans="1:3" s="483" customFormat="1" ht="12" customHeight="1">
      <c r="A44" s="23" t="s">
        <v>99</v>
      </c>
      <c r="B44" s="24" t="s">
        <v>100</v>
      </c>
      <c r="C44" s="25"/>
    </row>
    <row r="45" spans="1:3" s="483" customFormat="1" ht="12" customHeight="1">
      <c r="A45" s="23" t="s">
        <v>101</v>
      </c>
      <c r="B45" s="24" t="s">
        <v>102</v>
      </c>
      <c r="C45" s="25"/>
    </row>
    <row r="46" spans="1:3" s="483" customFormat="1" ht="12" customHeight="1">
      <c r="A46" s="23" t="s">
        <v>103</v>
      </c>
      <c r="B46" s="24" t="s">
        <v>104</v>
      </c>
      <c r="C46" s="25"/>
    </row>
    <row r="47" spans="1:3" s="483" customFormat="1" ht="12" customHeight="1">
      <c r="A47" s="26" t="s">
        <v>105</v>
      </c>
      <c r="B47" s="27" t="s">
        <v>106</v>
      </c>
      <c r="C47" s="29"/>
    </row>
    <row r="48" spans="1:3" s="483" customFormat="1" ht="12" customHeight="1">
      <c r="A48" s="17" t="s">
        <v>107</v>
      </c>
      <c r="B48" s="18" t="s">
        <v>108</v>
      </c>
      <c r="C48" s="19">
        <f>SUM(C49:C53)</f>
        <v>0</v>
      </c>
    </row>
    <row r="49" spans="1:3" s="483" customFormat="1" ht="12" customHeight="1">
      <c r="A49" s="20" t="s">
        <v>109</v>
      </c>
      <c r="B49" s="21" t="s">
        <v>110</v>
      </c>
      <c r="C49" s="22"/>
    </row>
    <row r="50" spans="1:3" s="483" customFormat="1" ht="12" customHeight="1">
      <c r="A50" s="23" t="s">
        <v>111</v>
      </c>
      <c r="B50" s="24" t="s">
        <v>112</v>
      </c>
      <c r="C50" s="25"/>
    </row>
    <row r="51" spans="1:3" s="483" customFormat="1" ht="12" customHeight="1">
      <c r="A51" s="23" t="s">
        <v>113</v>
      </c>
      <c r="B51" s="24" t="s">
        <v>114</v>
      </c>
      <c r="C51" s="25"/>
    </row>
    <row r="52" spans="1:3" s="483" customFormat="1" ht="12" customHeight="1">
      <c r="A52" s="23" t="s">
        <v>115</v>
      </c>
      <c r="B52" s="24" t="s">
        <v>116</v>
      </c>
      <c r="C52" s="25"/>
    </row>
    <row r="53" spans="1:3" s="483" customFormat="1" ht="12" customHeight="1">
      <c r="A53" s="26" t="s">
        <v>117</v>
      </c>
      <c r="B53" s="27" t="s">
        <v>118</v>
      </c>
      <c r="C53" s="29"/>
    </row>
    <row r="54" spans="1:3" s="483" customFormat="1" ht="12" customHeight="1">
      <c r="A54" s="17" t="s">
        <v>119</v>
      </c>
      <c r="B54" s="18" t="s">
        <v>120</v>
      </c>
      <c r="C54" s="19">
        <f>SUM(C55:C57)</f>
        <v>0</v>
      </c>
    </row>
    <row r="55" spans="1:3" s="483" customFormat="1" ht="12" customHeight="1">
      <c r="A55" s="20" t="s">
        <v>121</v>
      </c>
      <c r="B55" s="21" t="s">
        <v>122</v>
      </c>
      <c r="C55" s="22"/>
    </row>
    <row r="56" spans="1:3" s="483" customFormat="1" ht="12" customHeight="1">
      <c r="A56" s="23" t="s">
        <v>123</v>
      </c>
      <c r="B56" s="24" t="s">
        <v>124</v>
      </c>
      <c r="C56" s="25"/>
    </row>
    <row r="57" spans="1:3" s="483" customFormat="1" ht="12" customHeight="1">
      <c r="A57" s="23" t="s">
        <v>125</v>
      </c>
      <c r="B57" s="24" t="s">
        <v>126</v>
      </c>
      <c r="C57" s="25"/>
    </row>
    <row r="58" spans="1:3" s="483" customFormat="1" ht="12" customHeight="1">
      <c r="A58" s="26" t="s">
        <v>127</v>
      </c>
      <c r="B58" s="27" t="s">
        <v>128</v>
      </c>
      <c r="C58" s="29"/>
    </row>
    <row r="59" spans="1:3" s="483" customFormat="1" ht="12" customHeight="1">
      <c r="A59" s="17" t="s">
        <v>129</v>
      </c>
      <c r="B59" s="28" t="s">
        <v>130</v>
      </c>
      <c r="C59" s="19">
        <f>SUM(C60:C62)</f>
        <v>0</v>
      </c>
    </row>
    <row r="60" spans="1:3" s="483" customFormat="1" ht="12" customHeight="1">
      <c r="A60" s="20" t="s">
        <v>131</v>
      </c>
      <c r="B60" s="21" t="s">
        <v>132</v>
      </c>
      <c r="C60" s="25"/>
    </row>
    <row r="61" spans="1:3" s="483" customFormat="1" ht="12" customHeight="1">
      <c r="A61" s="23" t="s">
        <v>133</v>
      </c>
      <c r="B61" s="24" t="s">
        <v>134</v>
      </c>
      <c r="C61" s="25"/>
    </row>
    <row r="62" spans="1:3" s="483" customFormat="1" ht="12" customHeight="1">
      <c r="A62" s="23" t="s">
        <v>135</v>
      </c>
      <c r="B62" s="24" t="s">
        <v>136</v>
      </c>
      <c r="C62" s="25"/>
    </row>
    <row r="63" spans="1:3" s="483" customFormat="1" ht="12" customHeight="1">
      <c r="A63" s="26" t="s">
        <v>137</v>
      </c>
      <c r="B63" s="27" t="s">
        <v>138</v>
      </c>
      <c r="C63" s="25"/>
    </row>
    <row r="64" spans="1:3" s="483" customFormat="1" ht="12" customHeight="1">
      <c r="A64" s="17" t="s">
        <v>139</v>
      </c>
      <c r="B64" s="18" t="s">
        <v>140</v>
      </c>
      <c r="C64" s="19">
        <f>+C5+C12+C19+C26+C37+C48+C54+C59</f>
        <v>0</v>
      </c>
    </row>
    <row r="65" spans="1:3" s="483" customFormat="1" ht="12" customHeight="1">
      <c r="A65" s="30" t="s">
        <v>141</v>
      </c>
      <c r="B65" s="28" t="s">
        <v>142</v>
      </c>
      <c r="C65" s="19">
        <f>SUM(C66:C68)</f>
        <v>0</v>
      </c>
    </row>
    <row r="66" spans="1:3" s="483" customFormat="1" ht="12" customHeight="1">
      <c r="A66" s="20" t="s">
        <v>143</v>
      </c>
      <c r="B66" s="21" t="s">
        <v>144</v>
      </c>
      <c r="C66" s="25"/>
    </row>
    <row r="67" spans="1:3" s="483" customFormat="1" ht="12" customHeight="1">
      <c r="A67" s="23" t="s">
        <v>145</v>
      </c>
      <c r="B67" s="24" t="s">
        <v>146</v>
      </c>
      <c r="C67" s="25"/>
    </row>
    <row r="68" spans="1:3" s="483" customFormat="1" ht="12" customHeight="1">
      <c r="A68" s="26" t="s">
        <v>147</v>
      </c>
      <c r="B68" s="31" t="s">
        <v>148</v>
      </c>
      <c r="C68" s="25"/>
    </row>
    <row r="69" spans="1:3" s="483" customFormat="1" ht="12" customHeight="1">
      <c r="A69" s="30" t="s">
        <v>149</v>
      </c>
      <c r="B69" s="28" t="s">
        <v>150</v>
      </c>
      <c r="C69" s="19">
        <f>SUM(C70:C73)</f>
        <v>0</v>
      </c>
    </row>
    <row r="70" spans="1:3" s="483" customFormat="1" ht="12" customHeight="1">
      <c r="A70" s="20" t="s">
        <v>151</v>
      </c>
      <c r="B70" s="21" t="s">
        <v>152</v>
      </c>
      <c r="C70" s="25"/>
    </row>
    <row r="71" spans="1:3" s="483" customFormat="1" ht="12" customHeight="1">
      <c r="A71" s="23" t="s">
        <v>153</v>
      </c>
      <c r="B71" s="24" t="s">
        <v>154</v>
      </c>
      <c r="C71" s="25"/>
    </row>
    <row r="72" spans="1:3" s="483" customFormat="1" ht="12" customHeight="1">
      <c r="A72" s="23" t="s">
        <v>155</v>
      </c>
      <c r="B72" s="24" t="s">
        <v>156</v>
      </c>
      <c r="C72" s="25"/>
    </row>
    <row r="73" spans="1:3" s="483" customFormat="1" ht="12" customHeight="1">
      <c r="A73" s="26" t="s">
        <v>157</v>
      </c>
      <c r="B73" s="27" t="s">
        <v>158</v>
      </c>
      <c r="C73" s="25"/>
    </row>
    <row r="74" spans="1:3" s="483" customFormat="1" ht="12" customHeight="1">
      <c r="A74" s="30" t="s">
        <v>159</v>
      </c>
      <c r="B74" s="28" t="s">
        <v>160</v>
      </c>
      <c r="C74" s="19">
        <f>SUM(C75:C76)</f>
        <v>0</v>
      </c>
    </row>
    <row r="75" spans="1:3" s="483" customFormat="1" ht="12" customHeight="1">
      <c r="A75" s="20" t="s">
        <v>161</v>
      </c>
      <c r="B75" s="21" t="s">
        <v>162</v>
      </c>
      <c r="C75" s="25"/>
    </row>
    <row r="76" spans="1:3" s="483" customFormat="1" ht="12" customHeight="1">
      <c r="A76" s="26" t="s">
        <v>163</v>
      </c>
      <c r="B76" s="27" t="s">
        <v>164</v>
      </c>
      <c r="C76" s="25"/>
    </row>
    <row r="77" spans="1:3" s="483" customFormat="1" ht="12" customHeight="1">
      <c r="A77" s="30" t="s">
        <v>165</v>
      </c>
      <c r="B77" s="28" t="s">
        <v>166</v>
      </c>
      <c r="C77" s="19">
        <f>SUM(C78:C82)</f>
        <v>0</v>
      </c>
    </row>
    <row r="78" spans="1:3" s="483" customFormat="1" ht="12" customHeight="1">
      <c r="A78" s="20" t="s">
        <v>167</v>
      </c>
      <c r="B78" s="21" t="s">
        <v>168</v>
      </c>
      <c r="C78" s="25"/>
    </row>
    <row r="79" spans="1:3" s="483" customFormat="1" ht="12" customHeight="1">
      <c r="A79" s="23" t="s">
        <v>169</v>
      </c>
      <c r="B79" s="24" t="s">
        <v>170</v>
      </c>
      <c r="C79" s="25"/>
    </row>
    <row r="80" spans="1:3" s="483" customFormat="1" ht="12" customHeight="1">
      <c r="A80" s="23" t="s">
        <v>171</v>
      </c>
      <c r="B80" s="24" t="s">
        <v>172</v>
      </c>
      <c r="C80" s="25"/>
    </row>
    <row r="81" spans="1:3" s="483" customFormat="1" ht="12" customHeight="1">
      <c r="A81" s="26" t="s">
        <v>173</v>
      </c>
      <c r="B81" s="27" t="s">
        <v>174</v>
      </c>
      <c r="C81" s="25"/>
    </row>
    <row r="82" spans="1:3" s="483" customFormat="1" ht="12" customHeight="1">
      <c r="A82" s="26" t="s">
        <v>175</v>
      </c>
      <c r="B82" s="27" t="s">
        <v>176</v>
      </c>
      <c r="C82" s="25"/>
    </row>
    <row r="83" spans="1:3" s="483" customFormat="1" ht="12" customHeight="1">
      <c r="A83" s="30" t="s">
        <v>177</v>
      </c>
      <c r="B83" s="28" t="s">
        <v>178</v>
      </c>
      <c r="C83" s="19">
        <f>SUM(C84:C87)</f>
        <v>0</v>
      </c>
    </row>
    <row r="84" spans="1:3" s="483" customFormat="1" ht="12" customHeight="1">
      <c r="A84" s="32" t="s">
        <v>179</v>
      </c>
      <c r="B84" s="21" t="s">
        <v>180</v>
      </c>
      <c r="C84" s="25"/>
    </row>
    <row r="85" spans="1:3" s="483" customFormat="1" ht="12" customHeight="1">
      <c r="A85" s="33" t="s">
        <v>181</v>
      </c>
      <c r="B85" s="24" t="s">
        <v>182</v>
      </c>
      <c r="C85" s="25"/>
    </row>
    <row r="86" spans="1:3" s="483" customFormat="1" ht="12" customHeight="1">
      <c r="A86" s="33" t="s">
        <v>183</v>
      </c>
      <c r="B86" s="24" t="s">
        <v>184</v>
      </c>
      <c r="C86" s="25"/>
    </row>
    <row r="87" spans="1:3" s="483" customFormat="1" ht="12" customHeight="1">
      <c r="A87" s="34" t="s">
        <v>185</v>
      </c>
      <c r="B87" s="27" t="s">
        <v>186</v>
      </c>
      <c r="C87" s="25"/>
    </row>
    <row r="88" spans="1:3" s="483" customFormat="1" ht="13.5" customHeight="1">
      <c r="A88" s="30" t="s">
        <v>187</v>
      </c>
      <c r="B88" s="28" t="s">
        <v>188</v>
      </c>
      <c r="C88" s="35"/>
    </row>
    <row r="89" spans="1:3" s="483" customFormat="1" ht="15.75" customHeight="1">
      <c r="A89" s="30" t="s">
        <v>189</v>
      </c>
      <c r="B89" s="36" t="s">
        <v>190</v>
      </c>
      <c r="C89" s="19">
        <f>C65+C69+C74+C77+C83+C88</f>
        <v>0</v>
      </c>
    </row>
    <row r="90" spans="1:3" s="483" customFormat="1" ht="16.5" customHeight="1">
      <c r="A90" s="37" t="s">
        <v>191</v>
      </c>
      <c r="B90" s="38" t="s">
        <v>192</v>
      </c>
      <c r="C90" s="19">
        <f>+C64+C89</f>
        <v>0</v>
      </c>
    </row>
    <row r="91" spans="1:3" s="483" customFormat="1" ht="83.25" customHeight="1">
      <c r="A91" s="39"/>
      <c r="B91" s="40"/>
      <c r="C91" s="41"/>
    </row>
    <row r="92" spans="1:3" ht="16.5" customHeight="1">
      <c r="A92" s="508" t="s">
        <v>193</v>
      </c>
      <c r="B92" s="508"/>
      <c r="C92" s="508"/>
    </row>
    <row r="93" spans="1:3" s="43" customFormat="1" ht="16.5" customHeight="1">
      <c r="A93" s="509" t="s">
        <v>194</v>
      </c>
      <c r="B93" s="509"/>
      <c r="C93" s="42" t="s">
        <v>17</v>
      </c>
    </row>
    <row r="94" spans="1:3" ht="37.5" customHeight="1">
      <c r="A94" s="10" t="s">
        <v>18</v>
      </c>
      <c r="B94" s="11" t="s">
        <v>195</v>
      </c>
      <c r="C94" s="12" t="s">
        <v>20</v>
      </c>
    </row>
    <row r="95" spans="1:3" s="16" customFormat="1" ht="12" customHeight="1">
      <c r="A95" s="44">
        <v>1</v>
      </c>
      <c r="B95" s="45">
        <v>2</v>
      </c>
      <c r="C95" s="46">
        <v>3</v>
      </c>
    </row>
    <row r="96" spans="1:3" ht="12" customHeight="1">
      <c r="A96" s="47" t="s">
        <v>21</v>
      </c>
      <c r="B96" s="48" t="s">
        <v>196</v>
      </c>
      <c r="C96" s="49">
        <f>SUM(C97:C101)</f>
        <v>0</v>
      </c>
    </row>
    <row r="97" spans="1:3" ht="12" customHeight="1">
      <c r="A97" s="50" t="s">
        <v>23</v>
      </c>
      <c r="B97" s="51" t="s">
        <v>197</v>
      </c>
      <c r="C97" s="52"/>
    </row>
    <row r="98" spans="1:3" ht="12" customHeight="1">
      <c r="A98" s="23" t="s">
        <v>25</v>
      </c>
      <c r="B98" s="53" t="s">
        <v>198</v>
      </c>
      <c r="C98" s="25"/>
    </row>
    <row r="99" spans="1:3" ht="12" customHeight="1">
      <c r="A99" s="23" t="s">
        <v>27</v>
      </c>
      <c r="B99" s="53" t="s">
        <v>199</v>
      </c>
      <c r="C99" s="29"/>
    </row>
    <row r="100" spans="1:3" ht="12" customHeight="1">
      <c r="A100" s="23" t="s">
        <v>29</v>
      </c>
      <c r="B100" s="53" t="s">
        <v>200</v>
      </c>
      <c r="C100" s="29"/>
    </row>
    <row r="101" spans="1:3" ht="12" customHeight="1">
      <c r="A101" s="23" t="s">
        <v>201</v>
      </c>
      <c r="B101" s="53" t="s">
        <v>202</v>
      </c>
      <c r="C101" s="29"/>
    </row>
    <row r="102" spans="1:3" ht="12" customHeight="1">
      <c r="A102" s="23" t="s">
        <v>33</v>
      </c>
      <c r="B102" s="53" t="s">
        <v>203</v>
      </c>
      <c r="C102" s="29"/>
    </row>
    <row r="103" spans="1:3" ht="12" customHeight="1">
      <c r="A103" s="23" t="s">
        <v>204</v>
      </c>
      <c r="B103" s="54" t="s">
        <v>205</v>
      </c>
      <c r="C103" s="29"/>
    </row>
    <row r="104" spans="1:3" ht="12" customHeight="1">
      <c r="A104" s="23" t="s">
        <v>206</v>
      </c>
      <c r="B104" s="55" t="s">
        <v>207</v>
      </c>
      <c r="C104" s="29"/>
    </row>
    <row r="105" spans="1:3" ht="12" customHeight="1">
      <c r="A105" s="23" t="s">
        <v>208</v>
      </c>
      <c r="B105" s="55" t="s">
        <v>209</v>
      </c>
      <c r="C105" s="29"/>
    </row>
    <row r="106" spans="1:3" ht="12" customHeight="1">
      <c r="A106" s="23" t="s">
        <v>210</v>
      </c>
      <c r="B106" s="54" t="s">
        <v>211</v>
      </c>
      <c r="C106" s="29"/>
    </row>
    <row r="107" spans="1:3" ht="12" customHeight="1">
      <c r="A107" s="23" t="s">
        <v>212</v>
      </c>
      <c r="B107" s="54" t="s">
        <v>213</v>
      </c>
      <c r="C107" s="29"/>
    </row>
    <row r="108" spans="1:3" ht="12" customHeight="1">
      <c r="A108" s="23" t="s">
        <v>214</v>
      </c>
      <c r="B108" s="55" t="s">
        <v>215</v>
      </c>
      <c r="C108" s="29"/>
    </row>
    <row r="109" spans="1:3" ht="12" customHeight="1">
      <c r="A109" s="23" t="s">
        <v>216</v>
      </c>
      <c r="B109" s="55" t="s">
        <v>217</v>
      </c>
      <c r="C109" s="29"/>
    </row>
    <row r="110" spans="1:3" ht="12" customHeight="1">
      <c r="A110" s="56" t="s">
        <v>218</v>
      </c>
      <c r="B110" s="55" t="s">
        <v>219</v>
      </c>
      <c r="C110" s="29"/>
    </row>
    <row r="111" spans="1:3" ht="12" customHeight="1">
      <c r="A111" s="56" t="s">
        <v>220</v>
      </c>
      <c r="B111" s="55" t="s">
        <v>221</v>
      </c>
      <c r="C111" s="29"/>
    </row>
    <row r="112" spans="1:3" ht="12" customHeight="1">
      <c r="A112" s="57" t="s">
        <v>222</v>
      </c>
      <c r="B112" s="55" t="s">
        <v>586</v>
      </c>
      <c r="C112" s="58"/>
    </row>
    <row r="113" spans="1:3" ht="12" customHeight="1">
      <c r="A113" s="17" t="s">
        <v>35</v>
      </c>
      <c r="B113" s="59" t="s">
        <v>224</v>
      </c>
      <c r="C113" s="19">
        <f>+C114+C116+C118</f>
        <v>0</v>
      </c>
    </row>
    <row r="114" spans="1:3" ht="12" customHeight="1">
      <c r="A114" s="20" t="s">
        <v>37</v>
      </c>
      <c r="B114" s="53" t="s">
        <v>225</v>
      </c>
      <c r="C114" s="22"/>
    </row>
    <row r="115" spans="1:3" ht="12" customHeight="1">
      <c r="A115" s="20" t="s">
        <v>39</v>
      </c>
      <c r="B115" s="60" t="s">
        <v>226</v>
      </c>
      <c r="C115" s="22"/>
    </row>
    <row r="116" spans="1:3" ht="12" customHeight="1">
      <c r="A116" s="20" t="s">
        <v>41</v>
      </c>
      <c r="B116" s="60" t="s">
        <v>227</v>
      </c>
      <c r="C116" s="25"/>
    </row>
    <row r="117" spans="1:3" ht="12" customHeight="1">
      <c r="A117" s="20" t="s">
        <v>43</v>
      </c>
      <c r="B117" s="60" t="s">
        <v>228</v>
      </c>
      <c r="C117" s="61"/>
    </row>
    <row r="118" spans="1:3" ht="12" customHeight="1">
      <c r="A118" s="20" t="s">
        <v>45</v>
      </c>
      <c r="B118" s="62" t="s">
        <v>229</v>
      </c>
      <c r="C118" s="61"/>
    </row>
    <row r="119" spans="1:3" ht="12" customHeight="1">
      <c r="A119" s="20" t="s">
        <v>47</v>
      </c>
      <c r="B119" s="63" t="s">
        <v>230</v>
      </c>
      <c r="C119" s="61"/>
    </row>
    <row r="120" spans="1:3" ht="12" customHeight="1">
      <c r="A120" s="20" t="s">
        <v>231</v>
      </c>
      <c r="B120" s="64" t="s">
        <v>232</v>
      </c>
      <c r="C120" s="61"/>
    </row>
    <row r="121" spans="1:3" ht="15.75">
      <c r="A121" s="20" t="s">
        <v>233</v>
      </c>
      <c r="B121" s="55" t="s">
        <v>209</v>
      </c>
      <c r="C121" s="61"/>
    </row>
    <row r="122" spans="1:3" ht="12" customHeight="1">
      <c r="A122" s="20" t="s">
        <v>234</v>
      </c>
      <c r="B122" s="55" t="s">
        <v>235</v>
      </c>
      <c r="C122" s="61"/>
    </row>
    <row r="123" spans="1:3" ht="12" customHeight="1">
      <c r="A123" s="20" t="s">
        <v>236</v>
      </c>
      <c r="B123" s="55" t="s">
        <v>237</v>
      </c>
      <c r="C123" s="61"/>
    </row>
    <row r="124" spans="1:3" ht="12" customHeight="1">
      <c r="A124" s="20" t="s">
        <v>238</v>
      </c>
      <c r="B124" s="55" t="s">
        <v>215</v>
      </c>
      <c r="C124" s="61"/>
    </row>
    <row r="125" spans="1:3" ht="12" customHeight="1">
      <c r="A125" s="20" t="s">
        <v>239</v>
      </c>
      <c r="B125" s="55" t="s">
        <v>240</v>
      </c>
      <c r="C125" s="61"/>
    </row>
    <row r="126" spans="1:3" ht="15.75">
      <c r="A126" s="20" t="s">
        <v>241</v>
      </c>
      <c r="B126" s="55" t="s">
        <v>242</v>
      </c>
      <c r="C126" s="61"/>
    </row>
    <row r="127" spans="1:3" ht="12" customHeight="1">
      <c r="A127" s="17" t="s">
        <v>49</v>
      </c>
      <c r="B127" s="18" t="s">
        <v>243</v>
      </c>
      <c r="C127" s="19">
        <f>+C96+C113</f>
        <v>0</v>
      </c>
    </row>
    <row r="128" spans="1:3" ht="12" customHeight="1">
      <c r="A128" s="17" t="s">
        <v>63</v>
      </c>
      <c r="B128" s="18" t="s">
        <v>244</v>
      </c>
      <c r="C128" s="19">
        <f>+C129+C130+C131</f>
        <v>0</v>
      </c>
    </row>
    <row r="129" spans="1:3" ht="12" customHeight="1">
      <c r="A129" s="20" t="s">
        <v>65</v>
      </c>
      <c r="B129" s="65" t="s">
        <v>245</v>
      </c>
      <c r="C129" s="61"/>
    </row>
    <row r="130" spans="1:3" ht="12" customHeight="1">
      <c r="A130" s="20" t="s">
        <v>67</v>
      </c>
      <c r="B130" s="65" t="s">
        <v>246</v>
      </c>
      <c r="C130" s="61"/>
    </row>
    <row r="131" spans="1:3" ht="12" customHeight="1">
      <c r="A131" s="66" t="s">
        <v>69</v>
      </c>
      <c r="B131" s="67" t="s">
        <v>247</v>
      </c>
      <c r="C131" s="61"/>
    </row>
    <row r="132" spans="1:3" ht="12" customHeight="1">
      <c r="A132" s="17" t="s">
        <v>85</v>
      </c>
      <c r="B132" s="18" t="s">
        <v>248</v>
      </c>
      <c r="C132" s="19">
        <f>+C133+C134+C135+C136</f>
        <v>0</v>
      </c>
    </row>
    <row r="133" spans="1:3" ht="12" customHeight="1">
      <c r="A133" s="20" t="s">
        <v>87</v>
      </c>
      <c r="B133" s="65" t="s">
        <v>249</v>
      </c>
      <c r="C133" s="61"/>
    </row>
    <row r="134" spans="1:3" ht="12" customHeight="1">
      <c r="A134" s="20" t="s">
        <v>89</v>
      </c>
      <c r="B134" s="65" t="s">
        <v>250</v>
      </c>
      <c r="C134" s="61"/>
    </row>
    <row r="135" spans="1:3" ht="12" customHeight="1">
      <c r="A135" s="20" t="s">
        <v>91</v>
      </c>
      <c r="B135" s="65" t="s">
        <v>251</v>
      </c>
      <c r="C135" s="61"/>
    </row>
    <row r="136" spans="1:3" ht="12" customHeight="1">
      <c r="A136" s="66" t="s">
        <v>93</v>
      </c>
      <c r="B136" s="67" t="s">
        <v>252</v>
      </c>
      <c r="C136" s="61"/>
    </row>
    <row r="137" spans="1:3" ht="12" customHeight="1">
      <c r="A137" s="17" t="s">
        <v>107</v>
      </c>
      <c r="B137" s="18" t="s">
        <v>253</v>
      </c>
      <c r="C137" s="19">
        <f>+C138+C139+C140+C141</f>
        <v>0</v>
      </c>
    </row>
    <row r="138" spans="1:3" ht="12" customHeight="1">
      <c r="A138" s="20" t="s">
        <v>109</v>
      </c>
      <c r="B138" s="65" t="s">
        <v>254</v>
      </c>
      <c r="C138" s="61"/>
    </row>
    <row r="139" spans="1:3" ht="12" customHeight="1">
      <c r="A139" s="20" t="s">
        <v>111</v>
      </c>
      <c r="B139" s="65" t="s">
        <v>255</v>
      </c>
      <c r="C139" s="61"/>
    </row>
    <row r="140" spans="1:3" ht="12" customHeight="1">
      <c r="A140" s="20" t="s">
        <v>113</v>
      </c>
      <c r="B140" s="65" t="s">
        <v>256</v>
      </c>
      <c r="C140" s="61"/>
    </row>
    <row r="141" spans="1:3" ht="12" customHeight="1">
      <c r="A141" s="56" t="s">
        <v>115</v>
      </c>
      <c r="B141" s="53" t="s">
        <v>257</v>
      </c>
      <c r="C141" s="61"/>
    </row>
    <row r="142" spans="1:3" ht="12" customHeight="1">
      <c r="A142" s="56" t="s">
        <v>117</v>
      </c>
      <c r="B142" s="53" t="s">
        <v>258</v>
      </c>
      <c r="C142" s="61"/>
    </row>
    <row r="143" spans="1:3" ht="12" customHeight="1">
      <c r="A143" s="17" t="s">
        <v>119</v>
      </c>
      <c r="B143" s="18" t="s">
        <v>259</v>
      </c>
      <c r="C143" s="68">
        <f>+C144+C145+C146+C147</f>
        <v>0</v>
      </c>
    </row>
    <row r="144" spans="1:3" ht="12" customHeight="1">
      <c r="A144" s="20" t="s">
        <v>121</v>
      </c>
      <c r="B144" s="65" t="s">
        <v>260</v>
      </c>
      <c r="C144" s="61"/>
    </row>
    <row r="145" spans="1:3" ht="12" customHeight="1">
      <c r="A145" s="20" t="s">
        <v>123</v>
      </c>
      <c r="B145" s="65" t="s">
        <v>261</v>
      </c>
      <c r="C145" s="61"/>
    </row>
    <row r="146" spans="1:3" ht="12" customHeight="1">
      <c r="A146" s="20" t="s">
        <v>125</v>
      </c>
      <c r="B146" s="65" t="s">
        <v>262</v>
      </c>
      <c r="C146" s="61"/>
    </row>
    <row r="147" spans="1:3" ht="12" customHeight="1">
      <c r="A147" s="20" t="s">
        <v>127</v>
      </c>
      <c r="B147" s="65" t="s">
        <v>263</v>
      </c>
      <c r="C147" s="61"/>
    </row>
    <row r="148" spans="1:3" ht="12" customHeight="1">
      <c r="A148" s="18" t="s">
        <v>264</v>
      </c>
      <c r="B148" s="18" t="s">
        <v>265</v>
      </c>
      <c r="C148" s="18"/>
    </row>
    <row r="149" spans="1:8" ht="15" customHeight="1">
      <c r="A149" s="17" t="s">
        <v>139</v>
      </c>
      <c r="B149" s="18" t="s">
        <v>266</v>
      </c>
      <c r="C149" s="69">
        <f>+C128+C132+C137+C143+C148</f>
        <v>0</v>
      </c>
      <c r="E149" s="70"/>
      <c r="F149" s="71"/>
      <c r="G149" s="71"/>
      <c r="H149" s="71"/>
    </row>
    <row r="150" spans="1:3" s="483" customFormat="1" ht="12.75" customHeight="1">
      <c r="A150" s="72" t="s">
        <v>267</v>
      </c>
      <c r="B150" s="73" t="s">
        <v>268</v>
      </c>
      <c r="C150" s="69">
        <f>+C127+C149</f>
        <v>0</v>
      </c>
    </row>
    <row r="151" ht="7.5" customHeight="1"/>
    <row r="152" spans="1:3" ht="15.75">
      <c r="A152" s="506" t="s">
        <v>269</v>
      </c>
      <c r="B152" s="506"/>
      <c r="C152" s="506"/>
    </row>
    <row r="153" spans="1:3" ht="15" customHeight="1">
      <c r="A153" s="507" t="s">
        <v>270</v>
      </c>
      <c r="B153" s="507"/>
      <c r="C153" s="9" t="s">
        <v>17</v>
      </c>
    </row>
    <row r="154" spans="1:3" ht="13.5" customHeight="1">
      <c r="A154" s="17">
        <v>1</v>
      </c>
      <c r="B154" s="59" t="s">
        <v>271</v>
      </c>
      <c r="C154" s="19">
        <f>+C64-C127</f>
        <v>0</v>
      </c>
    </row>
    <row r="155" spans="1:3" ht="27.75" customHeight="1">
      <c r="A155" s="17" t="s">
        <v>35</v>
      </c>
      <c r="B155" s="59" t="s">
        <v>272</v>
      </c>
      <c r="C155" s="19">
        <f>+C89-C149</f>
        <v>0</v>
      </c>
    </row>
  </sheetData>
  <sheetProtection selectLockedCells="1" selectUnlockedCells="1"/>
  <mergeCells count="6">
    <mergeCell ref="A152:C152"/>
    <mergeCell ref="A153:B153"/>
    <mergeCell ref="A1:C1"/>
    <mergeCell ref="A2:B2"/>
    <mergeCell ref="A92:C92"/>
    <mergeCell ref="A93:B93"/>
  </mergeCells>
  <printOptions horizontalCentered="1"/>
  <pageMargins left="0.69" right="0.67" top="0.83" bottom="0.54" header="0.23402777777777778" footer="0.44"/>
  <pageSetup horizontalDpi="300" verticalDpi="300" orientation="portrait" paperSize="9" scale="71" r:id="rId1"/>
  <headerFooter alignWithMargins="0">
    <oddHeader>&amp;L"NEMLEGES"&amp;C&amp;"Times New Roman CE,Félkövér"&amp;12
Alattyán Község ÖLTSÉGVETÉS ÁLLAMI (ÁLLAMIGAZGATÁSI) FELADATAINAK MÉRLEGE&amp;R&amp;"Times New Roman CE,Félkövér dőlt"&amp;11 1.4. melléklet a 3/2014. (II. 05.)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F31"/>
  <sheetViews>
    <sheetView zoomScale="120" zoomScaleNormal="120" zoomScaleSheetLayoutView="100" workbookViewId="0" topLeftCell="A1">
      <selection activeCell="E19" sqref="E19"/>
    </sheetView>
  </sheetViews>
  <sheetFormatPr defaultColWidth="9.00390625" defaultRowHeight="12.75"/>
  <cols>
    <col min="1" max="1" width="6.875" style="75" customWidth="1"/>
    <col min="2" max="2" width="55.125" style="76" customWidth="1"/>
    <col min="3" max="3" width="16.375" style="75" customWidth="1"/>
    <col min="4" max="4" width="55.125" style="75" customWidth="1"/>
    <col min="5" max="5" width="16.375" style="75" customWidth="1"/>
    <col min="6" max="6" width="4.875" style="75" customWidth="1"/>
    <col min="7" max="16384" width="9.375" style="75" customWidth="1"/>
  </cols>
  <sheetData>
    <row r="1" spans="2:6" ht="39.75" customHeight="1">
      <c r="B1" s="511" t="s">
        <v>273</v>
      </c>
      <c r="C1" s="511"/>
      <c r="D1" s="511"/>
      <c r="E1" s="511"/>
      <c r="F1" s="485" t="s">
        <v>587</v>
      </c>
    </row>
    <row r="2" spans="5:6" ht="13.5">
      <c r="E2" s="77" t="s">
        <v>274</v>
      </c>
      <c r="F2" s="485"/>
    </row>
    <row r="3" spans="1:6" ht="18" customHeight="1">
      <c r="A3" s="512" t="s">
        <v>18</v>
      </c>
      <c r="B3" s="513" t="s">
        <v>275</v>
      </c>
      <c r="C3" s="513"/>
      <c r="D3" s="512" t="s">
        <v>276</v>
      </c>
      <c r="E3" s="512"/>
      <c r="F3" s="485"/>
    </row>
    <row r="4" spans="1:6" s="81" customFormat="1" ht="35.25" customHeight="1">
      <c r="A4" s="512"/>
      <c r="B4" s="78" t="s">
        <v>277</v>
      </c>
      <c r="C4" s="79" t="s">
        <v>20</v>
      </c>
      <c r="D4" s="78" t="s">
        <v>277</v>
      </c>
      <c r="E4" s="80" t="s">
        <v>20</v>
      </c>
      <c r="F4" s="485"/>
    </row>
    <row r="5" spans="1:6" s="86" customFormat="1" ht="12" customHeight="1">
      <c r="A5" s="82">
        <v>1</v>
      </c>
      <c r="B5" s="83">
        <v>2</v>
      </c>
      <c r="C5" s="84" t="s">
        <v>49</v>
      </c>
      <c r="D5" s="83" t="s">
        <v>278</v>
      </c>
      <c r="E5" s="85" t="s">
        <v>85</v>
      </c>
      <c r="F5" s="485"/>
    </row>
    <row r="6" spans="1:6" ht="12.75" customHeight="1">
      <c r="A6" s="87" t="s">
        <v>21</v>
      </c>
      <c r="B6" s="88" t="s">
        <v>279</v>
      </c>
      <c r="C6" s="89">
        <v>166658</v>
      </c>
      <c r="D6" s="88" t="s">
        <v>280</v>
      </c>
      <c r="E6" s="90">
        <v>134893</v>
      </c>
      <c r="F6" s="485"/>
    </row>
    <row r="7" spans="1:6" ht="12.75" customHeight="1">
      <c r="A7" s="91" t="s">
        <v>35</v>
      </c>
      <c r="B7" s="92" t="s">
        <v>281</v>
      </c>
      <c r="C7" s="93">
        <v>43447</v>
      </c>
      <c r="D7" s="92" t="s">
        <v>198</v>
      </c>
      <c r="E7" s="94">
        <v>32438</v>
      </c>
      <c r="F7" s="485"/>
    </row>
    <row r="8" spans="1:6" ht="12.75" customHeight="1">
      <c r="A8" s="91" t="s">
        <v>49</v>
      </c>
      <c r="B8" s="92" t="s">
        <v>282</v>
      </c>
      <c r="C8" s="93"/>
      <c r="D8" s="92" t="s">
        <v>283</v>
      </c>
      <c r="E8" s="94">
        <v>103423</v>
      </c>
      <c r="F8" s="485"/>
    </row>
    <row r="9" spans="1:6" ht="12.75" customHeight="1">
      <c r="A9" s="91" t="s">
        <v>278</v>
      </c>
      <c r="B9" s="92" t="s">
        <v>284</v>
      </c>
      <c r="C9" s="93">
        <v>57100</v>
      </c>
      <c r="D9" s="92" t="s">
        <v>200</v>
      </c>
      <c r="E9" s="94">
        <v>46175</v>
      </c>
      <c r="F9" s="485"/>
    </row>
    <row r="10" spans="1:6" ht="12.75" customHeight="1">
      <c r="A10" s="91" t="s">
        <v>85</v>
      </c>
      <c r="B10" s="95" t="s">
        <v>285</v>
      </c>
      <c r="C10" s="93">
        <v>770</v>
      </c>
      <c r="D10" s="92" t="s">
        <v>202</v>
      </c>
      <c r="E10" s="94">
        <v>12709</v>
      </c>
      <c r="F10" s="485"/>
    </row>
    <row r="11" spans="1:6" ht="12.75" customHeight="1">
      <c r="A11" s="91" t="s">
        <v>107</v>
      </c>
      <c r="B11" s="92" t="s">
        <v>286</v>
      </c>
      <c r="C11" s="96"/>
      <c r="D11" s="92" t="s">
        <v>585</v>
      </c>
      <c r="E11" s="94">
        <v>10500</v>
      </c>
      <c r="F11" s="485"/>
    </row>
    <row r="12" spans="1:6" ht="12.75" customHeight="1">
      <c r="A12" s="91" t="s">
        <v>288</v>
      </c>
      <c r="B12" s="92" t="s">
        <v>543</v>
      </c>
      <c r="C12" s="93">
        <v>44552</v>
      </c>
      <c r="D12" s="97"/>
      <c r="E12" s="94"/>
      <c r="F12" s="485"/>
    </row>
    <row r="13" spans="1:6" ht="12.75" customHeight="1">
      <c r="A13" s="91" t="s">
        <v>129</v>
      </c>
      <c r="B13" s="97"/>
      <c r="C13" s="93"/>
      <c r="D13" s="97"/>
      <c r="E13" s="94"/>
      <c r="F13" s="485"/>
    </row>
    <row r="14" spans="1:6" ht="12.75" customHeight="1">
      <c r="A14" s="91" t="s">
        <v>139</v>
      </c>
      <c r="B14" s="98"/>
      <c r="C14" s="96"/>
      <c r="D14" s="97"/>
      <c r="E14" s="94"/>
      <c r="F14" s="485"/>
    </row>
    <row r="15" spans="1:6" ht="12.75" customHeight="1">
      <c r="A15" s="91" t="s">
        <v>267</v>
      </c>
      <c r="B15" s="97"/>
      <c r="C15" s="93"/>
      <c r="D15" s="97"/>
      <c r="E15" s="94"/>
      <c r="F15" s="485"/>
    </row>
    <row r="16" spans="1:6" ht="12.75" customHeight="1">
      <c r="A16" s="91" t="s">
        <v>289</v>
      </c>
      <c r="B16" s="97"/>
      <c r="C16" s="93"/>
      <c r="D16" s="97"/>
      <c r="E16" s="94"/>
      <c r="F16" s="485"/>
    </row>
    <row r="17" spans="1:6" ht="12.75" customHeight="1">
      <c r="A17" s="91" t="s">
        <v>290</v>
      </c>
      <c r="B17" s="99"/>
      <c r="C17" s="100"/>
      <c r="D17" s="97"/>
      <c r="E17" s="101"/>
      <c r="F17" s="485"/>
    </row>
    <row r="18" spans="1:6" ht="15.75" customHeight="1">
      <c r="A18" s="102" t="s">
        <v>291</v>
      </c>
      <c r="B18" s="103" t="s">
        <v>292</v>
      </c>
      <c r="C18" s="104">
        <f>+C6+C7+C9+C10+C12+C13+C14+C15+C16+C17</f>
        <v>312527</v>
      </c>
      <c r="D18" s="103" t="s">
        <v>293</v>
      </c>
      <c r="E18" s="105">
        <f>SUM(E6:E10)</f>
        <v>329638</v>
      </c>
      <c r="F18" s="485"/>
    </row>
    <row r="19" spans="1:6" ht="12.75" customHeight="1">
      <c r="A19" s="106" t="s">
        <v>294</v>
      </c>
      <c r="B19" s="107" t="s">
        <v>295</v>
      </c>
      <c r="C19" s="108">
        <f>+C20+C21+C22+C23</f>
        <v>158966</v>
      </c>
      <c r="D19" s="92" t="s">
        <v>580</v>
      </c>
      <c r="E19" s="109"/>
      <c r="F19" s="485"/>
    </row>
    <row r="20" spans="1:6" ht="12.75" customHeight="1">
      <c r="A20" s="91" t="s">
        <v>296</v>
      </c>
      <c r="B20" s="92" t="s">
        <v>297</v>
      </c>
      <c r="C20" s="93">
        <v>17111</v>
      </c>
      <c r="D20" s="92" t="s">
        <v>581</v>
      </c>
      <c r="E20" s="94"/>
      <c r="F20" s="485"/>
    </row>
    <row r="21" spans="1:6" ht="12.75" customHeight="1">
      <c r="A21" s="91" t="s">
        <v>298</v>
      </c>
      <c r="B21" s="92" t="s">
        <v>299</v>
      </c>
      <c r="C21" s="93"/>
      <c r="D21" s="92" t="s">
        <v>582</v>
      </c>
      <c r="E21" s="94">
        <v>141855</v>
      </c>
      <c r="F21" s="485"/>
    </row>
    <row r="22" spans="1:6" ht="12.75" customHeight="1">
      <c r="A22" s="91" t="s">
        <v>300</v>
      </c>
      <c r="B22" s="92" t="s">
        <v>301</v>
      </c>
      <c r="C22" s="93"/>
      <c r="D22" s="92" t="s">
        <v>583</v>
      </c>
      <c r="E22" s="94"/>
      <c r="F22" s="485"/>
    </row>
    <row r="23" spans="1:6" ht="12.75" customHeight="1">
      <c r="A23" s="91" t="s">
        <v>302</v>
      </c>
      <c r="B23" s="92" t="s">
        <v>303</v>
      </c>
      <c r="C23" s="93">
        <f>'1.1.sz.mell.'!C80</f>
        <v>141855</v>
      </c>
      <c r="D23" s="107" t="s">
        <v>584</v>
      </c>
      <c r="E23" s="94"/>
      <c r="F23" s="485"/>
    </row>
    <row r="24" spans="1:6" ht="12.75" customHeight="1">
      <c r="A24" s="91" t="s">
        <v>304</v>
      </c>
      <c r="B24" s="92" t="s">
        <v>305</v>
      </c>
      <c r="C24" s="110">
        <f>+C25+C26</f>
        <v>0</v>
      </c>
      <c r="D24" s="92"/>
      <c r="E24" s="94"/>
      <c r="F24" s="485"/>
    </row>
    <row r="25" spans="1:6" ht="12.75" customHeight="1">
      <c r="A25" s="106" t="s">
        <v>306</v>
      </c>
      <c r="B25" s="107" t="s">
        <v>307</v>
      </c>
      <c r="C25" s="111"/>
      <c r="D25" s="88"/>
      <c r="E25" s="109"/>
      <c r="F25" s="485"/>
    </row>
    <row r="26" spans="1:6" ht="12.75" customHeight="1">
      <c r="A26" s="91" t="s">
        <v>308</v>
      </c>
      <c r="B26" s="92" t="s">
        <v>309</v>
      </c>
      <c r="C26" s="93"/>
      <c r="D26" s="97"/>
      <c r="E26" s="94"/>
      <c r="F26" s="485"/>
    </row>
    <row r="27" spans="1:6" ht="15.75" customHeight="1">
      <c r="A27" s="102" t="s">
        <v>310</v>
      </c>
      <c r="B27" s="103" t="s">
        <v>311</v>
      </c>
      <c r="C27" s="104">
        <f>+C19+C24</f>
        <v>158966</v>
      </c>
      <c r="D27" s="103" t="s">
        <v>312</v>
      </c>
      <c r="E27" s="105">
        <f>SUM(E19:E26)</f>
        <v>141855</v>
      </c>
      <c r="F27" s="485"/>
    </row>
    <row r="28" spans="1:6" ht="12.75">
      <c r="A28" s="102" t="s">
        <v>313</v>
      </c>
      <c r="B28" s="112" t="s">
        <v>314</v>
      </c>
      <c r="C28" s="113">
        <f>+C18+C27</f>
        <v>471493</v>
      </c>
      <c r="D28" s="112" t="s">
        <v>315</v>
      </c>
      <c r="E28" s="113">
        <f>+E18+E27</f>
        <v>471493</v>
      </c>
      <c r="F28" s="485"/>
    </row>
    <row r="29" spans="1:6" ht="12.75">
      <c r="A29" s="102" t="s">
        <v>316</v>
      </c>
      <c r="B29" s="112" t="s">
        <v>317</v>
      </c>
      <c r="C29" s="113">
        <f>IF(C18-E18&lt;0,E18-C18,"-")</f>
        <v>17111</v>
      </c>
      <c r="D29" s="112" t="s">
        <v>318</v>
      </c>
      <c r="E29" s="113" t="str">
        <f>IF(C18-E18&gt;0,C18-E18,"-")</f>
        <v>-</v>
      </c>
      <c r="F29" s="485"/>
    </row>
    <row r="30" spans="1:6" ht="12.75">
      <c r="A30" s="102" t="s">
        <v>319</v>
      </c>
      <c r="B30" s="112" t="s">
        <v>320</v>
      </c>
      <c r="C30" s="113" t="str">
        <f>IF(C18+C19-E28&lt;0,E28-(C18+C19),"-")</f>
        <v>-</v>
      </c>
      <c r="D30" s="112" t="s">
        <v>321</v>
      </c>
      <c r="E30" s="113" t="str">
        <f>IF(C18+C19-E28&gt;0,C18+C19-E28,"-")</f>
        <v>-</v>
      </c>
      <c r="F30" s="485"/>
    </row>
    <row r="31" spans="2:4" ht="18.75">
      <c r="B31" s="510"/>
      <c r="C31" s="510"/>
      <c r="D31" s="510"/>
    </row>
  </sheetData>
  <sheetProtection/>
  <mergeCells count="6">
    <mergeCell ref="B31:D31"/>
    <mergeCell ref="B1:E1"/>
    <mergeCell ref="F1:F30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zoomScale="120" zoomScaleNormal="120" zoomScaleSheetLayoutView="100" workbookViewId="0" topLeftCell="A1">
      <selection activeCell="D33" sqref="D33"/>
    </sheetView>
  </sheetViews>
  <sheetFormatPr defaultColWidth="9.00390625" defaultRowHeight="12.75"/>
  <cols>
    <col min="1" max="1" width="6.875" style="75" customWidth="1"/>
    <col min="2" max="2" width="55.125" style="76" customWidth="1"/>
    <col min="3" max="3" width="16.375" style="75" customWidth="1"/>
    <col min="4" max="4" width="55.125" style="75" customWidth="1"/>
    <col min="5" max="5" width="16.375" style="75" customWidth="1"/>
    <col min="6" max="6" width="4.875" style="75" customWidth="1"/>
    <col min="7" max="16384" width="9.375" style="75" customWidth="1"/>
  </cols>
  <sheetData>
    <row r="1" spans="2:6" ht="31.5" customHeight="1">
      <c r="B1" s="511" t="s">
        <v>322</v>
      </c>
      <c r="C1" s="511"/>
      <c r="D1" s="511"/>
      <c r="E1" s="511"/>
      <c r="F1" s="485" t="s">
        <v>588</v>
      </c>
    </row>
    <row r="2" spans="5:6" ht="13.5">
      <c r="E2" s="77" t="s">
        <v>274</v>
      </c>
      <c r="F2" s="485"/>
    </row>
    <row r="3" spans="1:6" ht="13.5" customHeight="1">
      <c r="A3" s="512" t="s">
        <v>18</v>
      </c>
      <c r="B3" s="513" t="s">
        <v>275</v>
      </c>
      <c r="C3" s="513"/>
      <c r="D3" s="512" t="s">
        <v>276</v>
      </c>
      <c r="E3" s="512"/>
      <c r="F3" s="485"/>
    </row>
    <row r="4" spans="1:6" s="81" customFormat="1" ht="24">
      <c r="A4" s="512"/>
      <c r="B4" s="78" t="s">
        <v>277</v>
      </c>
      <c r="C4" s="79" t="s">
        <v>20</v>
      </c>
      <c r="D4" s="78" t="s">
        <v>277</v>
      </c>
      <c r="E4" s="79" t="s">
        <v>20</v>
      </c>
      <c r="F4" s="485"/>
    </row>
    <row r="5" spans="1:6" s="81" customFormat="1" ht="12.75">
      <c r="A5" s="82">
        <v>1</v>
      </c>
      <c r="B5" s="83">
        <v>2</v>
      </c>
      <c r="C5" s="84">
        <v>3</v>
      </c>
      <c r="D5" s="83">
        <v>4</v>
      </c>
      <c r="E5" s="85">
        <v>5</v>
      </c>
      <c r="F5" s="485"/>
    </row>
    <row r="6" spans="1:6" ht="12.75" customHeight="1">
      <c r="A6" s="87" t="s">
        <v>21</v>
      </c>
      <c r="B6" s="88" t="s">
        <v>323</v>
      </c>
      <c r="C6" s="89"/>
      <c r="D6" s="88" t="s">
        <v>225</v>
      </c>
      <c r="E6" s="90">
        <v>3147</v>
      </c>
      <c r="F6" s="485"/>
    </row>
    <row r="7" spans="1:6" ht="12.75">
      <c r="A7" s="91" t="s">
        <v>35</v>
      </c>
      <c r="B7" s="92" t="s">
        <v>324</v>
      </c>
      <c r="C7" s="93"/>
      <c r="D7" s="92" t="s">
        <v>325</v>
      </c>
      <c r="E7" s="94"/>
      <c r="F7" s="485"/>
    </row>
    <row r="8" spans="1:6" ht="12.75" customHeight="1">
      <c r="A8" s="91" t="s">
        <v>49</v>
      </c>
      <c r="B8" s="92" t="s">
        <v>326</v>
      </c>
      <c r="C8" s="93"/>
      <c r="D8" s="92" t="s">
        <v>227</v>
      </c>
      <c r="E8" s="94">
        <v>16732</v>
      </c>
      <c r="F8" s="485"/>
    </row>
    <row r="9" spans="1:6" ht="12.75" customHeight="1">
      <c r="A9" s="91" t="s">
        <v>278</v>
      </c>
      <c r="B9" s="92" t="s">
        <v>327</v>
      </c>
      <c r="C9" s="93"/>
      <c r="D9" s="92" t="s">
        <v>328</v>
      </c>
      <c r="E9" s="94">
        <v>15107</v>
      </c>
      <c r="F9" s="485"/>
    </row>
    <row r="10" spans="1:6" ht="12.75" customHeight="1">
      <c r="A10" s="91" t="s">
        <v>85</v>
      </c>
      <c r="B10" s="92" t="s">
        <v>329</v>
      </c>
      <c r="C10" s="93"/>
      <c r="D10" s="92" t="s">
        <v>229</v>
      </c>
      <c r="E10" s="94">
        <v>85671</v>
      </c>
      <c r="F10" s="485"/>
    </row>
    <row r="11" spans="1:6" ht="12.75" customHeight="1">
      <c r="A11" s="91" t="s">
        <v>107</v>
      </c>
      <c r="B11" s="92" t="s">
        <v>330</v>
      </c>
      <c r="C11" s="96"/>
      <c r="D11" s="97"/>
      <c r="E11" s="94"/>
      <c r="F11" s="485"/>
    </row>
    <row r="12" spans="1:6" ht="12.75" customHeight="1">
      <c r="A12" s="91" t="s">
        <v>288</v>
      </c>
      <c r="B12" s="97"/>
      <c r="C12" s="93"/>
      <c r="D12" s="97"/>
      <c r="E12" s="94"/>
      <c r="F12" s="485"/>
    </row>
    <row r="13" spans="1:6" ht="12.75" customHeight="1">
      <c r="A13" s="91" t="s">
        <v>129</v>
      </c>
      <c r="B13" s="97"/>
      <c r="C13" s="93"/>
      <c r="D13" s="97"/>
      <c r="E13" s="94"/>
      <c r="F13" s="485"/>
    </row>
    <row r="14" spans="1:6" ht="12.75" customHeight="1">
      <c r="A14" s="91" t="s">
        <v>139</v>
      </c>
      <c r="B14" s="97"/>
      <c r="C14" s="96"/>
      <c r="D14" s="97"/>
      <c r="E14" s="94"/>
      <c r="F14" s="485"/>
    </row>
    <row r="15" spans="1:6" ht="12.75">
      <c r="A15" s="91" t="s">
        <v>267</v>
      </c>
      <c r="B15" s="97"/>
      <c r="C15" s="96"/>
      <c r="D15" s="97"/>
      <c r="E15" s="94"/>
      <c r="F15" s="485"/>
    </row>
    <row r="16" spans="1:6" ht="12.75" customHeight="1">
      <c r="A16" s="106" t="s">
        <v>289</v>
      </c>
      <c r="B16" s="114"/>
      <c r="C16" s="115"/>
      <c r="D16" s="107" t="s">
        <v>287</v>
      </c>
      <c r="E16" s="109"/>
      <c r="F16" s="485"/>
    </row>
    <row r="17" spans="1:6" ht="15.75" customHeight="1">
      <c r="A17" s="102" t="s">
        <v>290</v>
      </c>
      <c r="B17" s="103" t="s">
        <v>331</v>
      </c>
      <c r="C17" s="104">
        <f>+C6+C8+C9+C11+C12+C13+C14+C15+C16</f>
        <v>0</v>
      </c>
      <c r="D17" s="103" t="s">
        <v>332</v>
      </c>
      <c r="E17" s="105">
        <f>+E6+E8+E10+E11+E12+E13+E14+E15+E16</f>
        <v>105550</v>
      </c>
      <c r="F17" s="485"/>
    </row>
    <row r="18" spans="1:6" ht="12.75" customHeight="1">
      <c r="A18" s="87" t="s">
        <v>291</v>
      </c>
      <c r="B18" s="116" t="s">
        <v>333</v>
      </c>
      <c r="C18" s="117">
        <f>+C19+C20+C21+C22+C23</f>
        <v>105550</v>
      </c>
      <c r="D18" s="92" t="s">
        <v>580</v>
      </c>
      <c r="E18" s="90"/>
      <c r="F18" s="485"/>
    </row>
    <row r="19" spans="1:6" ht="12.75" customHeight="1">
      <c r="A19" s="91" t="s">
        <v>294</v>
      </c>
      <c r="B19" s="118" t="s">
        <v>334</v>
      </c>
      <c r="C19" s="93">
        <v>105550</v>
      </c>
      <c r="D19" s="92" t="s">
        <v>581</v>
      </c>
      <c r="E19" s="94"/>
      <c r="F19" s="485"/>
    </row>
    <row r="20" spans="1:6" ht="12.75" customHeight="1">
      <c r="A20" s="87" t="s">
        <v>296</v>
      </c>
      <c r="B20" s="118" t="s">
        <v>335</v>
      </c>
      <c r="C20" s="93"/>
      <c r="D20" s="92" t="s">
        <v>582</v>
      </c>
      <c r="E20" s="94"/>
      <c r="F20" s="485"/>
    </row>
    <row r="21" spans="1:6" ht="12.75" customHeight="1">
      <c r="A21" s="91" t="s">
        <v>298</v>
      </c>
      <c r="B21" s="118" t="s">
        <v>336</v>
      </c>
      <c r="C21" s="93"/>
      <c r="D21" s="92" t="s">
        <v>583</v>
      </c>
      <c r="E21" s="94"/>
      <c r="F21" s="485"/>
    </row>
    <row r="22" spans="1:6" ht="12.75" customHeight="1">
      <c r="A22" s="87" t="s">
        <v>300</v>
      </c>
      <c r="B22" s="118" t="s">
        <v>337</v>
      </c>
      <c r="C22" s="93"/>
      <c r="D22" s="107" t="s">
        <v>584</v>
      </c>
      <c r="E22" s="94"/>
      <c r="F22" s="485"/>
    </row>
    <row r="23" spans="1:6" ht="12.75" customHeight="1">
      <c r="A23" s="91" t="s">
        <v>302</v>
      </c>
      <c r="B23" s="119" t="s">
        <v>338</v>
      </c>
      <c r="C23" s="93"/>
      <c r="D23" s="92"/>
      <c r="E23" s="94"/>
      <c r="F23" s="485"/>
    </row>
    <row r="24" spans="1:6" ht="12.75" customHeight="1">
      <c r="A24" s="87" t="s">
        <v>304</v>
      </c>
      <c r="B24" s="120" t="s">
        <v>339</v>
      </c>
      <c r="C24" s="110">
        <f>+C25+C26+C27+C28+C29</f>
        <v>0</v>
      </c>
      <c r="D24" s="88"/>
      <c r="E24" s="94"/>
      <c r="F24" s="485"/>
    </row>
    <row r="25" spans="1:6" ht="12.75" customHeight="1">
      <c r="A25" s="91" t="s">
        <v>306</v>
      </c>
      <c r="B25" s="119" t="s">
        <v>340</v>
      </c>
      <c r="C25" s="93"/>
      <c r="D25" s="88"/>
      <c r="E25" s="94"/>
      <c r="F25" s="485"/>
    </row>
    <row r="26" spans="1:6" ht="12.75" customHeight="1">
      <c r="A26" s="87" t="s">
        <v>308</v>
      </c>
      <c r="B26" s="119" t="s">
        <v>341</v>
      </c>
      <c r="C26" s="93"/>
      <c r="D26" s="121"/>
      <c r="E26" s="94"/>
      <c r="F26" s="485"/>
    </row>
    <row r="27" spans="1:6" ht="12.75" customHeight="1">
      <c r="A27" s="91" t="s">
        <v>310</v>
      </c>
      <c r="B27" s="118" t="s">
        <v>342</v>
      </c>
      <c r="C27" s="93"/>
      <c r="D27" s="121"/>
      <c r="E27" s="94"/>
      <c r="F27" s="485"/>
    </row>
    <row r="28" spans="1:6" ht="12.75" customHeight="1">
      <c r="A28" s="87" t="s">
        <v>313</v>
      </c>
      <c r="B28" s="122" t="s">
        <v>343</v>
      </c>
      <c r="C28" s="93"/>
      <c r="D28" s="97"/>
      <c r="E28" s="94"/>
      <c r="F28" s="485"/>
    </row>
    <row r="29" spans="1:6" ht="12.75" customHeight="1">
      <c r="A29" s="91" t="s">
        <v>316</v>
      </c>
      <c r="B29" s="123" t="s">
        <v>344</v>
      </c>
      <c r="C29" s="93"/>
      <c r="D29" s="121"/>
      <c r="E29" s="94"/>
      <c r="F29" s="485"/>
    </row>
    <row r="30" spans="1:6" ht="21.75" customHeight="1">
      <c r="A30" s="102" t="s">
        <v>319</v>
      </c>
      <c r="B30" s="103" t="s">
        <v>345</v>
      </c>
      <c r="C30" s="104">
        <f>+C18+C24</f>
        <v>105550</v>
      </c>
      <c r="D30" s="103" t="s">
        <v>346</v>
      </c>
      <c r="E30" s="105">
        <f>SUM(E18:E29)</f>
        <v>0</v>
      </c>
      <c r="F30" s="485"/>
    </row>
    <row r="31" spans="1:6" ht="12.75">
      <c r="A31" s="102" t="s">
        <v>347</v>
      </c>
      <c r="B31" s="112" t="s">
        <v>348</v>
      </c>
      <c r="C31" s="113">
        <f>+C17+C30</f>
        <v>105550</v>
      </c>
      <c r="D31" s="112" t="s">
        <v>349</v>
      </c>
      <c r="E31" s="113">
        <f>+E17+E30</f>
        <v>105550</v>
      </c>
      <c r="F31" s="485"/>
    </row>
    <row r="32" spans="1:6" ht="12.75">
      <c r="A32" s="102" t="s">
        <v>350</v>
      </c>
      <c r="B32" s="112" t="s">
        <v>317</v>
      </c>
      <c r="C32" s="113">
        <f>IF(C17-E17&lt;0,E17-C17,"-")</f>
        <v>105550</v>
      </c>
      <c r="D32" s="112" t="s">
        <v>318</v>
      </c>
      <c r="E32" s="113" t="str">
        <f>IF(C17-E17&gt;0,C17-E17,"-")</f>
        <v>-</v>
      </c>
      <c r="F32" s="485"/>
    </row>
    <row r="33" spans="1:6" ht="12.75">
      <c r="A33" s="102" t="s">
        <v>351</v>
      </c>
      <c r="B33" s="112" t="s">
        <v>320</v>
      </c>
      <c r="C33" s="113" t="str">
        <f>IF(C17+C18-E31&lt;0,E31-(C17+C18),"-")</f>
        <v>-</v>
      </c>
      <c r="D33" s="112" t="s">
        <v>321</v>
      </c>
      <c r="E33" s="113" t="str">
        <f>IF(C17+C18-E31&gt;0,C17+C18-E31,"-")</f>
        <v>-</v>
      </c>
      <c r="F33" s="485"/>
    </row>
  </sheetData>
  <sheetProtection/>
  <mergeCells count="5">
    <mergeCell ref="B1:E1"/>
    <mergeCell ref="F1:F33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5"/>
  <sheetViews>
    <sheetView zoomScale="120" zoomScaleNormal="120" zoomScaleSheetLayoutView="100" workbookViewId="0" topLeftCell="A1">
      <selection activeCell="B16" sqref="B1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4" t="s">
        <v>0</v>
      </c>
      <c r="E1" s="125" t="s">
        <v>352</v>
      </c>
    </row>
    <row r="3" spans="1:5" ht="12.75">
      <c r="A3" s="1"/>
      <c r="B3" s="126"/>
      <c r="C3" s="1"/>
      <c r="D3" s="127"/>
      <c r="E3" s="126"/>
    </row>
    <row r="4" spans="1:5" ht="15.75">
      <c r="A4" s="2" t="s">
        <v>1</v>
      </c>
      <c r="B4" s="128"/>
      <c r="C4" s="3"/>
      <c r="D4" s="127"/>
      <c r="E4" s="126"/>
    </row>
    <row r="5" spans="1:5" ht="12.75">
      <c r="A5" s="1"/>
      <c r="B5" s="126"/>
      <c r="C5" s="1"/>
      <c r="D5" s="127"/>
      <c r="E5" s="126"/>
    </row>
    <row r="6" spans="1:5" ht="12.75">
      <c r="A6" s="1" t="s">
        <v>2</v>
      </c>
      <c r="B6" s="126">
        <f>'1.1.sz.mell.'!C64</f>
        <v>312527</v>
      </c>
      <c r="C6" s="1" t="s">
        <v>3</v>
      </c>
      <c r="D6" s="127">
        <f>+'2.1.sz.mell  '!C18+'2.2.sz.mell  '!C17</f>
        <v>312527</v>
      </c>
      <c r="E6" s="126">
        <f>+B6-D6</f>
        <v>0</v>
      </c>
    </row>
    <row r="7" spans="1:5" ht="12.75">
      <c r="A7" s="1" t="s">
        <v>4</v>
      </c>
      <c r="B7" s="126">
        <f>'1.1.sz.mell.'!C89</f>
        <v>264516</v>
      </c>
      <c r="C7" s="1" t="s">
        <v>5</v>
      </c>
      <c r="D7" s="127">
        <f>+'2.1.sz.mell  '!C27+'2.2.sz.mell  '!C30</f>
        <v>264516</v>
      </c>
      <c r="E7" s="126">
        <f>+B7-D7</f>
        <v>0</v>
      </c>
    </row>
    <row r="8" spans="1:5" ht="12.75">
      <c r="A8" s="1" t="s">
        <v>6</v>
      </c>
      <c r="B8" s="126">
        <f>'1.1.sz.mell.'!C90</f>
        <v>577043</v>
      </c>
      <c r="C8" s="1" t="s">
        <v>7</v>
      </c>
      <c r="D8" s="127">
        <f>+'2.1.sz.mell  '!C28+'2.2.sz.mell  '!C31</f>
        <v>577043</v>
      </c>
      <c r="E8" s="126">
        <f>+B8-D8</f>
        <v>0</v>
      </c>
    </row>
    <row r="9" spans="1:5" ht="12.75">
      <c r="A9" s="1"/>
      <c r="B9" s="126"/>
      <c r="C9" s="1"/>
      <c r="D9" s="127"/>
      <c r="E9" s="126"/>
    </row>
    <row r="10" spans="1:5" ht="12.75">
      <c r="A10" s="1"/>
      <c r="B10" s="126"/>
      <c r="C10" s="1"/>
      <c r="D10" s="127"/>
      <c r="E10" s="126"/>
    </row>
    <row r="11" spans="1:5" ht="15.75">
      <c r="A11" s="2" t="s">
        <v>8</v>
      </c>
      <c r="B11" s="128"/>
      <c r="C11" s="3"/>
      <c r="D11" s="127"/>
      <c r="E11" s="126"/>
    </row>
    <row r="12" spans="1:5" ht="12.75">
      <c r="A12" s="1"/>
      <c r="B12" s="126"/>
      <c r="C12" s="1"/>
      <c r="D12" s="127"/>
      <c r="E12" s="126"/>
    </row>
    <row r="13" spans="1:5" ht="12.75">
      <c r="A13" s="1" t="s">
        <v>9</v>
      </c>
      <c r="B13" s="126">
        <f>'1.1.sz.mell.'!C127</f>
        <v>435188</v>
      </c>
      <c r="C13" s="1" t="s">
        <v>10</v>
      </c>
      <c r="D13" s="127">
        <f>+'2.1.sz.mell  '!E18+'2.2.sz.mell  '!E17</f>
        <v>435188</v>
      </c>
      <c r="E13" s="126">
        <f>+B13-D13</f>
        <v>0</v>
      </c>
    </row>
    <row r="14" spans="1:5" ht="12.75">
      <c r="A14" s="1" t="s">
        <v>11</v>
      </c>
      <c r="B14" s="126">
        <f>'1.1.sz.mell.'!C149</f>
        <v>141855</v>
      </c>
      <c r="C14" s="1" t="s">
        <v>12</v>
      </c>
      <c r="D14" s="127">
        <f>+'2.1.sz.mell  '!E27+'2.2.sz.mell  '!E30</f>
        <v>141855</v>
      </c>
      <c r="E14" s="126">
        <f>+B14-D14</f>
        <v>0</v>
      </c>
    </row>
    <row r="15" spans="1:5" ht="12.75">
      <c r="A15" s="1" t="s">
        <v>13</v>
      </c>
      <c r="B15" s="126">
        <f>'1.1.sz.mell.'!C150</f>
        <v>577043</v>
      </c>
      <c r="C15" s="1" t="s">
        <v>14</v>
      </c>
      <c r="D15" s="127">
        <f>+'2.1.sz.mell  '!E28+'2.2.sz.mell  '!E31</f>
        <v>577043</v>
      </c>
      <c r="E15" s="126">
        <f>+B15-D15</f>
        <v>0</v>
      </c>
    </row>
  </sheetData>
  <sheetProtection/>
  <conditionalFormatting sqref="E3:E15">
    <cfRule type="cellIs" priority="1" dxfId="0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G11"/>
  <sheetViews>
    <sheetView tabSelected="1" zoomScale="120" zoomScaleNormal="120" zoomScaleSheetLayoutView="100" workbookViewId="0" topLeftCell="A1">
      <selection activeCell="J22" sqref="J22"/>
    </sheetView>
  </sheetViews>
  <sheetFormatPr defaultColWidth="9.00390625" defaultRowHeight="12.75"/>
  <cols>
    <col min="1" max="1" width="5.625" style="129" customWidth="1"/>
    <col min="2" max="2" width="35.625" style="129" customWidth="1"/>
    <col min="3" max="6" width="14.00390625" style="129" customWidth="1"/>
    <col min="7" max="16384" width="9.375" style="129" customWidth="1"/>
  </cols>
  <sheetData>
    <row r="1" spans="1:6" ht="33" customHeight="1">
      <c r="A1" s="514" t="s">
        <v>353</v>
      </c>
      <c r="B1" s="514"/>
      <c r="C1" s="514"/>
      <c r="D1" s="514"/>
      <c r="E1" s="514"/>
      <c r="F1" s="514"/>
    </row>
    <row r="2" spans="1:7" ht="15.75" customHeight="1">
      <c r="A2" s="130"/>
      <c r="B2" s="130" t="s">
        <v>354</v>
      </c>
      <c r="C2" s="515"/>
      <c r="D2" s="515"/>
      <c r="E2" s="516" t="s">
        <v>355</v>
      </c>
      <c r="F2" s="516"/>
      <c r="G2" s="131"/>
    </row>
    <row r="3" spans="1:6" ht="63" customHeight="1">
      <c r="A3" s="517" t="s">
        <v>356</v>
      </c>
      <c r="B3" s="518" t="s">
        <v>357</v>
      </c>
      <c r="C3" s="519" t="s">
        <v>358</v>
      </c>
      <c r="D3" s="519"/>
      <c r="E3" s="519"/>
      <c r="F3" s="520" t="s">
        <v>359</v>
      </c>
    </row>
    <row r="4" spans="1:6" ht="15">
      <c r="A4" s="517"/>
      <c r="B4" s="518"/>
      <c r="C4" s="132" t="s">
        <v>360</v>
      </c>
      <c r="D4" s="132" t="s">
        <v>361</v>
      </c>
      <c r="E4" s="132" t="s">
        <v>362</v>
      </c>
      <c r="F4" s="520"/>
    </row>
    <row r="5" spans="1:6" ht="15">
      <c r="A5" s="133">
        <v>1</v>
      </c>
      <c r="B5" s="134">
        <v>2</v>
      </c>
      <c r="C5" s="134">
        <v>3</v>
      </c>
      <c r="D5" s="134">
        <v>4</v>
      </c>
      <c r="E5" s="134">
        <v>5</v>
      </c>
      <c r="F5" s="135">
        <v>6</v>
      </c>
    </row>
    <row r="6" spans="1:6" ht="15">
      <c r="A6" s="136" t="s">
        <v>21</v>
      </c>
      <c r="B6" s="137"/>
      <c r="C6" s="138"/>
      <c r="D6" s="138"/>
      <c r="E6" s="138"/>
      <c r="F6" s="139">
        <f>SUM(C6:E6)</f>
        <v>0</v>
      </c>
    </row>
    <row r="7" spans="1:6" ht="15">
      <c r="A7" s="140" t="s">
        <v>35</v>
      </c>
      <c r="B7" s="141"/>
      <c r="C7" s="142"/>
      <c r="D7" s="142"/>
      <c r="E7" s="142"/>
      <c r="F7" s="143">
        <f>SUM(C7:E7)</f>
        <v>0</v>
      </c>
    </row>
    <row r="8" spans="1:6" ht="15">
      <c r="A8" s="140" t="s">
        <v>49</v>
      </c>
      <c r="B8" s="141"/>
      <c r="C8" s="142"/>
      <c r="D8" s="142"/>
      <c r="E8" s="142"/>
      <c r="F8" s="143">
        <f>SUM(C8:E8)</f>
        <v>0</v>
      </c>
    </row>
    <row r="9" spans="1:6" ht="15">
      <c r="A9" s="140" t="s">
        <v>278</v>
      </c>
      <c r="B9" s="141"/>
      <c r="C9" s="142"/>
      <c r="D9" s="142"/>
      <c r="E9" s="142"/>
      <c r="F9" s="143">
        <f>SUM(C9:E9)</f>
        <v>0</v>
      </c>
    </row>
    <row r="10" spans="1:6" ht="15">
      <c r="A10" s="144" t="s">
        <v>85</v>
      </c>
      <c r="B10" s="145"/>
      <c r="C10" s="146"/>
      <c r="D10" s="146"/>
      <c r="E10" s="146"/>
      <c r="F10" s="143">
        <f>SUM(C10:E10)</f>
        <v>0</v>
      </c>
    </row>
    <row r="11" spans="1:6" s="151" customFormat="1" ht="14.25">
      <c r="A11" s="147" t="s">
        <v>107</v>
      </c>
      <c r="B11" s="148" t="s">
        <v>363</v>
      </c>
      <c r="C11" s="149">
        <f>SUM(C6:C10)</f>
        <v>0</v>
      </c>
      <c r="D11" s="149">
        <f>SUM(D6:D10)</f>
        <v>0</v>
      </c>
      <c r="E11" s="149">
        <f>SUM(E6:E10)</f>
        <v>0</v>
      </c>
      <c r="F11" s="150">
        <f>SUM(F6:F10)</f>
        <v>0</v>
      </c>
    </row>
  </sheetData>
  <sheetProtection selectLockedCells="1" selectUnlockedCells="1"/>
  <mergeCells count="7">
    <mergeCell ref="A1:F1"/>
    <mergeCell ref="C2:D2"/>
    <mergeCell ref="E2:F2"/>
    <mergeCell ref="A3:A4"/>
    <mergeCell ref="B3:B4"/>
    <mergeCell ref="C3:E3"/>
    <mergeCell ref="F3:F4"/>
  </mergeCells>
  <printOptions horizontalCentered="1"/>
  <pageMargins left="0.7875" right="0.7875" top="1.08" bottom="0.9840277777777777" header="0.54" footer="0.5118055555555555"/>
  <pageSetup horizontalDpi="300" verticalDpi="300" orientation="portrait" paperSize="9" scale="95" r:id="rId1"/>
  <headerFooter alignWithMargins="0">
    <oddHeader>&amp;R&amp;"Times New Roman CE,Félkövér dőlt"&amp;11 3. melléklet a 3/2014. (II. 05.)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Községi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Községi Önkormányzat</dc:creator>
  <cp:keywords/>
  <dc:description/>
  <cp:lastModifiedBy>Polgármesteri Hivatal Alattyán</cp:lastModifiedBy>
  <cp:lastPrinted>2014-02-10T08:48:35Z</cp:lastPrinted>
  <dcterms:created xsi:type="dcterms:W3CDTF">2014-02-10T11:43:43Z</dcterms:created>
  <dcterms:modified xsi:type="dcterms:W3CDTF">2014-02-10T11:43:43Z</dcterms:modified>
  <cp:category/>
  <cp:version/>
  <cp:contentType/>
  <cp:contentStatus/>
</cp:coreProperties>
</file>