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40751528-269D-40DC-9EBC-242CA0DB730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  <c r="D37" i="1" s="1"/>
  <c r="C36" i="1"/>
  <c r="E33" i="1"/>
  <c r="E37" i="1" s="1"/>
  <c r="D33" i="1"/>
  <c r="C33" i="1"/>
  <c r="C37" i="1" s="1"/>
  <c r="D32" i="1"/>
  <c r="E32" i="1"/>
  <c r="C30" i="1"/>
  <c r="C32" i="1" s="1"/>
  <c r="E27" i="1"/>
  <c r="D27" i="1"/>
  <c r="C27" i="1"/>
  <c r="C26" i="1"/>
  <c r="E25" i="1"/>
  <c r="D25" i="1"/>
  <c r="C25" i="1"/>
  <c r="E22" i="1"/>
  <c r="D22" i="1"/>
  <c r="C22" i="1"/>
  <c r="C29" i="1" s="1"/>
  <c r="C20" i="1"/>
  <c r="E19" i="1"/>
  <c r="E21" i="1" s="1"/>
  <c r="D19" i="1"/>
  <c r="D21" i="1" s="1"/>
  <c r="C19" i="1"/>
  <c r="C21" i="1" s="1"/>
  <c r="E17" i="1"/>
  <c r="D17" i="1"/>
  <c r="D18" i="1" s="1"/>
  <c r="C17" i="1"/>
  <c r="E16" i="1"/>
  <c r="E18" i="1" s="1"/>
  <c r="D16" i="1"/>
  <c r="C16" i="1"/>
  <c r="C18" i="1" s="1"/>
  <c r="E15" i="1"/>
  <c r="E14" i="1"/>
  <c r="D14" i="1"/>
  <c r="C14" i="1"/>
  <c r="C12" i="1"/>
  <c r="E11" i="1"/>
  <c r="E12" i="1" s="1"/>
  <c r="D11" i="1"/>
  <c r="D12" i="1" s="1"/>
  <c r="C8" i="1"/>
  <c r="E6" i="1"/>
  <c r="D6" i="1"/>
  <c r="C6" i="1"/>
  <c r="E5" i="1"/>
  <c r="D5" i="1"/>
  <c r="C5" i="1"/>
  <c r="E4" i="1"/>
  <c r="E9" i="1" s="1"/>
  <c r="D4" i="1"/>
  <c r="C4" i="1"/>
  <c r="D9" i="1" l="1"/>
  <c r="D13" i="1" s="1"/>
  <c r="F5" i="1"/>
  <c r="D29" i="1"/>
  <c r="C9" i="1"/>
  <c r="C13" i="1" s="1"/>
  <c r="E29" i="1"/>
  <c r="E38" i="1"/>
  <c r="D38" i="1"/>
  <c r="D64" i="1" s="1"/>
  <c r="F64" i="1" s="1"/>
  <c r="F9" i="1"/>
  <c r="C38" i="1"/>
  <c r="E13" i="1"/>
  <c r="E64" i="1" s="1"/>
  <c r="F6" i="1"/>
  <c r="F7" i="1"/>
  <c r="F8" i="1"/>
  <c r="F10" i="1"/>
  <c r="F11" i="1"/>
  <c r="F12" i="1"/>
  <c r="F14" i="1"/>
  <c r="F16" i="1"/>
  <c r="F17" i="1"/>
  <c r="F18" i="1"/>
  <c r="F19" i="1"/>
  <c r="F20" i="1"/>
  <c r="F21" i="1"/>
  <c r="F22" i="1"/>
  <c r="F23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6" i="1"/>
  <c r="F47" i="1"/>
  <c r="F48" i="1"/>
  <c r="F49" i="1"/>
  <c r="F53" i="1"/>
  <c r="F56" i="1"/>
  <c r="F57" i="1"/>
  <c r="F58" i="1"/>
  <c r="F59" i="1"/>
  <c r="F60" i="1"/>
  <c r="F61" i="1"/>
  <c r="F62" i="1"/>
  <c r="F63" i="1"/>
  <c r="F4" i="1"/>
  <c r="F38" i="1" l="1"/>
  <c r="F13" i="1"/>
  <c r="C64" i="1"/>
</calcChain>
</file>

<file path=xl/sharedStrings.xml><?xml version="1.0" encoding="utf-8"?>
<sst xmlns="http://schemas.openxmlformats.org/spreadsheetml/2006/main" count="129" uniqueCount="129">
  <si>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</si>
  <si>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</si>
  <si>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</si>
  <si>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</si>
  <si>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</si>
  <si>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</si>
  <si>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</si>
  <si>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</si>
  <si>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</si>
  <si>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</si>
  <si>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</si>
  <si>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</si>
  <si>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</si>
  <si>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</si>
  <si>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</si>
  <si>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</si>
  <si>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</si>
  <si>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</si>
  <si>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</si>
  <si>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</si>
  <si>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</si>
  <si>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</si>
  <si>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</si>
  <si>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</si>
  <si>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</si>
  <si>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</si>
  <si>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</si>
  <si>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</si>
  <si>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</si>
  <si>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</si>
  <si>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</si>
  <si>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</si>
  <si>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</si>
  <si>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</si>
  <si>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</si>
  <si>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</si>
  <si>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</si>
  <si>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</si>
  <si>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</si>
  <si>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</si>
  <si>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</si>
  <si>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</si>
  <si>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</si>
  <si>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</si>
  <si>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</si>
  <si>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</si>
  <si>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</si>
  <si>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</si>
  <si>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</si>
  <si>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</si>
  <si>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</si>
  <si>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</si>
  <si>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</si>
  <si>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</si>
  <si>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</si>
  <si>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</si>
  <si>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</si>
  <si>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</si>
  <si>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</si>
  <si>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</si>
  <si>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</si>
  <si>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</si>
  <si>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</si>
  <si>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</si>
  <si>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</si>
  <si>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52</t>
  </si>
  <si>
    <t>ebből: államháztartáson belül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</si>
  <si>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</si>
  <si>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</si>
  <si>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</si>
  <si>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</si>
  <si>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</si>
  <si>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</si>
  <si>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</si>
  <si>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</si>
  <si>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</si>
  <si>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</si>
  <si>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</si>
  <si>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</si>
  <si>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</si>
  <si>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</si>
  <si>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</si>
  <si>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</si>
  <si>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</si>
  <si>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</si>
  <si>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</si>
  <si>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</si>
  <si>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</si>
  <si>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</si>
  <si>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</si>
  <si>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</si>
  <si>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</si>
  <si>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</si>
  <si>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</si>
  <si>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</si>
  <si>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</si>
  <si>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</si>
  <si>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156</t>
  </si>
  <si>
    <t>ebből: helyi önkormányzatok és költségvetési szerveik (K506)</t>
  </si>
  <si>
    <t>157</t>
  </si>
  <si>
    <t>ebből: társulások és költségvetési szerveik (K506)</t>
  </si>
  <si>
    <t>177</t>
  </si>
  <si>
    <t>Egyéb működési célú támogatások államháztartáson kívülre (=178+…+187) (K512)</t>
  </si>
  <si>
    <t>180</t>
  </si>
  <si>
    <t>ebből: egyéb civil szervezetek (K512)</t>
  </si>
  <si>
    <t>184</t>
  </si>
  <si>
    <t>ebből: önkormányzati többségi tulajdonú nem pénzügyi vállalkozások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</si>
  <si>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</si>
  <si>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</si>
  <si>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</si>
  <si>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</si>
  <si>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</si>
  <si>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</si>
  <si>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</si>
  <si>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</si>
  <si>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</si>
  <si>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</si>
  <si>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</si>
  <si>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</si>
  <si>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</si>
  <si>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</si>
  <si>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</si>
  <si>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</si>
  <si>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</si>
  <si>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</si>
  <si>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%</t>
  </si>
  <si>
    <t>Ft-ban</t>
  </si>
  <si>
    <t>06</t>
  </si>
  <si>
    <t>Jubileumi jutalom (K1106)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</si>
</sst>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zoomScaleNormal="100" workbookViewId="0">
      <selection activeCell="D4" sqref="D4"/>
    </sheetView>
  </sheetViews>
  <sheetFormatPr defaultRowHeight="14.4" x14ac:dyDescent="0.3"/>
  <cols>
    <col min="1" max="1" width="4.44140625" style="17" customWidth="1"/>
    <col min="2" max="2" width="40.6640625" customWidth="1"/>
    <col min="3" max="6" width="12.6640625" customWidth="1"/>
  </cols>
  <sheetData>
    <row r="1" spans="1:6" s="1" customFormat="1" ht="15.6" x14ac:dyDescent="0.3">
      <c r="A1" s="13"/>
    </row>
    <row r="2" spans="1:6" s="1" customFormat="1" ht="15.6" x14ac:dyDescent="0.3">
      <c r="A2" s="13"/>
      <c r="F2" s="11" t="s">
        <v>126</v>
      </c>
    </row>
    <row r="3" spans="1:6" s="1" customFormat="1" ht="31.2" x14ac:dyDescent="0.3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125</v>
      </c>
    </row>
    <row r="4" spans="1:6" s="1" customFormat="1" ht="30" customHeight="1" x14ac:dyDescent="0.3">
      <c r="A4" s="14" t="s">
        <v>5</v>
      </c>
      <c r="B4" s="2" t="s">
        <v>6</v>
      </c>
      <c r="C4" s="3">
        <f>23971246+10889940</f>
        <v>34861186</v>
      </c>
      <c r="D4" s="3">
        <f>23619804+10642860</f>
        <v>34262664</v>
      </c>
      <c r="E4" s="3">
        <f>23619804+10642860</f>
        <v>34262664</v>
      </c>
      <c r="F4" s="4">
        <f>(E4/D4)*100</f>
        <v>100</v>
      </c>
    </row>
    <row r="5" spans="1:6" s="1" customFormat="1" ht="30" customHeight="1" x14ac:dyDescent="0.3">
      <c r="A5" s="15" t="s">
        <v>127</v>
      </c>
      <c r="B5" s="2" t="s">
        <v>128</v>
      </c>
      <c r="C5" s="3">
        <f>1689975</f>
        <v>1689975</v>
      </c>
      <c r="D5" s="3">
        <f>1689975</f>
        <v>1689975</v>
      </c>
      <c r="E5" s="3">
        <f>1689975</f>
        <v>1689975</v>
      </c>
      <c r="F5" s="4">
        <f>(E5/D5)*100</f>
        <v>100</v>
      </c>
    </row>
    <row r="6" spans="1:6" s="1" customFormat="1" ht="30" customHeight="1" x14ac:dyDescent="0.3">
      <c r="A6" s="14" t="s">
        <v>7</v>
      </c>
      <c r="B6" s="2" t="s">
        <v>8</v>
      </c>
      <c r="C6" s="3">
        <f>600000+600000</f>
        <v>1200000</v>
      </c>
      <c r="D6" s="3">
        <f>607596+580756</f>
        <v>1188352</v>
      </c>
      <c r="E6" s="3">
        <f>607596+580756</f>
        <v>1188352</v>
      </c>
      <c r="F6" s="4">
        <f t="shared" ref="F6:F64" si="0">(E6/D6)*100</f>
        <v>100</v>
      </c>
    </row>
    <row r="7" spans="1:6" s="1" customFormat="1" ht="30" customHeight="1" x14ac:dyDescent="0.3">
      <c r="A7" s="14" t="s">
        <v>9</v>
      </c>
      <c r="B7" s="2" t="s">
        <v>10</v>
      </c>
      <c r="C7" s="3">
        <v>0</v>
      </c>
      <c r="D7" s="3">
        <v>26700</v>
      </c>
      <c r="E7" s="3">
        <v>26700</v>
      </c>
      <c r="F7" s="4">
        <f t="shared" si="0"/>
        <v>100</v>
      </c>
    </row>
    <row r="8" spans="1:6" s="1" customFormat="1" ht="30" customHeight="1" x14ac:dyDescent="0.3">
      <c r="A8" s="14" t="s">
        <v>11</v>
      </c>
      <c r="B8" s="2" t="s">
        <v>12</v>
      </c>
      <c r="C8" s="3">
        <f>100000</f>
        <v>100000</v>
      </c>
      <c r="D8" s="3">
        <v>314809</v>
      </c>
      <c r="E8" s="3">
        <v>314809</v>
      </c>
      <c r="F8" s="4">
        <f t="shared" si="0"/>
        <v>100</v>
      </c>
    </row>
    <row r="9" spans="1:6" s="1" customFormat="1" ht="30" customHeight="1" x14ac:dyDescent="0.3">
      <c r="A9" s="16" t="s">
        <v>13</v>
      </c>
      <c r="B9" s="5" t="s">
        <v>14</v>
      </c>
      <c r="C9" s="6">
        <f>SUM(C4:C8)</f>
        <v>37851161</v>
      </c>
      <c r="D9" s="6">
        <f t="shared" ref="D9:E9" si="1">SUM(D4:D8)</f>
        <v>37482500</v>
      </c>
      <c r="E9" s="6">
        <f t="shared" si="1"/>
        <v>37482500</v>
      </c>
      <c r="F9" s="7">
        <f>(E9/D9)*100</f>
        <v>100</v>
      </c>
    </row>
    <row r="10" spans="1:6" s="1" customFormat="1" ht="30" customHeight="1" x14ac:dyDescent="0.3">
      <c r="A10" s="14" t="s">
        <v>15</v>
      </c>
      <c r="B10" s="2" t="s">
        <v>16</v>
      </c>
      <c r="C10" s="3">
        <v>8707160</v>
      </c>
      <c r="D10" s="3">
        <v>9015452</v>
      </c>
      <c r="E10" s="3">
        <v>9015452</v>
      </c>
      <c r="F10" s="4">
        <f t="shared" si="0"/>
        <v>100</v>
      </c>
    </row>
    <row r="11" spans="1:6" s="1" customFormat="1" ht="39.9" customHeight="1" x14ac:dyDescent="0.3">
      <c r="A11" s="14" t="s">
        <v>17</v>
      </c>
      <c r="B11" s="2" t="s">
        <v>18</v>
      </c>
      <c r="C11" s="3">
        <v>67659</v>
      </c>
      <c r="D11" s="3">
        <f>135318+112000</f>
        <v>247318</v>
      </c>
      <c r="E11" s="3">
        <f>135318+112000</f>
        <v>247318</v>
      </c>
      <c r="F11" s="4">
        <f t="shared" si="0"/>
        <v>100</v>
      </c>
    </row>
    <row r="12" spans="1:6" s="1" customFormat="1" ht="30" customHeight="1" x14ac:dyDescent="0.3">
      <c r="A12" s="16" t="s">
        <v>19</v>
      </c>
      <c r="B12" s="5" t="s">
        <v>20</v>
      </c>
      <c r="C12" s="6">
        <f>SUM(C10:C11)</f>
        <v>8774819</v>
      </c>
      <c r="D12" s="6">
        <f t="shared" ref="D12:E12" si="2">SUM(D10:D11)</f>
        <v>9262770</v>
      </c>
      <c r="E12" s="6">
        <f t="shared" si="2"/>
        <v>9262770</v>
      </c>
      <c r="F12" s="7">
        <f t="shared" si="0"/>
        <v>100</v>
      </c>
    </row>
    <row r="13" spans="1:6" s="1" customFormat="1" ht="30" customHeight="1" x14ac:dyDescent="0.3">
      <c r="A13" s="12" t="s">
        <v>21</v>
      </c>
      <c r="B13" s="8" t="s">
        <v>22</v>
      </c>
      <c r="C13" s="9">
        <f>C9+C12</f>
        <v>46625980</v>
      </c>
      <c r="D13" s="9">
        <f t="shared" ref="D13:E13" si="3">D9+D12</f>
        <v>46745270</v>
      </c>
      <c r="E13" s="9">
        <f t="shared" si="3"/>
        <v>46745270</v>
      </c>
      <c r="F13" s="10">
        <f t="shared" si="0"/>
        <v>100</v>
      </c>
    </row>
    <row r="14" spans="1:6" s="1" customFormat="1" ht="39.9" customHeight="1" x14ac:dyDescent="0.3">
      <c r="A14" s="12" t="s">
        <v>23</v>
      </c>
      <c r="B14" s="8" t="s">
        <v>24</v>
      </c>
      <c r="C14" s="9">
        <f>5344886+2535000</f>
        <v>7879886</v>
      </c>
      <c r="D14" s="9">
        <f>5302684+2471382</f>
        <v>7774066</v>
      </c>
      <c r="E14" s="9">
        <f>5302684+2302839</f>
        <v>7605523</v>
      </c>
      <c r="F14" s="10">
        <f t="shared" si="0"/>
        <v>97.83198393221771</v>
      </c>
    </row>
    <row r="15" spans="1:6" s="1" customFormat="1" ht="30" customHeight="1" x14ac:dyDescent="0.3">
      <c r="A15" s="14" t="s">
        <v>25</v>
      </c>
      <c r="B15" s="2" t="s">
        <v>26</v>
      </c>
      <c r="C15" s="3">
        <v>0</v>
      </c>
      <c r="D15" s="3">
        <v>0</v>
      </c>
      <c r="E15" s="3">
        <f>5302684+2302839</f>
        <v>7605523</v>
      </c>
      <c r="F15" s="4">
        <v>0</v>
      </c>
    </row>
    <row r="16" spans="1:6" s="1" customFormat="1" ht="30" customHeight="1" x14ac:dyDescent="0.3">
      <c r="A16" s="14" t="s">
        <v>27</v>
      </c>
      <c r="B16" s="2" t="s">
        <v>28</v>
      </c>
      <c r="C16" s="3">
        <f>100000+100000</f>
        <v>200000</v>
      </c>
      <c r="D16" s="3">
        <f>63236+24000</f>
        <v>87236</v>
      </c>
      <c r="E16" s="3">
        <f>63236+24000</f>
        <v>87236</v>
      </c>
      <c r="F16" s="4">
        <f t="shared" si="0"/>
        <v>100</v>
      </c>
    </row>
    <row r="17" spans="1:6" s="1" customFormat="1" ht="30" customHeight="1" x14ac:dyDescent="0.3">
      <c r="A17" s="14" t="s">
        <v>29</v>
      </c>
      <c r="B17" s="2" t="s">
        <v>30</v>
      </c>
      <c r="C17" s="3">
        <f>9000000+400000</f>
        <v>9400000</v>
      </c>
      <c r="D17" s="3">
        <f>13575089+839949</f>
        <v>14415038</v>
      </c>
      <c r="E17" s="3">
        <f>13575089+839949</f>
        <v>14415038</v>
      </c>
      <c r="F17" s="4">
        <f t="shared" si="0"/>
        <v>100</v>
      </c>
    </row>
    <row r="18" spans="1:6" s="1" customFormat="1" ht="30" customHeight="1" x14ac:dyDescent="0.3">
      <c r="A18" s="16" t="s">
        <v>31</v>
      </c>
      <c r="B18" s="5" t="s">
        <v>32</v>
      </c>
      <c r="C18" s="6">
        <f>SUM(C16:C17)</f>
        <v>9600000</v>
      </c>
      <c r="D18" s="6">
        <f t="shared" ref="D18:E18" si="4">SUM(D16:D17)</f>
        <v>14502274</v>
      </c>
      <c r="E18" s="6">
        <f t="shared" si="4"/>
        <v>14502274</v>
      </c>
      <c r="F18" s="7">
        <f t="shared" si="0"/>
        <v>100</v>
      </c>
    </row>
    <row r="19" spans="1:6" s="1" customFormat="1" ht="30" customHeight="1" x14ac:dyDescent="0.3">
      <c r="A19" s="14" t="s">
        <v>33</v>
      </c>
      <c r="B19" s="2" t="s">
        <v>34</v>
      </c>
      <c r="C19" s="3">
        <f>600000+100000</f>
        <v>700000</v>
      </c>
      <c r="D19" s="3">
        <f>434598+89058</f>
        <v>523656</v>
      </c>
      <c r="E19" s="3">
        <f>434598+89058</f>
        <v>523656</v>
      </c>
      <c r="F19" s="4">
        <f t="shared" si="0"/>
        <v>100</v>
      </c>
    </row>
    <row r="20" spans="1:6" s="1" customFormat="1" ht="30" customHeight="1" x14ac:dyDescent="0.3">
      <c r="A20" s="14" t="s">
        <v>35</v>
      </c>
      <c r="B20" s="2" t="s">
        <v>36</v>
      </c>
      <c r="C20" s="3">
        <f>700000+25000</f>
        <v>725000</v>
      </c>
      <c r="D20" s="3">
        <v>728153</v>
      </c>
      <c r="E20" s="3">
        <v>728153</v>
      </c>
      <c r="F20" s="4">
        <f t="shared" si="0"/>
        <v>100</v>
      </c>
    </row>
    <row r="21" spans="1:6" s="1" customFormat="1" ht="30" customHeight="1" x14ac:dyDescent="0.3">
      <c r="A21" s="16" t="s">
        <v>37</v>
      </c>
      <c r="B21" s="5" t="s">
        <v>38</v>
      </c>
      <c r="C21" s="6">
        <f>SUM(C19:C20)</f>
        <v>1425000</v>
      </c>
      <c r="D21" s="6">
        <f t="shared" ref="D21:E21" si="5">SUM(D19:D20)</f>
        <v>1251809</v>
      </c>
      <c r="E21" s="6">
        <f t="shared" si="5"/>
        <v>1251809</v>
      </c>
      <c r="F21" s="7">
        <f t="shared" si="0"/>
        <v>100</v>
      </c>
    </row>
    <row r="22" spans="1:6" s="1" customFormat="1" ht="30" customHeight="1" x14ac:dyDescent="0.3">
      <c r="A22" s="14" t="s">
        <v>39</v>
      </c>
      <c r="B22" s="2" t="s">
        <v>40</v>
      </c>
      <c r="C22" s="3">
        <f>3235000+400000</f>
        <v>3635000</v>
      </c>
      <c r="D22" s="3">
        <f>3585271+252950</f>
        <v>3838221</v>
      </c>
      <c r="E22" s="3">
        <f>3585271+252950</f>
        <v>3838221</v>
      </c>
      <c r="F22" s="4">
        <f t="shared" si="0"/>
        <v>100</v>
      </c>
    </row>
    <row r="23" spans="1:6" s="1" customFormat="1" ht="30" customHeight="1" x14ac:dyDescent="0.3">
      <c r="A23" s="14" t="s">
        <v>41</v>
      </c>
      <c r="B23" s="2" t="s">
        <v>42</v>
      </c>
      <c r="C23" s="3">
        <v>3500000</v>
      </c>
      <c r="D23" s="3">
        <v>4443637</v>
      </c>
      <c r="E23" s="3">
        <v>4443637</v>
      </c>
      <c r="F23" s="4">
        <f t="shared" si="0"/>
        <v>100</v>
      </c>
    </row>
    <row r="24" spans="1:6" s="1" customFormat="1" ht="30" customHeight="1" x14ac:dyDescent="0.3">
      <c r="A24" s="14" t="s">
        <v>43</v>
      </c>
      <c r="B24" s="2" t="s">
        <v>44</v>
      </c>
      <c r="C24" s="3">
        <v>500000</v>
      </c>
      <c r="D24" s="3">
        <v>0</v>
      </c>
      <c r="E24" s="3">
        <v>0</v>
      </c>
      <c r="F24" s="4">
        <v>0</v>
      </c>
    </row>
    <row r="25" spans="1:6" s="1" customFormat="1" ht="30" customHeight="1" x14ac:dyDescent="0.3">
      <c r="A25" s="14" t="s">
        <v>45</v>
      </c>
      <c r="B25" s="2" t="s">
        <v>46</v>
      </c>
      <c r="C25" s="3">
        <f>2900000+200000</f>
        <v>3100000</v>
      </c>
      <c r="D25" s="3">
        <f>2313516+79190</f>
        <v>2392706</v>
      </c>
      <c r="E25" s="3">
        <f>2313516+79190</f>
        <v>2392706</v>
      </c>
      <c r="F25" s="4">
        <f t="shared" si="0"/>
        <v>100</v>
      </c>
    </row>
    <row r="26" spans="1:6" s="1" customFormat="1" ht="30" customHeight="1" x14ac:dyDescent="0.3">
      <c r="A26" s="14" t="s">
        <v>47</v>
      </c>
      <c r="B26" s="2" t="s">
        <v>48</v>
      </c>
      <c r="C26" s="3">
        <f>800000+40000</f>
        <v>840000</v>
      </c>
      <c r="D26" s="3">
        <v>1580111</v>
      </c>
      <c r="E26" s="3">
        <v>1580111</v>
      </c>
      <c r="F26" s="4">
        <f t="shared" si="0"/>
        <v>100</v>
      </c>
    </row>
    <row r="27" spans="1:6" s="1" customFormat="1" ht="30" customHeight="1" x14ac:dyDescent="0.3">
      <c r="A27" s="14" t="s">
        <v>49</v>
      </c>
      <c r="B27" s="2" t="s">
        <v>50</v>
      </c>
      <c r="C27" s="3">
        <f>2300000+250000</f>
        <v>2550000</v>
      </c>
      <c r="D27" s="3">
        <f>2539836+198300</f>
        <v>2738136</v>
      </c>
      <c r="E27" s="3">
        <f>2539836+198300</f>
        <v>2738136</v>
      </c>
      <c r="F27" s="4">
        <f t="shared" si="0"/>
        <v>100</v>
      </c>
    </row>
    <row r="28" spans="1:6" s="1" customFormat="1" ht="30" customHeight="1" x14ac:dyDescent="0.3">
      <c r="A28" s="14" t="s">
        <v>51</v>
      </c>
      <c r="B28" s="2" t="s">
        <v>52</v>
      </c>
      <c r="C28" s="3">
        <v>0</v>
      </c>
      <c r="D28" s="3">
        <v>0</v>
      </c>
      <c r="E28" s="3">
        <v>420523</v>
      </c>
      <c r="F28" s="4">
        <v>0</v>
      </c>
    </row>
    <row r="29" spans="1:6" s="1" customFormat="1" ht="30" customHeight="1" x14ac:dyDescent="0.3">
      <c r="A29" s="16" t="s">
        <v>53</v>
      </c>
      <c r="B29" s="5" t="s">
        <v>54</v>
      </c>
      <c r="C29" s="6">
        <f>SUM(C22:C27)</f>
        <v>14125000</v>
      </c>
      <c r="D29" s="6">
        <f t="shared" ref="D29:E29" si="6">SUM(D22:D27)</f>
        <v>14992811</v>
      </c>
      <c r="E29" s="6">
        <f t="shared" si="6"/>
        <v>14992811</v>
      </c>
      <c r="F29" s="7">
        <f t="shared" si="0"/>
        <v>100</v>
      </c>
    </row>
    <row r="30" spans="1:6" s="1" customFormat="1" ht="30" customHeight="1" x14ac:dyDescent="0.3">
      <c r="A30" s="14" t="s">
        <v>55</v>
      </c>
      <c r="B30" s="2" t="s">
        <v>56</v>
      </c>
      <c r="C30" s="3">
        <f>300000+100000</f>
        <v>400000</v>
      </c>
      <c r="D30" s="3">
        <v>30728</v>
      </c>
      <c r="E30" s="3">
        <v>30728</v>
      </c>
      <c r="F30" s="4">
        <f t="shared" si="0"/>
        <v>100</v>
      </c>
    </row>
    <row r="31" spans="1:6" s="1" customFormat="1" ht="30" customHeight="1" x14ac:dyDescent="0.3">
      <c r="A31" s="14" t="s">
        <v>57</v>
      </c>
      <c r="B31" s="2" t="s">
        <v>58</v>
      </c>
      <c r="C31" s="3">
        <v>0</v>
      </c>
      <c r="D31" s="3">
        <v>70000</v>
      </c>
      <c r="E31" s="3">
        <v>70000</v>
      </c>
      <c r="F31" s="4">
        <f t="shared" si="0"/>
        <v>100</v>
      </c>
    </row>
    <row r="32" spans="1:6" s="1" customFormat="1" ht="30" customHeight="1" x14ac:dyDescent="0.3">
      <c r="A32" s="14" t="s">
        <v>59</v>
      </c>
      <c r="B32" s="5" t="s">
        <v>60</v>
      </c>
      <c r="C32" s="6">
        <f>SUM(C30:C31)</f>
        <v>400000</v>
      </c>
      <c r="D32" s="6">
        <f t="shared" ref="D32:E32" si="7">SUM(D30:D31)</f>
        <v>100728</v>
      </c>
      <c r="E32" s="6">
        <f t="shared" si="7"/>
        <v>100728</v>
      </c>
      <c r="F32" s="7">
        <f t="shared" si="0"/>
        <v>100</v>
      </c>
    </row>
    <row r="33" spans="1:6" s="1" customFormat="1" ht="30" customHeight="1" x14ac:dyDescent="0.3">
      <c r="A33" s="14" t="s">
        <v>61</v>
      </c>
      <c r="B33" s="2" t="s">
        <v>62</v>
      </c>
      <c r="C33" s="3">
        <f>5500000+450000</f>
        <v>5950000</v>
      </c>
      <c r="D33" s="3">
        <f>6480590+336595</f>
        <v>6817185</v>
      </c>
      <c r="E33" s="3">
        <f>6480590+336595</f>
        <v>6817185</v>
      </c>
      <c r="F33" s="4">
        <f t="shared" si="0"/>
        <v>100</v>
      </c>
    </row>
    <row r="34" spans="1:6" s="1" customFormat="1" ht="30" customHeight="1" x14ac:dyDescent="0.3">
      <c r="A34" s="14" t="s">
        <v>63</v>
      </c>
      <c r="B34" s="2" t="s">
        <v>64</v>
      </c>
      <c r="C34" s="3">
        <v>5000</v>
      </c>
      <c r="D34" s="3">
        <v>3287</v>
      </c>
      <c r="E34" s="3">
        <v>3287</v>
      </c>
      <c r="F34" s="4">
        <f t="shared" si="0"/>
        <v>100</v>
      </c>
    </row>
    <row r="35" spans="1:6" s="1" customFormat="1" ht="30" customHeight="1" x14ac:dyDescent="0.3">
      <c r="A35" s="14" t="s">
        <v>65</v>
      </c>
      <c r="B35" s="2" t="s">
        <v>66</v>
      </c>
      <c r="C35" s="3">
        <v>0</v>
      </c>
      <c r="D35" s="3">
        <v>0</v>
      </c>
      <c r="E35" s="3">
        <v>3287</v>
      </c>
      <c r="F35" s="4">
        <v>0</v>
      </c>
    </row>
    <row r="36" spans="1:6" s="1" customFormat="1" ht="30" customHeight="1" x14ac:dyDescent="0.3">
      <c r="A36" s="14" t="s">
        <v>67</v>
      </c>
      <c r="B36" s="2" t="s">
        <v>68</v>
      </c>
      <c r="C36" s="3">
        <f>550000+20000</f>
        <v>570000</v>
      </c>
      <c r="D36" s="3">
        <f>1164312+45762</f>
        <v>1210074</v>
      </c>
      <c r="E36" s="3">
        <f>1164312+45762</f>
        <v>1210074</v>
      </c>
      <c r="F36" s="4">
        <f t="shared" si="0"/>
        <v>100</v>
      </c>
    </row>
    <row r="37" spans="1:6" s="1" customFormat="1" ht="30" customHeight="1" x14ac:dyDescent="0.3">
      <c r="A37" s="16" t="s">
        <v>69</v>
      </c>
      <c r="B37" s="5" t="s">
        <v>70</v>
      </c>
      <c r="C37" s="6">
        <f>C33+C34+C36</f>
        <v>6525000</v>
      </c>
      <c r="D37" s="6">
        <f t="shared" ref="D37:E37" si="8">D33+D34+D36</f>
        <v>8030546</v>
      </c>
      <c r="E37" s="6">
        <f t="shared" si="8"/>
        <v>8030546</v>
      </c>
      <c r="F37" s="7">
        <f t="shared" si="0"/>
        <v>100</v>
      </c>
    </row>
    <row r="38" spans="1:6" s="1" customFormat="1" ht="30" customHeight="1" x14ac:dyDescent="0.3">
      <c r="A38" s="12" t="s">
        <v>71</v>
      </c>
      <c r="B38" s="8" t="s">
        <v>72</v>
      </c>
      <c r="C38" s="9">
        <f>C18+C21+C29+C32+C37</f>
        <v>32075000</v>
      </c>
      <c r="D38" s="9">
        <f t="shared" ref="D38:E38" si="9">D18+D21+D29+D32+D37</f>
        <v>38878168</v>
      </c>
      <c r="E38" s="9">
        <f t="shared" si="9"/>
        <v>38878168</v>
      </c>
      <c r="F38" s="10">
        <f>(E38/D38)*100</f>
        <v>100</v>
      </c>
    </row>
    <row r="39" spans="1:6" s="1" customFormat="1" ht="30" customHeight="1" x14ac:dyDescent="0.3">
      <c r="A39" s="14" t="s">
        <v>73</v>
      </c>
      <c r="B39" s="2" t="s">
        <v>74</v>
      </c>
      <c r="C39" s="3">
        <v>2050000</v>
      </c>
      <c r="D39" s="3">
        <v>476500</v>
      </c>
      <c r="E39" s="3">
        <v>476500</v>
      </c>
      <c r="F39" s="4">
        <f t="shared" si="0"/>
        <v>100</v>
      </c>
    </row>
    <row r="40" spans="1:6" s="1" customFormat="1" ht="39.9" customHeight="1" x14ac:dyDescent="0.3">
      <c r="A40" s="14" t="s">
        <v>75</v>
      </c>
      <c r="B40" s="2" t="s">
        <v>76</v>
      </c>
      <c r="C40" s="3">
        <v>0</v>
      </c>
      <c r="D40" s="3">
        <v>0</v>
      </c>
      <c r="E40" s="3">
        <v>476500</v>
      </c>
      <c r="F40" s="4">
        <v>0</v>
      </c>
    </row>
    <row r="41" spans="1:6" s="1" customFormat="1" ht="30" customHeight="1" x14ac:dyDescent="0.3">
      <c r="A41" s="14" t="s">
        <v>77</v>
      </c>
      <c r="B41" s="2" t="s">
        <v>78</v>
      </c>
      <c r="C41" s="3">
        <v>2300000</v>
      </c>
      <c r="D41" s="3">
        <v>2639397</v>
      </c>
      <c r="E41" s="3">
        <v>2639397</v>
      </c>
      <c r="F41" s="4">
        <f t="shared" si="0"/>
        <v>100</v>
      </c>
    </row>
    <row r="42" spans="1:6" s="1" customFormat="1" ht="30" customHeight="1" x14ac:dyDescent="0.3">
      <c r="A42" s="14" t="s">
        <v>79</v>
      </c>
      <c r="B42" s="2" t="s">
        <v>80</v>
      </c>
      <c r="C42" s="3">
        <v>0</v>
      </c>
      <c r="D42" s="3">
        <v>0</v>
      </c>
      <c r="E42" s="3">
        <v>557820</v>
      </c>
      <c r="F42" s="4">
        <v>0</v>
      </c>
    </row>
    <row r="43" spans="1:6" s="1" customFormat="1" ht="30" customHeight="1" x14ac:dyDescent="0.3">
      <c r="A43" s="14" t="s">
        <v>81</v>
      </c>
      <c r="B43" s="2" t="s">
        <v>82</v>
      </c>
      <c r="C43" s="3">
        <v>0</v>
      </c>
      <c r="D43" s="3">
        <v>0</v>
      </c>
      <c r="E43" s="3">
        <v>329077</v>
      </c>
      <c r="F43" s="4">
        <v>0</v>
      </c>
    </row>
    <row r="44" spans="1:6" s="1" customFormat="1" ht="30" customHeight="1" x14ac:dyDescent="0.3">
      <c r="A44" s="14" t="s">
        <v>83</v>
      </c>
      <c r="B44" s="2" t="s">
        <v>84</v>
      </c>
      <c r="C44" s="3">
        <v>0</v>
      </c>
      <c r="D44" s="3">
        <v>0</v>
      </c>
      <c r="E44" s="3">
        <v>140000</v>
      </c>
      <c r="F44" s="4">
        <v>0</v>
      </c>
    </row>
    <row r="45" spans="1:6" s="1" customFormat="1" ht="39.9" customHeight="1" x14ac:dyDescent="0.3">
      <c r="A45" s="14" t="s">
        <v>85</v>
      </c>
      <c r="B45" s="2" t="s">
        <v>86</v>
      </c>
      <c r="C45" s="3">
        <v>0</v>
      </c>
      <c r="D45" s="3">
        <v>0</v>
      </c>
      <c r="E45" s="3">
        <v>1612500</v>
      </c>
      <c r="F45" s="4">
        <v>0</v>
      </c>
    </row>
    <row r="46" spans="1:6" s="1" customFormat="1" ht="30" customHeight="1" x14ac:dyDescent="0.3">
      <c r="A46" s="12" t="s">
        <v>87</v>
      </c>
      <c r="B46" s="8" t="s">
        <v>88</v>
      </c>
      <c r="C46" s="9">
        <v>4350000</v>
      </c>
      <c r="D46" s="9">
        <v>3115897</v>
      </c>
      <c r="E46" s="9">
        <v>3115897</v>
      </c>
      <c r="F46" s="10">
        <f t="shared" si="0"/>
        <v>100</v>
      </c>
    </row>
    <row r="47" spans="1:6" s="1" customFormat="1" ht="39.9" customHeight="1" x14ac:dyDescent="0.3">
      <c r="A47" s="14" t="s">
        <v>89</v>
      </c>
      <c r="B47" s="2" t="s">
        <v>90</v>
      </c>
      <c r="C47" s="3">
        <v>0</v>
      </c>
      <c r="D47" s="3">
        <v>208334</v>
      </c>
      <c r="E47" s="3">
        <v>208334</v>
      </c>
      <c r="F47" s="4">
        <f t="shared" si="0"/>
        <v>100</v>
      </c>
    </row>
    <row r="48" spans="1:6" s="1" customFormat="1" ht="30" customHeight="1" x14ac:dyDescent="0.3">
      <c r="A48" s="16" t="s">
        <v>91</v>
      </c>
      <c r="B48" s="5" t="s">
        <v>92</v>
      </c>
      <c r="C48" s="6">
        <v>0</v>
      </c>
      <c r="D48" s="6">
        <v>208334</v>
      </c>
      <c r="E48" s="6">
        <v>208334</v>
      </c>
      <c r="F48" s="7">
        <f t="shared" si="0"/>
        <v>100</v>
      </c>
    </row>
    <row r="49" spans="1:6" s="1" customFormat="1" ht="45" customHeight="1" x14ac:dyDescent="0.3">
      <c r="A49" s="16" t="s">
        <v>93</v>
      </c>
      <c r="B49" s="5" t="s">
        <v>94</v>
      </c>
      <c r="C49" s="6">
        <v>6000000</v>
      </c>
      <c r="D49" s="6">
        <v>4074900</v>
      </c>
      <c r="E49" s="6">
        <v>4074900</v>
      </c>
      <c r="F49" s="7">
        <f t="shared" si="0"/>
        <v>100</v>
      </c>
    </row>
    <row r="50" spans="1:6" s="1" customFormat="1" ht="30" customHeight="1" x14ac:dyDescent="0.3">
      <c r="A50" s="14" t="s">
        <v>95</v>
      </c>
      <c r="B50" s="2" t="s">
        <v>96</v>
      </c>
      <c r="C50" s="3">
        <v>0</v>
      </c>
      <c r="D50" s="3">
        <v>0</v>
      </c>
      <c r="E50" s="3">
        <v>50000</v>
      </c>
      <c r="F50" s="4">
        <v>0</v>
      </c>
    </row>
    <row r="51" spans="1:6" s="1" customFormat="1" ht="30" customHeight="1" x14ac:dyDescent="0.3">
      <c r="A51" s="14" t="s">
        <v>97</v>
      </c>
      <c r="B51" s="2" t="s">
        <v>98</v>
      </c>
      <c r="C51" s="3">
        <v>0</v>
      </c>
      <c r="D51" s="3">
        <v>0</v>
      </c>
      <c r="E51" s="3">
        <v>4000000</v>
      </c>
      <c r="F51" s="4">
        <v>0</v>
      </c>
    </row>
    <row r="52" spans="1:6" s="1" customFormat="1" ht="30" customHeight="1" x14ac:dyDescent="0.3">
      <c r="A52" s="14" t="s">
        <v>99</v>
      </c>
      <c r="B52" s="2" t="s">
        <v>100</v>
      </c>
      <c r="C52" s="3">
        <v>0</v>
      </c>
      <c r="D52" s="3">
        <v>0</v>
      </c>
      <c r="E52" s="3">
        <v>24900</v>
      </c>
      <c r="F52" s="4">
        <v>0</v>
      </c>
    </row>
    <row r="53" spans="1:6" s="1" customFormat="1" ht="39.9" customHeight="1" x14ac:dyDescent="0.3">
      <c r="A53" s="16" t="s">
        <v>101</v>
      </c>
      <c r="B53" s="5" t="s">
        <v>102</v>
      </c>
      <c r="C53" s="6">
        <v>500000</v>
      </c>
      <c r="D53" s="6">
        <v>1444075</v>
      </c>
      <c r="E53" s="6">
        <v>1444075</v>
      </c>
      <c r="F53" s="7">
        <f t="shared" si="0"/>
        <v>100</v>
      </c>
    </row>
    <row r="54" spans="1:6" s="1" customFormat="1" ht="30" customHeight="1" x14ac:dyDescent="0.3">
      <c r="A54" s="14" t="s">
        <v>103</v>
      </c>
      <c r="B54" s="2" t="s">
        <v>104</v>
      </c>
      <c r="C54" s="3">
        <v>0</v>
      </c>
      <c r="D54" s="3">
        <v>0</v>
      </c>
      <c r="E54" s="3">
        <v>1426300</v>
      </c>
      <c r="F54" s="4">
        <v>0</v>
      </c>
    </row>
    <row r="55" spans="1:6" s="1" customFormat="1" ht="30" customHeight="1" x14ac:dyDescent="0.3">
      <c r="A55" s="14" t="s">
        <v>105</v>
      </c>
      <c r="B55" s="2" t="s">
        <v>106</v>
      </c>
      <c r="C55" s="3">
        <v>0</v>
      </c>
      <c r="D55" s="3">
        <v>0</v>
      </c>
      <c r="E55" s="3">
        <v>17775</v>
      </c>
      <c r="F55" s="4">
        <v>0</v>
      </c>
    </row>
    <row r="56" spans="1:6" s="1" customFormat="1" ht="30" customHeight="1" x14ac:dyDescent="0.3">
      <c r="A56" s="14" t="s">
        <v>107</v>
      </c>
      <c r="B56" s="2" t="s">
        <v>108</v>
      </c>
      <c r="C56" s="3">
        <v>0</v>
      </c>
      <c r="D56" s="3">
        <v>16965958</v>
      </c>
      <c r="E56" s="3">
        <v>0</v>
      </c>
      <c r="F56" s="4">
        <f t="shared" si="0"/>
        <v>0</v>
      </c>
    </row>
    <row r="57" spans="1:6" s="1" customFormat="1" ht="39.9" customHeight="1" x14ac:dyDescent="0.3">
      <c r="A57" s="12" t="s">
        <v>109</v>
      </c>
      <c r="B57" s="8" t="s">
        <v>110</v>
      </c>
      <c r="C57" s="9">
        <v>6500000</v>
      </c>
      <c r="D57" s="9">
        <v>22693267</v>
      </c>
      <c r="E57" s="9">
        <v>5727309</v>
      </c>
      <c r="F57" s="10">
        <f t="shared" si="0"/>
        <v>25.237921891105408</v>
      </c>
    </row>
    <row r="58" spans="1:6" s="1" customFormat="1" ht="30" customHeight="1" x14ac:dyDescent="0.3">
      <c r="A58" s="14" t="s">
        <v>111</v>
      </c>
      <c r="B58" s="2" t="s">
        <v>112</v>
      </c>
      <c r="C58" s="3">
        <v>0</v>
      </c>
      <c r="D58" s="3">
        <v>4988769</v>
      </c>
      <c r="E58" s="3">
        <v>4988769</v>
      </c>
      <c r="F58" s="4">
        <f t="shared" si="0"/>
        <v>100</v>
      </c>
    </row>
    <row r="59" spans="1:6" s="1" customFormat="1" ht="30" customHeight="1" x14ac:dyDescent="0.3">
      <c r="A59" s="14" t="s">
        <v>113</v>
      </c>
      <c r="B59" s="2" t="s">
        <v>114</v>
      </c>
      <c r="C59" s="3">
        <v>0</v>
      </c>
      <c r="D59" s="3">
        <v>1346969</v>
      </c>
      <c r="E59" s="3">
        <v>1346969</v>
      </c>
      <c r="F59" s="4">
        <f t="shared" si="0"/>
        <v>100</v>
      </c>
    </row>
    <row r="60" spans="1:6" s="1" customFormat="1" ht="30" customHeight="1" x14ac:dyDescent="0.3">
      <c r="A60" s="12" t="s">
        <v>115</v>
      </c>
      <c r="B60" s="8" t="s">
        <v>116</v>
      </c>
      <c r="C60" s="9">
        <v>0</v>
      </c>
      <c r="D60" s="9">
        <v>6335738</v>
      </c>
      <c r="E60" s="9">
        <v>6335738</v>
      </c>
      <c r="F60" s="10">
        <f t="shared" si="0"/>
        <v>100</v>
      </c>
    </row>
    <row r="61" spans="1:6" s="1" customFormat="1" ht="30" customHeight="1" x14ac:dyDescent="0.3">
      <c r="A61" s="14" t="s">
        <v>117</v>
      </c>
      <c r="B61" s="2" t="s">
        <v>118</v>
      </c>
      <c r="C61" s="3">
        <v>11531497</v>
      </c>
      <c r="D61" s="3">
        <v>31652519</v>
      </c>
      <c r="E61" s="3">
        <v>31652519</v>
      </c>
      <c r="F61" s="4">
        <f t="shared" si="0"/>
        <v>100</v>
      </c>
    </row>
    <row r="62" spans="1:6" s="1" customFormat="1" ht="30" customHeight="1" x14ac:dyDescent="0.3">
      <c r="A62" s="14" t="s">
        <v>119</v>
      </c>
      <c r="B62" s="2" t="s">
        <v>120</v>
      </c>
      <c r="C62" s="3">
        <v>3113533</v>
      </c>
      <c r="D62" s="3">
        <v>8438179</v>
      </c>
      <c r="E62" s="3">
        <v>8438179</v>
      </c>
      <c r="F62" s="4">
        <f t="shared" si="0"/>
        <v>100</v>
      </c>
    </row>
    <row r="63" spans="1:6" s="1" customFormat="1" ht="30" customHeight="1" x14ac:dyDescent="0.3">
      <c r="A63" s="12" t="s">
        <v>121</v>
      </c>
      <c r="B63" s="8" t="s">
        <v>122</v>
      </c>
      <c r="C63" s="9">
        <v>14645030</v>
      </c>
      <c r="D63" s="9">
        <v>40090698</v>
      </c>
      <c r="E63" s="9">
        <v>40090698</v>
      </c>
      <c r="F63" s="10">
        <f t="shared" si="0"/>
        <v>100</v>
      </c>
    </row>
    <row r="64" spans="1:6" s="1" customFormat="1" ht="39.9" customHeight="1" x14ac:dyDescent="0.3">
      <c r="A64" s="12" t="s">
        <v>123</v>
      </c>
      <c r="B64" s="8" t="s">
        <v>124</v>
      </c>
      <c r="C64" s="9">
        <f>C13+C14+C38+C46+C57+C60+C63</f>
        <v>112075896</v>
      </c>
      <c r="D64" s="9">
        <f t="shared" ref="D64:E64" si="10">D13+D14+D38+D46+D57+D60+D63</f>
        <v>165633104</v>
      </c>
      <c r="E64" s="9">
        <f t="shared" si="10"/>
        <v>148498603</v>
      </c>
      <c r="F64" s="10">
        <f t="shared" si="0"/>
        <v>89.655147077362017</v>
      </c>
    </row>
  </sheetData>
  <printOptions horizontalCentered="1"/>
  <pageMargins left="0.51181102362204722" right="0.11811023622047245" top="1.1811023622047245" bottom="0.55118110236220474" header="0.31496062992125984" footer="0.31496062992125984"/>
  <pageSetup paperSize="9" orientation="portrait" verticalDpi="300" r:id="rId1"/>
  <headerFooter>
    <oddHeader>&amp;C&amp;"Times New Roman,Normál"&amp;12 1. melléklet
a 3/2020. (VII.14.) önkormányzati rendelethez
az önkormányzat és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2020-07-10T19:23:22Z</cp:lastPrinted>
  <dcterms:created xsi:type="dcterms:W3CDTF">2020-07-02T16:17:25Z</dcterms:created>
  <dcterms:modified xsi:type="dcterms:W3CDTF">2020-07-10T19:23:22Z</dcterms:modified>
</cp:coreProperties>
</file>