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ublikus\RENDELETEK\Szakadát\Költségvetés\2020\"/>
    </mc:Choice>
  </mc:AlternateContent>
  <bookViews>
    <workbookView xWindow="0" yWindow="0" windowWidth="23016" windowHeight="9468" tabRatio="836" firstSheet="7" activeTab="7"/>
  </bookViews>
  <sheets>
    <sheet name="1.1.PMINFO." sheetId="4" state="hidden" r:id="rId1"/>
    <sheet name="2.PMINFO" sheetId="8" state="hidden" r:id="rId2"/>
    <sheet name="Munka1" sheetId="36" state="hidden" r:id="rId3"/>
    <sheet name="01" sheetId="37" state="hidden" r:id="rId4"/>
    <sheet name="02" sheetId="38" state="hidden" r:id="rId5"/>
    <sheet name="03" sheetId="39" state="hidden" r:id="rId6"/>
    <sheet name="04" sheetId="40" state="hidden" r:id="rId7"/>
    <sheet name="1.1.sz.mell." sheetId="53" r:id="rId8"/>
    <sheet name="1.2.sz.mell." sheetId="54" r:id="rId9"/>
    <sheet name="1.3.sz.mell." sheetId="55" r:id="rId10"/>
    <sheet name="1.4.sz.mell." sheetId="56" r:id="rId11"/>
    <sheet name="2.sz.mell  " sheetId="57" r:id="rId12"/>
    <sheet name="3.sz.mell" sheetId="63" r:id="rId13"/>
    <sheet name="4.sz.mell." sheetId="64" r:id="rId14"/>
    <sheet name="8. sz. mell" sheetId="66" state="hidden" r:id="rId15"/>
    <sheet name="9. sz. mell. " sheetId="67" state="hidden" r:id="rId16"/>
    <sheet name="10. sz. mell" sheetId="68" state="hidden" r:id="rId17"/>
    <sheet name="11. sz. mell" sheetId="69" state="hidden" r:id="rId18"/>
    <sheet name="12.sz.mell." sheetId="70" state="hidden" r:id="rId19"/>
    <sheet name="13.m." sheetId="71" state="hidden" r:id="rId20"/>
    <sheet name="5.sz.mell" sheetId="72" r:id="rId21"/>
    <sheet name="15.m." sheetId="73" state="hidden" r:id="rId22"/>
    <sheet name="17.m" sheetId="74" state="hidden" r:id="rId23"/>
  </sheets>
  <externalReferences>
    <externalReference r:id="rId24"/>
  </externalReferences>
  <definedNames>
    <definedName name="_xlnm.Print_Area" localSheetId="0">'1.1.PMINFO.'!$A$1:$G$146</definedName>
    <definedName name="_xlnm.Print_Area" localSheetId="7">'1.1.sz.mell.'!$A$1:$H$147</definedName>
    <definedName name="_xlnm.Print_Area" localSheetId="8">'1.2.sz.mell.'!$A$1:$H$147</definedName>
    <definedName name="_xlnm.Print_Area" localSheetId="9">'1.3.sz.mell.'!$A$1:$H$150</definedName>
    <definedName name="_xlnm.Print_Area" localSheetId="10">'1.4.sz.mell.'!$A$1:$H$147</definedName>
    <definedName name="_xlnm.Print_Area" localSheetId="16">'10. sz. mell'!$A$1:$I$30</definedName>
    <definedName name="_xlnm.Print_Area" localSheetId="18">'12.sz.mell.'!$A$1:$U$28</definedName>
    <definedName name="_xlnm.Print_Area" localSheetId="22">'17.m'!$A$1:$E$31</definedName>
    <definedName name="_xlnm.Print_Area" localSheetId="1">'2.PMINFO'!$A$1:$I$66</definedName>
    <definedName name="_xlnm.Print_Area" localSheetId="11">'2.sz.mell  '!$A$1:$M$66</definedName>
    <definedName name="_xlnm.Print_Area" localSheetId="12">'3.sz.mell'!$A$1:$J$55</definedName>
    <definedName name="_xlnm.Print_Area" localSheetId="13">'4.sz.mell.'!$A$1:$J$27</definedName>
    <definedName name="_xlnm.Print_Area" localSheetId="20">'5.sz.mell'!$A$1:$O$28</definedName>
    <definedName name="_xlnm.Print_Area" localSheetId="14">'8. sz. mell'!$A$1:$E$138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116" i="55" l="1"/>
  <c r="S120" i="55"/>
  <c r="R115" i="55"/>
  <c r="V109" i="55"/>
  <c r="W105" i="55"/>
  <c r="D40" i="57" l="1"/>
  <c r="F104" i="53" l="1"/>
  <c r="H12" i="63" l="1"/>
  <c r="H38" i="63"/>
  <c r="J30" i="64"/>
  <c r="I30" i="64"/>
  <c r="H30" i="64"/>
  <c r="G30" i="64"/>
  <c r="F30" i="64"/>
  <c r="I22" i="64"/>
  <c r="T15" i="72" l="1"/>
  <c r="T25" i="72"/>
  <c r="W14" i="72"/>
  <c r="W15" i="72"/>
  <c r="W16" i="72"/>
  <c r="W17" i="72"/>
  <c r="W18" i="72"/>
  <c r="W19" i="72"/>
  <c r="W20" i="72"/>
  <c r="W21" i="72"/>
  <c r="W22" i="72"/>
  <c r="W23" i="72"/>
  <c r="W24" i="72"/>
  <c r="W25" i="72"/>
  <c r="W26" i="72"/>
  <c r="W6" i="72"/>
  <c r="W7" i="72"/>
  <c r="W8" i="72"/>
  <c r="W9" i="72"/>
  <c r="W10" i="72"/>
  <c r="W11" i="72"/>
  <c r="W12" i="72"/>
  <c r="W13" i="72"/>
  <c r="W5" i="72"/>
  <c r="AG32" i="72"/>
  <c r="AE32" i="72"/>
  <c r="AC32" i="72"/>
  <c r="AA32" i="72"/>
  <c r="Y32" i="72"/>
  <c r="AQ27" i="72"/>
  <c r="AO27" i="72"/>
  <c r="AM27" i="72"/>
  <c r="AK27" i="72"/>
  <c r="AI27" i="72"/>
  <c r="AG27" i="72"/>
  <c r="AE27" i="72"/>
  <c r="AC27" i="72"/>
  <c r="AA27" i="72"/>
  <c r="Y27" i="72"/>
  <c r="AP26" i="72"/>
  <c r="AN26" i="72"/>
  <c r="AL26" i="72"/>
  <c r="AJ26" i="72"/>
  <c r="AH26" i="72"/>
  <c r="AF26" i="72"/>
  <c r="AD26" i="72"/>
  <c r="AB26" i="72"/>
  <c r="Z26" i="72"/>
  <c r="AP25" i="72"/>
  <c r="AN25" i="72"/>
  <c r="AL25" i="72"/>
  <c r="AJ25" i="72"/>
  <c r="AH25" i="72"/>
  <c r="AF25" i="72"/>
  <c r="AF32" i="72" s="1"/>
  <c r="AD25" i="72"/>
  <c r="AD32" i="72" s="1"/>
  <c r="AB25" i="72"/>
  <c r="Z25" i="72"/>
  <c r="AP24" i="72"/>
  <c r="AN24" i="72"/>
  <c r="AL24" i="72"/>
  <c r="AJ24" i="72"/>
  <c r="AH24" i="72"/>
  <c r="AF24" i="72"/>
  <c r="AD24" i="72"/>
  <c r="AB24" i="72"/>
  <c r="Z24" i="72"/>
  <c r="AP23" i="72"/>
  <c r="AN23" i="72"/>
  <c r="AL23" i="72"/>
  <c r="AJ23" i="72"/>
  <c r="AH23" i="72"/>
  <c r="AF23" i="72"/>
  <c r="AD23" i="72"/>
  <c r="AB23" i="72"/>
  <c r="Z23" i="72"/>
  <c r="AP22" i="72"/>
  <c r="AN22" i="72"/>
  <c r="AL22" i="72"/>
  <c r="AJ22" i="72"/>
  <c r="AH22" i="72"/>
  <c r="AF22" i="72"/>
  <c r="AD22" i="72"/>
  <c r="AB22" i="72"/>
  <c r="Z22" i="72"/>
  <c r="AP21" i="72"/>
  <c r="AN21" i="72"/>
  <c r="AL21" i="72"/>
  <c r="AJ21" i="72"/>
  <c r="AH21" i="72"/>
  <c r="AF21" i="72"/>
  <c r="AD21" i="72"/>
  <c r="AB21" i="72"/>
  <c r="Z21" i="72"/>
  <c r="AP20" i="72"/>
  <c r="AN20" i="72"/>
  <c r="AL20" i="72"/>
  <c r="AJ20" i="72"/>
  <c r="AH20" i="72"/>
  <c r="AF20" i="72"/>
  <c r="AD20" i="72"/>
  <c r="AB20" i="72"/>
  <c r="Z20" i="72"/>
  <c r="AP19" i="72"/>
  <c r="AN19" i="72"/>
  <c r="AL19" i="72"/>
  <c r="AJ19" i="72"/>
  <c r="AH19" i="72"/>
  <c r="AF19" i="72"/>
  <c r="AD19" i="72"/>
  <c r="AB19" i="72"/>
  <c r="Z19" i="72"/>
  <c r="AP18" i="72"/>
  <c r="AN18" i="72"/>
  <c r="AL18" i="72"/>
  <c r="AJ18" i="72"/>
  <c r="AH18" i="72"/>
  <c r="AF18" i="72"/>
  <c r="AD18" i="72"/>
  <c r="AB18" i="72"/>
  <c r="Z18" i="72"/>
  <c r="AP17" i="72"/>
  <c r="AN17" i="72"/>
  <c r="AL17" i="72"/>
  <c r="AJ17" i="72"/>
  <c r="AH17" i="72"/>
  <c r="AF17" i="72"/>
  <c r="AD17" i="72"/>
  <c r="AB17" i="72"/>
  <c r="Z17" i="72"/>
  <c r="AP16" i="72"/>
  <c r="AP27" i="72" s="1"/>
  <c r="AN16" i="72"/>
  <c r="AN27" i="72" s="1"/>
  <c r="AL16" i="72"/>
  <c r="AL27" i="72" s="1"/>
  <c r="AJ16" i="72"/>
  <c r="AJ27" i="72" s="1"/>
  <c r="AH16" i="72"/>
  <c r="AF16" i="72"/>
  <c r="AD16" i="72"/>
  <c r="AB16" i="72"/>
  <c r="Z16" i="72"/>
  <c r="AQ14" i="72"/>
  <c r="AQ28" i="72" s="1"/>
  <c r="AO14" i="72"/>
  <c r="AO28" i="72" s="1"/>
  <c r="AN28" i="72" s="1"/>
  <c r="AM14" i="72"/>
  <c r="AM28" i="72" s="1"/>
  <c r="AK14" i="72"/>
  <c r="AK28" i="72" s="1"/>
  <c r="AI14" i="72"/>
  <c r="AI28" i="72" s="1"/>
  <c r="AG14" i="72"/>
  <c r="AE14" i="72"/>
  <c r="AC14" i="72"/>
  <c r="AC28" i="72" s="1"/>
  <c r="AA14" i="72"/>
  <c r="Y14" i="72"/>
  <c r="AP13" i="72"/>
  <c r="AN13" i="72"/>
  <c r="AL13" i="72"/>
  <c r="AJ13" i="72"/>
  <c r="AH13" i="72"/>
  <c r="AF13" i="72"/>
  <c r="AD13" i="72"/>
  <c r="AB13" i="72"/>
  <c r="Z13" i="72"/>
  <c r="AP12" i="72"/>
  <c r="AN12" i="72"/>
  <c r="AL12" i="72"/>
  <c r="AJ12" i="72"/>
  <c r="AH12" i="72"/>
  <c r="AF12" i="72"/>
  <c r="AD12" i="72"/>
  <c r="AB12" i="72"/>
  <c r="Z12" i="72"/>
  <c r="AP11" i="72"/>
  <c r="AN11" i="72"/>
  <c r="AL11" i="72"/>
  <c r="AJ11" i="72"/>
  <c r="AH11" i="72"/>
  <c r="AF11" i="72"/>
  <c r="AD11" i="72"/>
  <c r="AB11" i="72"/>
  <c r="Z11" i="72"/>
  <c r="AP10" i="72"/>
  <c r="AN10" i="72"/>
  <c r="AL10" i="72"/>
  <c r="AJ10" i="72"/>
  <c r="AH10" i="72"/>
  <c r="AF10" i="72"/>
  <c r="AD10" i="72"/>
  <c r="AB10" i="72"/>
  <c r="Z10" i="72"/>
  <c r="AP9" i="72"/>
  <c r="AN9" i="72"/>
  <c r="AL9" i="72"/>
  <c r="AJ9" i="72"/>
  <c r="AH9" i="72"/>
  <c r="AF9" i="72"/>
  <c r="AD9" i="72"/>
  <c r="AB9" i="72"/>
  <c r="Z9" i="72"/>
  <c r="AP8" i="72"/>
  <c r="AN8" i="72"/>
  <c r="AL8" i="72"/>
  <c r="AJ8" i="72"/>
  <c r="AH8" i="72"/>
  <c r="AF8" i="72"/>
  <c r="AD8" i="72"/>
  <c r="AB8" i="72"/>
  <c r="Z8" i="72"/>
  <c r="AP7" i="72"/>
  <c r="AN7" i="72"/>
  <c r="AL7" i="72"/>
  <c r="AJ7" i="72"/>
  <c r="AH7" i="72"/>
  <c r="AF7" i="72"/>
  <c r="AD7" i="72"/>
  <c r="AB7" i="72"/>
  <c r="Z7" i="72"/>
  <c r="AP6" i="72"/>
  <c r="AN6" i="72"/>
  <c r="AL6" i="72"/>
  <c r="AJ6" i="72"/>
  <c r="AH6" i="72"/>
  <c r="AF6" i="72"/>
  <c r="AD6" i="72"/>
  <c r="AB6" i="72"/>
  <c r="Z6" i="72"/>
  <c r="AP5" i="72"/>
  <c r="AP14" i="72" s="1"/>
  <c r="AN5" i="72"/>
  <c r="AN14" i="72" s="1"/>
  <c r="AL5" i="72"/>
  <c r="AL14" i="72" s="1"/>
  <c r="AJ5" i="72"/>
  <c r="AJ14" i="72" s="1"/>
  <c r="AH5" i="72"/>
  <c r="AF5" i="72"/>
  <c r="AD5" i="72"/>
  <c r="AB5" i="72"/>
  <c r="Z5" i="72"/>
  <c r="AG28" i="72" l="1"/>
  <c r="AB14" i="72"/>
  <c r="AB32" i="72"/>
  <c r="AD27" i="72"/>
  <c r="AA28" i="72"/>
  <c r="AB28" i="72" s="1"/>
  <c r="Y28" i="72"/>
  <c r="Z27" i="72"/>
  <c r="AH27" i="72"/>
  <c r="AH32" i="72"/>
  <c r="AF27" i="72"/>
  <c r="AE28" i="72"/>
  <c r="AF28" i="72" s="1"/>
  <c r="AB27" i="72"/>
  <c r="Z32" i="72"/>
  <c r="AH14" i="72"/>
  <c r="AF14" i="72"/>
  <c r="AD14" i="72"/>
  <c r="Z14" i="72"/>
  <c r="AH28" i="72"/>
  <c r="AJ28" i="72"/>
  <c r="AP28" i="72"/>
  <c r="AD28" i="72"/>
  <c r="AL28" i="72"/>
  <c r="Z28" i="72" l="1"/>
  <c r="H22" i="64"/>
  <c r="H51" i="63"/>
  <c r="H55" i="63" s="1"/>
  <c r="I51" i="63"/>
  <c r="J6" i="63"/>
  <c r="G16" i="64"/>
  <c r="J16" i="64"/>
  <c r="J17" i="64"/>
  <c r="J18" i="64"/>
  <c r="J19" i="64"/>
  <c r="J53" i="63"/>
  <c r="I50" i="63"/>
  <c r="J50" i="63" s="1"/>
  <c r="G50" i="63"/>
  <c r="I49" i="63"/>
  <c r="J49" i="63" s="1"/>
  <c r="G49" i="63"/>
  <c r="J48" i="63"/>
  <c r="G33" i="63"/>
  <c r="G32" i="63"/>
  <c r="G34" i="63" s="1"/>
  <c r="J8" i="63" l="1"/>
  <c r="J10" i="63"/>
  <c r="J16" i="63"/>
  <c r="J26" i="63"/>
  <c r="J28" i="63"/>
  <c r="I32" i="63"/>
  <c r="J41" i="63"/>
  <c r="J45" i="63"/>
  <c r="J47" i="63"/>
  <c r="J7" i="63"/>
  <c r="J9" i="63"/>
  <c r="J11" i="63"/>
  <c r="J21" i="63"/>
  <c r="J27" i="63"/>
  <c r="I33" i="63"/>
  <c r="J33" i="63" s="1"/>
  <c r="J42" i="63"/>
  <c r="J43" i="63"/>
  <c r="J44" i="63"/>
  <c r="J46" i="63"/>
  <c r="K104" i="54"/>
  <c r="L103" i="54"/>
  <c r="M102" i="54"/>
  <c r="J101" i="54"/>
  <c r="K100" i="54"/>
  <c r="N100" i="54"/>
  <c r="J103" i="54"/>
  <c r="J104" i="54"/>
  <c r="M101" i="54"/>
  <c r="N104" i="54"/>
  <c r="N101" i="54"/>
  <c r="L102" i="54"/>
  <c r="K103" i="54"/>
  <c r="J100" i="54"/>
  <c r="K101" i="54"/>
  <c r="L101" i="54"/>
  <c r="J102" i="54"/>
  <c r="K102" i="54"/>
  <c r="N102" i="54"/>
  <c r="M103" i="54"/>
  <c r="N103" i="54"/>
  <c r="L104" i="54"/>
  <c r="M104" i="54"/>
  <c r="L100" i="54"/>
  <c r="M100" i="54"/>
  <c r="J36" i="54"/>
  <c r="K36" i="54"/>
  <c r="L36" i="54"/>
  <c r="M36" i="54"/>
  <c r="N36" i="54"/>
  <c r="J37" i="54"/>
  <c r="K37" i="54"/>
  <c r="L37" i="54"/>
  <c r="M37" i="54"/>
  <c r="N37" i="54"/>
  <c r="J38" i="54"/>
  <c r="K38" i="54"/>
  <c r="L38" i="54"/>
  <c r="M38" i="54"/>
  <c r="N38" i="54"/>
  <c r="J39" i="54"/>
  <c r="K39" i="54"/>
  <c r="L39" i="54"/>
  <c r="M39" i="54"/>
  <c r="N39" i="54"/>
  <c r="J40" i="54"/>
  <c r="K40" i="54"/>
  <c r="L40" i="54"/>
  <c r="M40" i="54"/>
  <c r="N40" i="54"/>
  <c r="J41" i="54"/>
  <c r="K41" i="54"/>
  <c r="L41" i="54"/>
  <c r="M41" i="54"/>
  <c r="N41" i="54"/>
  <c r="J42" i="54"/>
  <c r="K42" i="54"/>
  <c r="L42" i="54"/>
  <c r="M42" i="54"/>
  <c r="N42" i="54"/>
  <c r="J43" i="54"/>
  <c r="K43" i="54"/>
  <c r="L43" i="54"/>
  <c r="M43" i="54"/>
  <c r="N43" i="54"/>
  <c r="J44" i="54"/>
  <c r="K44" i="54"/>
  <c r="L44" i="54"/>
  <c r="M44" i="54"/>
  <c r="N44" i="54"/>
  <c r="J45" i="54"/>
  <c r="K45" i="54"/>
  <c r="L45" i="54"/>
  <c r="M45" i="54"/>
  <c r="N45" i="54"/>
  <c r="K35" i="54"/>
  <c r="L35" i="54"/>
  <c r="M35" i="54"/>
  <c r="N35" i="54"/>
  <c r="J35" i="54"/>
  <c r="J14" i="54"/>
  <c r="K14" i="54"/>
  <c r="L14" i="54"/>
  <c r="M14" i="54"/>
  <c r="N14" i="54"/>
  <c r="J15" i="54"/>
  <c r="K15" i="54"/>
  <c r="L15" i="54"/>
  <c r="M15" i="54"/>
  <c r="N15" i="54"/>
  <c r="J16" i="54"/>
  <c r="K16" i="54"/>
  <c r="L16" i="54"/>
  <c r="M16" i="54"/>
  <c r="N16" i="54"/>
  <c r="J17" i="54"/>
  <c r="K17" i="54"/>
  <c r="L17" i="54"/>
  <c r="M17" i="54"/>
  <c r="N17" i="54"/>
  <c r="J18" i="54"/>
  <c r="K18" i="54"/>
  <c r="L18" i="54"/>
  <c r="M18" i="54"/>
  <c r="N18" i="54"/>
  <c r="K13" i="54"/>
  <c r="L13" i="54"/>
  <c r="M13" i="54"/>
  <c r="N13" i="54"/>
  <c r="J13" i="54"/>
  <c r="J111" i="54"/>
  <c r="K111" i="54"/>
  <c r="L111" i="54"/>
  <c r="M111" i="54"/>
  <c r="N111" i="54"/>
  <c r="J112" i="54"/>
  <c r="K112" i="54"/>
  <c r="L112" i="54"/>
  <c r="M112" i="54"/>
  <c r="N112" i="54"/>
  <c r="J113" i="54"/>
  <c r="K113" i="54"/>
  <c r="L113" i="54"/>
  <c r="M113" i="54"/>
  <c r="N113" i="54"/>
  <c r="J114" i="54"/>
  <c r="K114" i="54"/>
  <c r="L114" i="54"/>
  <c r="M114" i="54"/>
  <c r="N114" i="54"/>
  <c r="K110" i="54"/>
  <c r="L110" i="54"/>
  <c r="M110" i="54"/>
  <c r="N110" i="54"/>
  <c r="J110" i="54"/>
  <c r="G99" i="55"/>
  <c r="R91" i="55"/>
  <c r="T91" i="55"/>
  <c r="J51" i="63" l="1"/>
  <c r="I29" i="63"/>
  <c r="I34" i="63"/>
  <c r="I22" i="63"/>
  <c r="J60" i="63"/>
  <c r="I12" i="63"/>
  <c r="J25" i="63"/>
  <c r="J29" i="63" s="1"/>
  <c r="J36" i="63"/>
  <c r="I17" i="63"/>
  <c r="J15" i="63"/>
  <c r="J17" i="63" s="1"/>
  <c r="J32" i="63"/>
  <c r="J34" i="63" s="1"/>
  <c r="I60" i="63"/>
  <c r="J20" i="63"/>
  <c r="J22" i="63" s="1"/>
  <c r="J12" i="63"/>
  <c r="S99" i="55"/>
  <c r="U99" i="55"/>
  <c r="R141" i="55"/>
  <c r="S141" i="55"/>
  <c r="T141" i="55"/>
  <c r="U141" i="55"/>
  <c r="R133" i="55"/>
  <c r="S133" i="55"/>
  <c r="T133" i="55"/>
  <c r="U133" i="55"/>
  <c r="R127" i="55"/>
  <c r="S127" i="55"/>
  <c r="T127" i="55"/>
  <c r="U127" i="55"/>
  <c r="R120" i="55"/>
  <c r="T120" i="55"/>
  <c r="U120" i="55"/>
  <c r="R116" i="55"/>
  <c r="T116" i="55"/>
  <c r="U116" i="55"/>
  <c r="S105" i="55"/>
  <c r="S115" i="55" s="1"/>
  <c r="T105" i="55"/>
  <c r="U105" i="55"/>
  <c r="R109" i="55" l="1"/>
  <c r="U109" i="55"/>
  <c r="U115" i="55" s="1"/>
  <c r="U142" i="55" s="1"/>
  <c r="S109" i="55"/>
  <c r="S142" i="55" s="1"/>
  <c r="T99" i="55"/>
  <c r="T109" i="55"/>
  <c r="R99" i="55"/>
  <c r="I38" i="63"/>
  <c r="J38" i="63"/>
  <c r="T115" i="55" l="1"/>
  <c r="T142" i="55" s="1"/>
  <c r="R142" i="55"/>
  <c r="I59" i="63"/>
  <c r="I55" i="63"/>
  <c r="J59" i="63"/>
  <c r="J55" i="63"/>
  <c r="J15" i="64"/>
  <c r="J23" i="64"/>
  <c r="J22" i="64" s="1"/>
  <c r="J3" i="64"/>
  <c r="J2" i="64"/>
  <c r="G3" i="64"/>
  <c r="G2" i="64"/>
  <c r="J7" i="64"/>
  <c r="J4" i="64" l="1"/>
  <c r="I4" i="64"/>
  <c r="H4" i="64"/>
  <c r="G4" i="64"/>
  <c r="J14" i="64" l="1"/>
  <c r="J10" i="64"/>
  <c r="J12" i="64"/>
  <c r="J13" i="64"/>
  <c r="J9" i="64"/>
  <c r="J11" i="64"/>
  <c r="J8" i="64" l="1"/>
  <c r="D27" i="57"/>
  <c r="F27" i="57"/>
  <c r="M43" i="57"/>
  <c r="J43" i="57"/>
  <c r="M12" i="57"/>
  <c r="J12" i="57"/>
  <c r="F98" i="53"/>
  <c r="G98" i="53"/>
  <c r="F99" i="53"/>
  <c r="K7" i="57" s="1"/>
  <c r="G99" i="53"/>
  <c r="L7" i="57" s="1"/>
  <c r="F100" i="53"/>
  <c r="K8" i="57" s="1"/>
  <c r="G100" i="53"/>
  <c r="L8" i="57" s="1"/>
  <c r="F101" i="53"/>
  <c r="K9" i="57" s="1"/>
  <c r="G101" i="53"/>
  <c r="L9" i="57" s="1"/>
  <c r="F102" i="53"/>
  <c r="K10" i="57" s="1"/>
  <c r="G102" i="53"/>
  <c r="L10" i="57" s="1"/>
  <c r="K11" i="57"/>
  <c r="G104" i="53"/>
  <c r="F105" i="53"/>
  <c r="G105" i="53"/>
  <c r="F106" i="53"/>
  <c r="K42" i="57" s="1"/>
  <c r="G106" i="53"/>
  <c r="L42" i="57" s="1"/>
  <c r="F108" i="53"/>
  <c r="K37" i="57" s="1"/>
  <c r="G108" i="53"/>
  <c r="L37" i="57" s="1"/>
  <c r="F109" i="53"/>
  <c r="K38" i="57" s="1"/>
  <c r="G109" i="53"/>
  <c r="L38" i="57" s="1"/>
  <c r="F110" i="53"/>
  <c r="K39" i="57" s="1"/>
  <c r="G110" i="53"/>
  <c r="L39" i="57" s="1"/>
  <c r="F111" i="53"/>
  <c r="K40" i="57" s="1"/>
  <c r="G111" i="53"/>
  <c r="L40" i="57" s="1"/>
  <c r="F112" i="53"/>
  <c r="K41" i="57" s="1"/>
  <c r="G112" i="53"/>
  <c r="L41" i="57" s="1"/>
  <c r="F115" i="53"/>
  <c r="G115" i="53"/>
  <c r="E116" i="53"/>
  <c r="F116" i="53"/>
  <c r="G116" i="53"/>
  <c r="H116" i="53"/>
  <c r="E117" i="53"/>
  <c r="F117" i="53"/>
  <c r="G117" i="53"/>
  <c r="H117" i="53"/>
  <c r="E119" i="53"/>
  <c r="F119" i="53"/>
  <c r="G119" i="53"/>
  <c r="H119" i="53"/>
  <c r="E120" i="53"/>
  <c r="F120" i="53"/>
  <c r="G120" i="53"/>
  <c r="H120" i="53"/>
  <c r="E121" i="53"/>
  <c r="F121" i="53"/>
  <c r="G121" i="53"/>
  <c r="H121" i="53"/>
  <c r="E122" i="53"/>
  <c r="F122" i="53"/>
  <c r="G122" i="53"/>
  <c r="H122" i="53"/>
  <c r="E123" i="53"/>
  <c r="F123" i="53"/>
  <c r="G123" i="53"/>
  <c r="H123" i="53"/>
  <c r="E124" i="53"/>
  <c r="F124" i="53"/>
  <c r="G124" i="53"/>
  <c r="H124" i="53"/>
  <c r="E126" i="53"/>
  <c r="F126" i="53"/>
  <c r="G126" i="53"/>
  <c r="H126" i="53"/>
  <c r="F127" i="53"/>
  <c r="K26" i="57" s="1"/>
  <c r="K27" i="57" s="1"/>
  <c r="G127" i="53"/>
  <c r="L26" i="57" s="1"/>
  <c r="L27" i="57" s="1"/>
  <c r="E128" i="53"/>
  <c r="F128" i="53"/>
  <c r="G128" i="53"/>
  <c r="H128" i="53"/>
  <c r="E129" i="53"/>
  <c r="F129" i="53"/>
  <c r="G129" i="53"/>
  <c r="H129" i="53"/>
  <c r="E130" i="53"/>
  <c r="F130" i="53"/>
  <c r="G130" i="53"/>
  <c r="H130" i="53"/>
  <c r="E132" i="53"/>
  <c r="F132" i="53"/>
  <c r="G132" i="53"/>
  <c r="H132" i="53"/>
  <c r="E133" i="53"/>
  <c r="F133" i="53"/>
  <c r="G133" i="53"/>
  <c r="H133" i="53"/>
  <c r="E134" i="53"/>
  <c r="F134" i="53"/>
  <c r="G134" i="53"/>
  <c r="H134" i="53"/>
  <c r="E135" i="53"/>
  <c r="F135" i="53"/>
  <c r="G135" i="53"/>
  <c r="H135" i="53"/>
  <c r="E136" i="53"/>
  <c r="F136" i="53"/>
  <c r="G136" i="53"/>
  <c r="H136" i="53"/>
  <c r="F6" i="53"/>
  <c r="G6" i="53"/>
  <c r="F7" i="53"/>
  <c r="G7" i="53"/>
  <c r="F8" i="53"/>
  <c r="G8" i="53"/>
  <c r="F9" i="53"/>
  <c r="G9" i="53"/>
  <c r="F10" i="53"/>
  <c r="G10" i="53"/>
  <c r="F11" i="53"/>
  <c r="G11" i="53"/>
  <c r="F13" i="53"/>
  <c r="G13" i="53"/>
  <c r="F14" i="53"/>
  <c r="G14" i="53"/>
  <c r="F15" i="53"/>
  <c r="G15" i="53"/>
  <c r="F16" i="53"/>
  <c r="G16" i="53"/>
  <c r="F17" i="53"/>
  <c r="G17" i="53"/>
  <c r="F18" i="53"/>
  <c r="G18" i="53"/>
  <c r="F20" i="53"/>
  <c r="G20" i="53"/>
  <c r="F21" i="53"/>
  <c r="G21" i="53"/>
  <c r="F22" i="53"/>
  <c r="G22" i="53"/>
  <c r="F23" i="53"/>
  <c r="G23" i="53"/>
  <c r="F24" i="53"/>
  <c r="G24" i="53"/>
  <c r="F25" i="53"/>
  <c r="G25" i="53"/>
  <c r="F27" i="53"/>
  <c r="G27" i="53"/>
  <c r="F28" i="53"/>
  <c r="G28" i="53"/>
  <c r="F29" i="53"/>
  <c r="G29" i="53"/>
  <c r="F30" i="53"/>
  <c r="G30" i="53"/>
  <c r="F31" i="53"/>
  <c r="G31" i="53"/>
  <c r="F32" i="53"/>
  <c r="G32" i="53"/>
  <c r="F33" i="53"/>
  <c r="G33" i="53"/>
  <c r="F35" i="53"/>
  <c r="G35" i="53"/>
  <c r="F36" i="53"/>
  <c r="G36" i="53"/>
  <c r="F37" i="53"/>
  <c r="G37" i="53"/>
  <c r="F38" i="53"/>
  <c r="G38" i="53"/>
  <c r="F39" i="53"/>
  <c r="G39" i="53"/>
  <c r="F40" i="53"/>
  <c r="G40" i="53"/>
  <c r="F41" i="53"/>
  <c r="G41" i="53"/>
  <c r="F42" i="53"/>
  <c r="G42" i="53"/>
  <c r="F43" i="53"/>
  <c r="G43" i="53"/>
  <c r="F44" i="53"/>
  <c r="G44" i="53"/>
  <c r="F45" i="53"/>
  <c r="G45" i="53"/>
  <c r="F47" i="53"/>
  <c r="G47" i="53"/>
  <c r="F48" i="53"/>
  <c r="G48" i="53"/>
  <c r="F49" i="53"/>
  <c r="G49" i="53"/>
  <c r="F50" i="53"/>
  <c r="G50" i="53"/>
  <c r="F51" i="53"/>
  <c r="G51" i="53"/>
  <c r="F53" i="53"/>
  <c r="G53" i="53"/>
  <c r="F54" i="53"/>
  <c r="G54" i="53"/>
  <c r="F55" i="53"/>
  <c r="G55" i="53"/>
  <c r="F56" i="53"/>
  <c r="G56" i="53"/>
  <c r="F57" i="53"/>
  <c r="G57" i="53"/>
  <c r="F58" i="53"/>
  <c r="G58" i="53"/>
  <c r="F60" i="53"/>
  <c r="G60" i="53"/>
  <c r="F61" i="53"/>
  <c r="G61" i="53"/>
  <c r="F62" i="53"/>
  <c r="G62" i="53"/>
  <c r="F63" i="53"/>
  <c r="G63" i="53"/>
  <c r="F40" i="57" s="1"/>
  <c r="F64" i="53"/>
  <c r="E40" i="57" s="1"/>
  <c r="G64" i="53"/>
  <c r="F65" i="53"/>
  <c r="G65" i="53"/>
  <c r="F68" i="53"/>
  <c r="E56" i="57" s="1"/>
  <c r="E55" i="57" s="1"/>
  <c r="G68" i="53"/>
  <c r="F69" i="53"/>
  <c r="G69" i="53"/>
  <c r="F70" i="53"/>
  <c r="G70" i="53"/>
  <c r="E72" i="53"/>
  <c r="F72" i="53"/>
  <c r="G72" i="53"/>
  <c r="F73" i="53"/>
  <c r="G73" i="53"/>
  <c r="F74" i="53"/>
  <c r="G74" i="53"/>
  <c r="F75" i="53"/>
  <c r="G75" i="53"/>
  <c r="F77" i="53"/>
  <c r="G77" i="53"/>
  <c r="F78" i="53"/>
  <c r="G78" i="53"/>
  <c r="F80" i="53"/>
  <c r="G80" i="53"/>
  <c r="F81" i="53"/>
  <c r="G81" i="53"/>
  <c r="F82" i="53"/>
  <c r="G82" i="53"/>
  <c r="F84" i="53"/>
  <c r="G84" i="53"/>
  <c r="F85" i="53"/>
  <c r="G85" i="53"/>
  <c r="F86" i="53"/>
  <c r="G86" i="53"/>
  <c r="F87" i="53"/>
  <c r="G87" i="53"/>
  <c r="E136" i="56"/>
  <c r="E135" i="56"/>
  <c r="E134" i="56"/>
  <c r="E133" i="56"/>
  <c r="E131" i="56" s="1"/>
  <c r="E132" i="56"/>
  <c r="E130" i="56"/>
  <c r="E129" i="56"/>
  <c r="E128" i="56"/>
  <c r="E127" i="56"/>
  <c r="E126" i="56"/>
  <c r="E125" i="56"/>
  <c r="E124" i="56"/>
  <c r="E123" i="56"/>
  <c r="E122" i="56"/>
  <c r="E121" i="56"/>
  <c r="E120" i="56"/>
  <c r="E119" i="56"/>
  <c r="E118" i="56"/>
  <c r="E117" i="56"/>
  <c r="E114" i="56" s="1"/>
  <c r="E116" i="56"/>
  <c r="E115" i="56"/>
  <c r="E112" i="56"/>
  <c r="E111" i="56"/>
  <c r="E110" i="56"/>
  <c r="E107" i="56" s="1"/>
  <c r="E109" i="56"/>
  <c r="E108" i="56"/>
  <c r="E106" i="56"/>
  <c r="E103" i="56" s="1"/>
  <c r="E105" i="56"/>
  <c r="E104" i="56"/>
  <c r="E102" i="56"/>
  <c r="E101" i="56"/>
  <c r="E100" i="56"/>
  <c r="E99" i="56"/>
  <c r="E98" i="56"/>
  <c r="E87" i="56"/>
  <c r="E86" i="56"/>
  <c r="E83" i="56" s="1"/>
  <c r="E85" i="56"/>
  <c r="E84" i="56"/>
  <c r="E82" i="56"/>
  <c r="E79" i="56" s="1"/>
  <c r="E81" i="56"/>
  <c r="E80" i="56"/>
  <c r="E78" i="56"/>
  <c r="E76" i="56" s="1"/>
  <c r="E77" i="56"/>
  <c r="E75" i="56"/>
  <c r="E74" i="56"/>
  <c r="E71" i="56" s="1"/>
  <c r="E73" i="56"/>
  <c r="E72" i="56"/>
  <c r="E70" i="56"/>
  <c r="E67" i="56" s="1"/>
  <c r="E69" i="56"/>
  <c r="E68" i="56"/>
  <c r="E65" i="56"/>
  <c r="E64" i="56"/>
  <c r="E63" i="56"/>
  <c r="E62" i="56"/>
  <c r="E59" i="56" s="1"/>
  <c r="E61" i="56"/>
  <c r="E60" i="56"/>
  <c r="E58" i="56"/>
  <c r="E57" i="56"/>
  <c r="E56" i="56"/>
  <c r="E55" i="56"/>
  <c r="E54" i="56"/>
  <c r="E52" i="56" s="1"/>
  <c r="E53" i="56"/>
  <c r="E51" i="56"/>
  <c r="E50" i="56"/>
  <c r="E49" i="56"/>
  <c r="E48" i="56"/>
  <c r="E47" i="56"/>
  <c r="E46" i="56"/>
  <c r="E45" i="56"/>
  <c r="E44" i="56"/>
  <c r="E43" i="56"/>
  <c r="E42" i="56"/>
  <c r="E41" i="56"/>
  <c r="E40" i="56"/>
  <c r="E39" i="56"/>
  <c r="E38" i="56"/>
  <c r="E37" i="56"/>
  <c r="E36" i="56"/>
  <c r="E35" i="56"/>
  <c r="E34" i="56"/>
  <c r="E33" i="56"/>
  <c r="E32" i="56"/>
  <c r="E31" i="56"/>
  <c r="E30" i="56"/>
  <c r="E29" i="56"/>
  <c r="E28" i="56"/>
  <c r="E27" i="56"/>
  <c r="E26" i="56"/>
  <c r="E25" i="56"/>
  <c r="E24" i="56"/>
  <c r="E23" i="56"/>
  <c r="E22" i="56"/>
  <c r="E21" i="56"/>
  <c r="E19" i="56" s="1"/>
  <c r="E20" i="56"/>
  <c r="E18" i="56"/>
  <c r="E17" i="56"/>
  <c r="E16" i="56"/>
  <c r="E15" i="56"/>
  <c r="E14" i="56"/>
  <c r="E13" i="56"/>
  <c r="E12" i="56" s="1"/>
  <c r="E11" i="56"/>
  <c r="E10" i="56"/>
  <c r="E9" i="56"/>
  <c r="E8" i="56"/>
  <c r="E7" i="56"/>
  <c r="E6" i="56"/>
  <c r="E5" i="56" s="1"/>
  <c r="E138" i="55"/>
  <c r="E137" i="55"/>
  <c r="E136" i="55"/>
  <c r="E135" i="55"/>
  <c r="E133" i="55" s="1"/>
  <c r="E134" i="55"/>
  <c r="E132" i="55"/>
  <c r="E131" i="55"/>
  <c r="E130" i="55"/>
  <c r="E129" i="55"/>
  <c r="E128" i="55"/>
  <c r="E127" i="55"/>
  <c r="E126" i="55"/>
  <c r="E125" i="55"/>
  <c r="E124" i="55"/>
  <c r="E123" i="55"/>
  <c r="E122" i="55"/>
  <c r="E121" i="55"/>
  <c r="E120" i="55"/>
  <c r="E119" i="55"/>
  <c r="E116" i="55" s="1"/>
  <c r="E118" i="55"/>
  <c r="E117" i="55"/>
  <c r="E115" i="53" s="1"/>
  <c r="J52" i="57" s="1"/>
  <c r="J61" i="57" s="1"/>
  <c r="E114" i="55"/>
  <c r="E113" i="55"/>
  <c r="E111" i="53" s="1"/>
  <c r="J40" i="57" s="1"/>
  <c r="E112" i="55"/>
  <c r="E111" i="55"/>
  <c r="E109" i="53" s="1"/>
  <c r="J38" i="57" s="1"/>
  <c r="E110" i="55"/>
  <c r="E108" i="55"/>
  <c r="E107" i="55"/>
  <c r="E105" i="53" s="1"/>
  <c r="E106" i="55"/>
  <c r="E104" i="55"/>
  <c r="E103" i="55"/>
  <c r="E102" i="55"/>
  <c r="E101" i="55"/>
  <c r="E100" i="55"/>
  <c r="E87" i="55"/>
  <c r="E86" i="55"/>
  <c r="E85" i="55"/>
  <c r="E84" i="55"/>
  <c r="E82" i="55"/>
  <c r="E81" i="55"/>
  <c r="E80" i="55"/>
  <c r="E78" i="55"/>
  <c r="E77" i="55"/>
  <c r="E75" i="55"/>
  <c r="E74" i="55"/>
  <c r="E73" i="55"/>
  <c r="E72" i="55"/>
  <c r="E70" i="55"/>
  <c r="E69" i="55"/>
  <c r="E68" i="55"/>
  <c r="E65" i="55"/>
  <c r="E64" i="55"/>
  <c r="E63" i="55"/>
  <c r="E62" i="55"/>
  <c r="E59" i="55" s="1"/>
  <c r="E61" i="55"/>
  <c r="E60" i="55"/>
  <c r="E58" i="55"/>
  <c r="E57" i="55"/>
  <c r="E56" i="55"/>
  <c r="E55" i="55"/>
  <c r="E54" i="55"/>
  <c r="E53" i="55"/>
  <c r="E51" i="55"/>
  <c r="E50" i="55"/>
  <c r="E49" i="55"/>
  <c r="E48" i="55"/>
  <c r="E46" i="55" s="1"/>
  <c r="E47" i="55"/>
  <c r="E45" i="55"/>
  <c r="E44" i="55"/>
  <c r="E43" i="55"/>
  <c r="E42" i="55"/>
  <c r="E41" i="55"/>
  <c r="E40" i="55"/>
  <c r="E39" i="55"/>
  <c r="E38" i="55"/>
  <c r="E37" i="55"/>
  <c r="E36" i="55"/>
  <c r="E35" i="55"/>
  <c r="E33" i="55"/>
  <c r="E32" i="55"/>
  <c r="E31" i="55"/>
  <c r="E30" i="55"/>
  <c r="E29" i="55"/>
  <c r="E28" i="55"/>
  <c r="E27" i="55"/>
  <c r="E25" i="55"/>
  <c r="E24" i="55"/>
  <c r="E23" i="55"/>
  <c r="E22" i="55"/>
  <c r="E21" i="55"/>
  <c r="E20" i="55"/>
  <c r="E18" i="55"/>
  <c r="E17" i="55"/>
  <c r="E16" i="55"/>
  <c r="E15" i="55"/>
  <c r="E14" i="55"/>
  <c r="E13" i="55"/>
  <c r="E11" i="55"/>
  <c r="E10" i="55"/>
  <c r="E9" i="55"/>
  <c r="E8" i="55"/>
  <c r="E7" i="55"/>
  <c r="E6" i="55"/>
  <c r="G147" i="54"/>
  <c r="G141" i="54"/>
  <c r="E133" i="54"/>
  <c r="F133" i="54"/>
  <c r="G133" i="54"/>
  <c r="H133" i="54"/>
  <c r="F127" i="54"/>
  <c r="F141" i="54" s="1"/>
  <c r="G127" i="54"/>
  <c r="E120" i="54"/>
  <c r="F120" i="54"/>
  <c r="G120" i="54"/>
  <c r="H120" i="54"/>
  <c r="E116" i="54"/>
  <c r="F116" i="54"/>
  <c r="G116" i="54"/>
  <c r="H116" i="54"/>
  <c r="F109" i="54"/>
  <c r="G109" i="54"/>
  <c r="F105" i="54"/>
  <c r="G105" i="54"/>
  <c r="F99" i="54"/>
  <c r="G99" i="54"/>
  <c r="G90" i="54"/>
  <c r="F83" i="54"/>
  <c r="G83" i="54"/>
  <c r="F79" i="54"/>
  <c r="G79" i="54"/>
  <c r="F76" i="54"/>
  <c r="G76" i="54"/>
  <c r="F71" i="54"/>
  <c r="G71" i="54"/>
  <c r="F67" i="54"/>
  <c r="G67" i="54"/>
  <c r="F59" i="54"/>
  <c r="G59" i="54"/>
  <c r="F52" i="54"/>
  <c r="G52" i="54"/>
  <c r="F46" i="54"/>
  <c r="G46" i="54"/>
  <c r="F34" i="54"/>
  <c r="G34" i="54"/>
  <c r="F26" i="54"/>
  <c r="G26" i="54"/>
  <c r="F19" i="54"/>
  <c r="G19" i="54"/>
  <c r="F12" i="54"/>
  <c r="G12" i="54"/>
  <c r="E138" i="54"/>
  <c r="E137" i="54"/>
  <c r="E136" i="54"/>
  <c r="E135" i="54"/>
  <c r="E134" i="54"/>
  <c r="E132" i="54"/>
  <c r="E131" i="54"/>
  <c r="E130" i="54"/>
  <c r="E129" i="54"/>
  <c r="E127" i="54" s="1"/>
  <c r="E141" i="54" s="1"/>
  <c r="E128" i="54"/>
  <c r="E126" i="54"/>
  <c r="E125" i="54"/>
  <c r="E124" i="54"/>
  <c r="E123" i="54"/>
  <c r="E122" i="54"/>
  <c r="E121" i="54"/>
  <c r="E119" i="54"/>
  <c r="E118" i="54"/>
  <c r="E117" i="54"/>
  <c r="E114" i="54"/>
  <c r="E112" i="53" s="1"/>
  <c r="J41" i="57" s="1"/>
  <c r="E113" i="54"/>
  <c r="E112" i="54"/>
  <c r="E111" i="54"/>
  <c r="E110" i="54"/>
  <c r="E108" i="53" s="1"/>
  <c r="J37" i="57" s="1"/>
  <c r="E108" i="54"/>
  <c r="E107" i="54"/>
  <c r="E106" i="54"/>
  <c r="E104" i="53" s="1"/>
  <c r="J11" i="57" s="1"/>
  <c r="E104" i="54"/>
  <c r="E102" i="53" s="1"/>
  <c r="J10" i="57" s="1"/>
  <c r="E103" i="54"/>
  <c r="E102" i="54"/>
  <c r="E101" i="54"/>
  <c r="E100" i="54"/>
  <c r="E87" i="54"/>
  <c r="E87" i="53" s="1"/>
  <c r="E86" i="54"/>
  <c r="E86" i="53" s="1"/>
  <c r="E85" i="54"/>
  <c r="E85" i="53" s="1"/>
  <c r="E84" i="54"/>
  <c r="E84" i="53" s="1"/>
  <c r="E82" i="54"/>
  <c r="E82" i="53" s="1"/>
  <c r="E81" i="54"/>
  <c r="E81" i="53" s="1"/>
  <c r="E80" i="54"/>
  <c r="E80" i="53" s="1"/>
  <c r="E78" i="54"/>
  <c r="E78" i="53" s="1"/>
  <c r="E77" i="54"/>
  <c r="E75" i="54"/>
  <c r="E75" i="53" s="1"/>
  <c r="E74" i="54"/>
  <c r="E74" i="53" s="1"/>
  <c r="E73" i="54"/>
  <c r="E73" i="53" s="1"/>
  <c r="E72" i="54"/>
  <c r="E70" i="54"/>
  <c r="E70" i="53" s="1"/>
  <c r="E69" i="54"/>
  <c r="E69" i="53" s="1"/>
  <c r="E68" i="54"/>
  <c r="E67" i="54" s="1"/>
  <c r="E65" i="54"/>
  <c r="E65" i="53" s="1"/>
  <c r="E64" i="54"/>
  <c r="E63" i="54"/>
  <c r="E63" i="53" s="1"/>
  <c r="E62" i="54"/>
  <c r="E62" i="53" s="1"/>
  <c r="E61" i="54"/>
  <c r="E61" i="53" s="1"/>
  <c r="E60" i="54"/>
  <c r="E60" i="53" s="1"/>
  <c r="E58" i="54"/>
  <c r="E58" i="53" s="1"/>
  <c r="E57" i="54"/>
  <c r="E57" i="53" s="1"/>
  <c r="E56" i="54"/>
  <c r="E56" i="53" s="1"/>
  <c r="E55" i="54"/>
  <c r="E55" i="53" s="1"/>
  <c r="E54" i="54"/>
  <c r="E53" i="54"/>
  <c r="E53" i="53" s="1"/>
  <c r="E51" i="54"/>
  <c r="E51" i="53" s="1"/>
  <c r="E50" i="54"/>
  <c r="E50" i="53" s="1"/>
  <c r="E49" i="54"/>
  <c r="E49" i="53" s="1"/>
  <c r="E48" i="54"/>
  <c r="E47" i="54"/>
  <c r="E47" i="53" s="1"/>
  <c r="E45" i="54"/>
  <c r="E44" i="54"/>
  <c r="E44" i="53" s="1"/>
  <c r="E43" i="54"/>
  <c r="E42" i="54"/>
  <c r="E42" i="53" s="1"/>
  <c r="E41" i="54"/>
  <c r="E41" i="53" s="1"/>
  <c r="E40" i="54"/>
  <c r="E40" i="53" s="1"/>
  <c r="E39" i="54"/>
  <c r="E39" i="53" s="1"/>
  <c r="E38" i="54"/>
  <c r="E37" i="54"/>
  <c r="E36" i="54"/>
  <c r="E36" i="53" s="1"/>
  <c r="E35" i="54"/>
  <c r="E33" i="54"/>
  <c r="E33" i="53" s="1"/>
  <c r="E32" i="54"/>
  <c r="E32" i="53" s="1"/>
  <c r="E31" i="54"/>
  <c r="E31" i="53" s="1"/>
  <c r="E30" i="54"/>
  <c r="E30" i="53" s="1"/>
  <c r="E29" i="54"/>
  <c r="E29" i="53" s="1"/>
  <c r="E28" i="54"/>
  <c r="E28" i="53" s="1"/>
  <c r="E27" i="54"/>
  <c r="E25" i="54"/>
  <c r="E24" i="54"/>
  <c r="E24" i="53" s="1"/>
  <c r="E23" i="54"/>
  <c r="E23" i="53" s="1"/>
  <c r="E22" i="54"/>
  <c r="E22" i="53" s="1"/>
  <c r="E21" i="54"/>
  <c r="E21" i="53" s="1"/>
  <c r="E20" i="54"/>
  <c r="E20" i="53" s="1"/>
  <c r="E18" i="54"/>
  <c r="E17" i="54"/>
  <c r="E17" i="53" s="1"/>
  <c r="E16" i="54"/>
  <c r="E16" i="53" s="1"/>
  <c r="E15" i="54"/>
  <c r="E15" i="53" s="1"/>
  <c r="E14" i="54"/>
  <c r="E14" i="53" s="1"/>
  <c r="E13" i="54"/>
  <c r="E13" i="53" s="1"/>
  <c r="E11" i="54"/>
  <c r="E11" i="53" s="1"/>
  <c r="E10" i="54"/>
  <c r="E10" i="53" s="1"/>
  <c r="E9" i="54"/>
  <c r="E8" i="54"/>
  <c r="E8" i="53" s="1"/>
  <c r="E7" i="54"/>
  <c r="E7" i="53" s="1"/>
  <c r="E6" i="54"/>
  <c r="E6" i="53" s="1"/>
  <c r="E71" i="55" l="1"/>
  <c r="E52" i="55"/>
  <c r="E83" i="55"/>
  <c r="E79" i="55"/>
  <c r="E52" i="54"/>
  <c r="E25" i="53"/>
  <c r="E18" i="53"/>
  <c r="E68" i="53"/>
  <c r="D56" i="57" s="1"/>
  <c r="D55" i="57" s="1"/>
  <c r="D61" i="57" s="1"/>
  <c r="E59" i="54"/>
  <c r="E71" i="54"/>
  <c r="E83" i="54"/>
  <c r="E54" i="53"/>
  <c r="E52" i="53" s="1"/>
  <c r="D10" i="57" s="1"/>
  <c r="E19" i="54"/>
  <c r="E46" i="54"/>
  <c r="E27" i="53"/>
  <c r="E26" i="53" s="1"/>
  <c r="D8" i="57" s="1"/>
  <c r="F90" i="54"/>
  <c r="E79" i="54"/>
  <c r="E45" i="53"/>
  <c r="E37" i="53"/>
  <c r="E110" i="53"/>
  <c r="J39" i="57" s="1"/>
  <c r="E109" i="55"/>
  <c r="E105" i="55"/>
  <c r="E106" i="53"/>
  <c r="J42" i="57" s="1"/>
  <c r="E101" i="53"/>
  <c r="J9" i="57" s="1"/>
  <c r="E99" i="55"/>
  <c r="E77" i="53"/>
  <c r="E76" i="53" s="1"/>
  <c r="E76" i="55"/>
  <c r="E67" i="55"/>
  <c r="E48" i="53"/>
  <c r="E26" i="55"/>
  <c r="E19" i="55"/>
  <c r="E12" i="55"/>
  <c r="E9" i="53"/>
  <c r="E5" i="55"/>
  <c r="E66" i="56"/>
  <c r="E127" i="53"/>
  <c r="J26" i="57" s="1"/>
  <c r="J27" i="57" s="1"/>
  <c r="F147" i="54"/>
  <c r="E109" i="54"/>
  <c r="G115" i="54"/>
  <c r="G142" i="54" s="1"/>
  <c r="E105" i="54"/>
  <c r="F115" i="54"/>
  <c r="F142" i="54" s="1"/>
  <c r="E100" i="53"/>
  <c r="J8" i="57" s="1"/>
  <c r="E99" i="54"/>
  <c r="E99" i="53"/>
  <c r="J7" i="57" s="1"/>
  <c r="E98" i="53"/>
  <c r="E76" i="54"/>
  <c r="E43" i="53"/>
  <c r="E38" i="53"/>
  <c r="E34" i="54"/>
  <c r="E35" i="53"/>
  <c r="E26" i="54"/>
  <c r="E12" i="54"/>
  <c r="E5" i="54"/>
  <c r="E34" i="55"/>
  <c r="K48" i="57"/>
  <c r="L48" i="57"/>
  <c r="H131" i="53"/>
  <c r="H118" i="53"/>
  <c r="G97" i="53"/>
  <c r="L6" i="57"/>
  <c r="G83" i="53"/>
  <c r="G71" i="53"/>
  <c r="G67" i="53"/>
  <c r="G52" i="53"/>
  <c r="F10" i="57" s="1"/>
  <c r="G34" i="53"/>
  <c r="F9" i="57" s="1"/>
  <c r="G26" i="53"/>
  <c r="F8" i="57" s="1"/>
  <c r="G5" i="53"/>
  <c r="F6" i="57" s="1"/>
  <c r="G131" i="53"/>
  <c r="G125" i="53"/>
  <c r="G114" i="53"/>
  <c r="G107" i="53"/>
  <c r="F83" i="53"/>
  <c r="F79" i="53"/>
  <c r="E26" i="57" s="1"/>
  <c r="F76" i="53"/>
  <c r="F71" i="53"/>
  <c r="F67" i="53"/>
  <c r="F59" i="53"/>
  <c r="F52" i="53"/>
  <c r="E10" i="57" s="1"/>
  <c r="F46" i="53"/>
  <c r="E39" i="57" s="1"/>
  <c r="F34" i="53"/>
  <c r="E9" i="57" s="1"/>
  <c r="F26" i="53"/>
  <c r="E8" i="57" s="1"/>
  <c r="F19" i="53"/>
  <c r="E37" i="57" s="1"/>
  <c r="F12" i="53"/>
  <c r="E7" i="57" s="1"/>
  <c r="F5" i="53"/>
  <c r="E6" i="57" s="1"/>
  <c r="F131" i="53"/>
  <c r="F125" i="53"/>
  <c r="F118" i="53"/>
  <c r="F114" i="53"/>
  <c r="F107" i="53"/>
  <c r="F103" i="53"/>
  <c r="L52" i="57"/>
  <c r="L61" i="57" s="1"/>
  <c r="G79" i="53"/>
  <c r="F26" i="57" s="1"/>
  <c r="G76" i="53"/>
  <c r="G59" i="53"/>
  <c r="G46" i="53"/>
  <c r="F39" i="57" s="1"/>
  <c r="G19" i="53"/>
  <c r="F37" i="57" s="1"/>
  <c r="G12" i="53"/>
  <c r="F7" i="57" s="1"/>
  <c r="G118" i="53"/>
  <c r="G103" i="53"/>
  <c r="E83" i="53"/>
  <c r="E79" i="53"/>
  <c r="D26" i="57" s="1"/>
  <c r="E71" i="53"/>
  <c r="E59" i="53"/>
  <c r="E46" i="53"/>
  <c r="D39" i="57" s="1"/>
  <c r="E19" i="53"/>
  <c r="D37" i="57" s="1"/>
  <c r="E12" i="53"/>
  <c r="D7" i="57" s="1"/>
  <c r="E5" i="53"/>
  <c r="D6" i="57" s="1"/>
  <c r="E131" i="53"/>
  <c r="E118" i="53"/>
  <c r="E114" i="53"/>
  <c r="F56" i="57"/>
  <c r="F55" i="57" s="1"/>
  <c r="F61" i="57" s="1"/>
  <c r="L11" i="57"/>
  <c r="K52" i="57"/>
  <c r="K61" i="57" s="1"/>
  <c r="E97" i="56"/>
  <c r="E113" i="56" s="1"/>
  <c r="F97" i="53"/>
  <c r="K6" i="57"/>
  <c r="K18" i="57" s="1"/>
  <c r="E139" i="56"/>
  <c r="E90" i="56"/>
  <c r="E141" i="55"/>
  <c r="E90" i="55"/>
  <c r="E67" i="53" l="1"/>
  <c r="E90" i="53" s="1"/>
  <c r="E125" i="53"/>
  <c r="E139" i="53" s="1"/>
  <c r="E103" i="53"/>
  <c r="G90" i="53"/>
  <c r="E90" i="54"/>
  <c r="E147" i="54" s="1"/>
  <c r="G139" i="53"/>
  <c r="F90" i="53"/>
  <c r="E147" i="55"/>
  <c r="J48" i="57"/>
  <c r="J62" i="57" s="1"/>
  <c r="E107" i="53"/>
  <c r="E115" i="55"/>
  <c r="E142" i="55" s="1"/>
  <c r="F48" i="57"/>
  <c r="F62" i="57" s="1"/>
  <c r="E34" i="53"/>
  <c r="D9" i="57" s="1"/>
  <c r="D18" i="57" s="1"/>
  <c r="D28" i="57" s="1"/>
  <c r="E66" i="55"/>
  <c r="E97" i="53"/>
  <c r="J6" i="57"/>
  <c r="J18" i="57" s="1"/>
  <c r="J28" i="57" s="1"/>
  <c r="F139" i="53"/>
  <c r="K62" i="57"/>
  <c r="E115" i="54"/>
  <c r="E142" i="54" s="1"/>
  <c r="F113" i="53"/>
  <c r="E18" i="57"/>
  <c r="E66" i="54"/>
  <c r="L62" i="57"/>
  <c r="G113" i="53"/>
  <c r="F66" i="53"/>
  <c r="F18" i="57"/>
  <c r="D48" i="57"/>
  <c r="E48" i="57"/>
  <c r="L18" i="57"/>
  <c r="L28" i="57" s="1"/>
  <c r="G66" i="53"/>
  <c r="K28" i="57"/>
  <c r="E140" i="56"/>
  <c r="E144" i="56"/>
  <c r="E145" i="56"/>
  <c r="E91" i="56"/>
  <c r="F91" i="53" l="1"/>
  <c r="G140" i="53"/>
  <c r="F140" i="53"/>
  <c r="F63" i="57"/>
  <c r="L64" i="57"/>
  <c r="L63" i="57"/>
  <c r="G91" i="53"/>
  <c r="E113" i="53"/>
  <c r="E140" i="53" s="1"/>
  <c r="E146" i="55"/>
  <c r="E66" i="53"/>
  <c r="E91" i="53" s="1"/>
  <c r="E91" i="55"/>
  <c r="E146" i="54"/>
  <c r="K29" i="57"/>
  <c r="E29" i="57"/>
  <c r="E91" i="54"/>
  <c r="J29" i="57"/>
  <c r="D29" i="57"/>
  <c r="F64" i="57"/>
  <c r="L65" i="57"/>
  <c r="J64" i="57"/>
  <c r="D62" i="57"/>
  <c r="D65" i="57" s="1"/>
  <c r="D63" i="57"/>
  <c r="J63" i="57"/>
  <c r="D64" i="57"/>
  <c r="F30" i="57"/>
  <c r="F29" i="57"/>
  <c r="F28" i="57"/>
  <c r="F65" i="57" s="1"/>
  <c r="L29" i="57"/>
  <c r="L30" i="57"/>
  <c r="E63" i="57"/>
  <c r="K63" i="57"/>
  <c r="K65" i="57"/>
  <c r="J65" i="57"/>
  <c r="D30" i="57"/>
  <c r="J30" i="57"/>
  <c r="H145" i="56"/>
  <c r="H139" i="56"/>
  <c r="H138" i="56"/>
  <c r="H137" i="56"/>
  <c r="H136" i="56"/>
  <c r="H135" i="56"/>
  <c r="H134" i="56"/>
  <c r="H133" i="56"/>
  <c r="H132" i="56"/>
  <c r="H131" i="56"/>
  <c r="H130" i="56"/>
  <c r="H129" i="56"/>
  <c r="H128" i="56"/>
  <c r="H127" i="56"/>
  <c r="H126" i="56"/>
  <c r="H125" i="56"/>
  <c r="H124" i="56"/>
  <c r="H123" i="56"/>
  <c r="H122" i="56"/>
  <c r="H121" i="56"/>
  <c r="H120" i="56"/>
  <c r="H119" i="56"/>
  <c r="H118" i="56"/>
  <c r="H117" i="56"/>
  <c r="H116" i="56"/>
  <c r="H115" i="56"/>
  <c r="H114" i="56"/>
  <c r="H112" i="56"/>
  <c r="H111" i="56"/>
  <c r="H110" i="56"/>
  <c r="H109" i="56"/>
  <c r="H108" i="56"/>
  <c r="H107" i="56"/>
  <c r="H106" i="56"/>
  <c r="H105" i="56"/>
  <c r="H104" i="56"/>
  <c r="H103" i="56"/>
  <c r="H102" i="56"/>
  <c r="H101" i="56"/>
  <c r="H100" i="56"/>
  <c r="H99" i="56"/>
  <c r="H98" i="56"/>
  <c r="H90" i="56"/>
  <c r="H89" i="56"/>
  <c r="H88" i="56"/>
  <c r="H87" i="56"/>
  <c r="H86" i="56"/>
  <c r="H85" i="56"/>
  <c r="H84" i="56"/>
  <c r="H83" i="56"/>
  <c r="H82" i="56"/>
  <c r="H81" i="56"/>
  <c r="H80" i="56"/>
  <c r="H79" i="56"/>
  <c r="H78" i="56"/>
  <c r="H77" i="56"/>
  <c r="H76" i="56"/>
  <c r="H75" i="56"/>
  <c r="H74" i="56"/>
  <c r="H73" i="56"/>
  <c r="H72" i="56"/>
  <c r="H71" i="56"/>
  <c r="H70" i="56"/>
  <c r="H69" i="56"/>
  <c r="H68" i="56"/>
  <c r="H67" i="56"/>
  <c r="H65" i="56"/>
  <c r="H64" i="56"/>
  <c r="H63" i="56"/>
  <c r="H62" i="56"/>
  <c r="H61" i="56"/>
  <c r="H60" i="56"/>
  <c r="H59" i="56"/>
  <c r="H58" i="56"/>
  <c r="H57" i="56"/>
  <c r="H56" i="56"/>
  <c r="H55" i="56"/>
  <c r="H54" i="56"/>
  <c r="H53" i="56"/>
  <c r="H52" i="56"/>
  <c r="H51" i="56"/>
  <c r="H50" i="56"/>
  <c r="H49" i="56"/>
  <c r="H48" i="56"/>
  <c r="H47" i="56"/>
  <c r="H46" i="56"/>
  <c r="H45" i="56"/>
  <c r="H44" i="56"/>
  <c r="H43" i="56"/>
  <c r="H42" i="56"/>
  <c r="H41" i="56"/>
  <c r="H40" i="56"/>
  <c r="H39" i="56"/>
  <c r="H38" i="56"/>
  <c r="H37" i="56"/>
  <c r="H36" i="56"/>
  <c r="H35" i="56"/>
  <c r="H34" i="56"/>
  <c r="H33" i="56"/>
  <c r="H32" i="56"/>
  <c r="H31" i="56"/>
  <c r="H30" i="56"/>
  <c r="H29" i="56"/>
  <c r="H28" i="56"/>
  <c r="H27" i="56"/>
  <c r="H25" i="56"/>
  <c r="H24" i="56"/>
  <c r="H23" i="56"/>
  <c r="H22" i="56"/>
  <c r="H21" i="56"/>
  <c r="H20" i="56"/>
  <c r="H19" i="56"/>
  <c r="H18" i="56"/>
  <c r="H17" i="56"/>
  <c r="H16" i="56"/>
  <c r="H15" i="56"/>
  <c r="H14" i="56"/>
  <c r="H13" i="56"/>
  <c r="H11" i="56"/>
  <c r="H10" i="56"/>
  <c r="H9" i="56"/>
  <c r="H8" i="56"/>
  <c r="H7" i="56"/>
  <c r="H6" i="56"/>
  <c r="H140" i="55"/>
  <c r="H139" i="55"/>
  <c r="H138" i="55"/>
  <c r="H137" i="55"/>
  <c r="H136" i="55"/>
  <c r="H135" i="55"/>
  <c r="H134" i="55"/>
  <c r="H132" i="55"/>
  <c r="H131" i="55"/>
  <c r="H130" i="55"/>
  <c r="H129" i="55"/>
  <c r="H128" i="55"/>
  <c r="H127" i="55"/>
  <c r="H126" i="55"/>
  <c r="H125" i="55"/>
  <c r="H124" i="55"/>
  <c r="H123" i="55"/>
  <c r="H122" i="55"/>
  <c r="H121" i="55"/>
  <c r="H119" i="55"/>
  <c r="H118" i="55"/>
  <c r="H117" i="55"/>
  <c r="H115" i="53" s="1"/>
  <c r="H114" i="55"/>
  <c r="H113" i="55"/>
  <c r="H111" i="53" s="1"/>
  <c r="M40" i="57" s="1"/>
  <c r="H112" i="55"/>
  <c r="H110" i="53" s="1"/>
  <c r="H111" i="55"/>
  <c r="H109" i="53" s="1"/>
  <c r="M38" i="57" s="1"/>
  <c r="H110" i="55"/>
  <c r="H108" i="55"/>
  <c r="H106" i="53" s="1"/>
  <c r="M42" i="57" s="1"/>
  <c r="H107" i="55"/>
  <c r="H106" i="55"/>
  <c r="H104" i="55"/>
  <c r="H103" i="55"/>
  <c r="H102" i="55"/>
  <c r="H101" i="55"/>
  <c r="H100" i="55"/>
  <c r="H89" i="55"/>
  <c r="H88" i="55"/>
  <c r="H87" i="55"/>
  <c r="H86" i="55"/>
  <c r="H85" i="55"/>
  <c r="H84" i="55"/>
  <c r="H83" i="55"/>
  <c r="H82" i="55"/>
  <c r="H81" i="55"/>
  <c r="H80" i="55"/>
  <c r="H79" i="55"/>
  <c r="H78" i="55"/>
  <c r="H77" i="55"/>
  <c r="H75" i="55"/>
  <c r="H74" i="55"/>
  <c r="H73" i="55"/>
  <c r="H72" i="55"/>
  <c r="H71" i="55"/>
  <c r="H70" i="55"/>
  <c r="H69" i="55"/>
  <c r="H68" i="55"/>
  <c r="H65" i="55"/>
  <c r="H64" i="55"/>
  <c r="H63" i="55"/>
  <c r="H62" i="55"/>
  <c r="H61" i="55"/>
  <c r="H60" i="55"/>
  <c r="H59" i="55"/>
  <c r="H58" i="55"/>
  <c r="H57" i="55"/>
  <c r="H56" i="55"/>
  <c r="H55" i="55"/>
  <c r="H54" i="55"/>
  <c r="H53" i="55"/>
  <c r="H52" i="55"/>
  <c r="H51" i="55"/>
  <c r="H50" i="55"/>
  <c r="H49" i="55"/>
  <c r="H48" i="55"/>
  <c r="H47" i="55"/>
  <c r="H45" i="55"/>
  <c r="H44" i="55"/>
  <c r="H43" i="55"/>
  <c r="H42" i="55"/>
  <c r="H41" i="55"/>
  <c r="H40" i="55"/>
  <c r="H39" i="55"/>
  <c r="H38" i="55"/>
  <c r="H37" i="55"/>
  <c r="H36" i="55"/>
  <c r="H35" i="55"/>
  <c r="H33" i="55"/>
  <c r="H32" i="55"/>
  <c r="H31" i="55"/>
  <c r="H30" i="55"/>
  <c r="H29" i="55"/>
  <c r="H28" i="55"/>
  <c r="H27" i="55"/>
  <c r="H25" i="55"/>
  <c r="H24" i="55"/>
  <c r="H23" i="55"/>
  <c r="H22" i="55"/>
  <c r="H21" i="55"/>
  <c r="H20" i="55"/>
  <c r="H18" i="55"/>
  <c r="H17" i="55"/>
  <c r="H16" i="55"/>
  <c r="H15" i="55"/>
  <c r="H14" i="55"/>
  <c r="H13" i="55"/>
  <c r="H11" i="55"/>
  <c r="H10" i="55"/>
  <c r="H9" i="55"/>
  <c r="H8" i="55"/>
  <c r="H7" i="55"/>
  <c r="H6" i="55"/>
  <c r="H89" i="54"/>
  <c r="H88" i="54"/>
  <c r="H87" i="54"/>
  <c r="H87" i="53" s="1"/>
  <c r="H86" i="54"/>
  <c r="H86" i="53" s="1"/>
  <c r="H85" i="54"/>
  <c r="H85" i="53" s="1"/>
  <c r="H84" i="54"/>
  <c r="H82" i="54"/>
  <c r="H82" i="53" s="1"/>
  <c r="H81" i="54"/>
  <c r="H80" i="54"/>
  <c r="H78" i="54"/>
  <c r="H78" i="53" s="1"/>
  <c r="H77" i="54"/>
  <c r="H75" i="54"/>
  <c r="H74" i="54"/>
  <c r="H74" i="53" s="1"/>
  <c r="H73" i="54"/>
  <c r="H73" i="53" s="1"/>
  <c r="H72" i="54"/>
  <c r="H70" i="54"/>
  <c r="H70" i="53" s="1"/>
  <c r="H69" i="54"/>
  <c r="H69" i="53" s="1"/>
  <c r="H68" i="54"/>
  <c r="H65" i="54"/>
  <c r="H64" i="54"/>
  <c r="H63" i="54"/>
  <c r="H63" i="53" s="1"/>
  <c r="H62" i="54"/>
  <c r="H62" i="53" s="1"/>
  <c r="H61" i="54"/>
  <c r="H60" i="54"/>
  <c r="H60" i="53" s="1"/>
  <c r="H58" i="54"/>
  <c r="H58" i="53" s="1"/>
  <c r="H57" i="54"/>
  <c r="H57" i="53" s="1"/>
  <c r="H56" i="54"/>
  <c r="H56" i="53" s="1"/>
  <c r="H55" i="54"/>
  <c r="H55" i="53" s="1"/>
  <c r="H54" i="54"/>
  <c r="H54" i="53" s="1"/>
  <c r="H53" i="54"/>
  <c r="H51" i="54"/>
  <c r="H51" i="53" s="1"/>
  <c r="H50" i="54"/>
  <c r="H49" i="54"/>
  <c r="H48" i="54"/>
  <c r="H47" i="54"/>
  <c r="H45" i="54"/>
  <c r="H44" i="54"/>
  <c r="H43" i="54"/>
  <c r="H42" i="54"/>
  <c r="H41" i="54"/>
  <c r="H40" i="54"/>
  <c r="H39" i="54"/>
  <c r="H38" i="54"/>
  <c r="H37" i="54"/>
  <c r="H36" i="54"/>
  <c r="H35" i="54"/>
  <c r="H34" i="54"/>
  <c r="H33" i="54"/>
  <c r="H33" i="53" s="1"/>
  <c r="H32" i="54"/>
  <c r="H32" i="53" s="1"/>
  <c r="H31" i="54"/>
  <c r="H31" i="53" s="1"/>
  <c r="H30" i="54"/>
  <c r="H30" i="53" s="1"/>
  <c r="H29" i="54"/>
  <c r="H29" i="53" s="1"/>
  <c r="H28" i="54"/>
  <c r="H28" i="53" s="1"/>
  <c r="H27" i="54"/>
  <c r="H26" i="54"/>
  <c r="H25" i="54"/>
  <c r="H24" i="54"/>
  <c r="H24" i="53" s="1"/>
  <c r="H23" i="54"/>
  <c r="H23" i="53" s="1"/>
  <c r="H22" i="54"/>
  <c r="H21" i="54"/>
  <c r="H21" i="53" s="1"/>
  <c r="H20" i="54"/>
  <c r="H20" i="53" s="1"/>
  <c r="H19" i="54"/>
  <c r="H18" i="54"/>
  <c r="H17" i="54"/>
  <c r="H16" i="54"/>
  <c r="H16" i="53" s="1"/>
  <c r="H15" i="54"/>
  <c r="H15" i="53" s="1"/>
  <c r="H14" i="54"/>
  <c r="H13" i="54"/>
  <c r="H12" i="54"/>
  <c r="H11" i="54"/>
  <c r="H11" i="53" s="1"/>
  <c r="H10" i="54"/>
  <c r="H10" i="53" s="1"/>
  <c r="H9" i="54"/>
  <c r="H8" i="54"/>
  <c r="H7" i="54"/>
  <c r="H7" i="53" s="1"/>
  <c r="H6" i="54"/>
  <c r="H6" i="53" s="1"/>
  <c r="H140" i="54"/>
  <c r="H139" i="54"/>
  <c r="H138" i="54"/>
  <c r="H137" i="54"/>
  <c r="H136" i="54"/>
  <c r="H135" i="54"/>
  <c r="H134" i="54"/>
  <c r="H132" i="54"/>
  <c r="H131" i="54"/>
  <c r="H130" i="54"/>
  <c r="H129" i="54"/>
  <c r="H128" i="54"/>
  <c r="H126" i="54"/>
  <c r="H125" i="54"/>
  <c r="H124" i="54"/>
  <c r="H123" i="54"/>
  <c r="H122" i="54"/>
  <c r="H121" i="54"/>
  <c r="H119" i="54"/>
  <c r="H118" i="54"/>
  <c r="H117" i="54"/>
  <c r="H114" i="54"/>
  <c r="H112" i="53" s="1"/>
  <c r="H113" i="54"/>
  <c r="H112" i="54"/>
  <c r="H111" i="54"/>
  <c r="H110" i="54"/>
  <c r="H108" i="54"/>
  <c r="H107" i="54"/>
  <c r="H106" i="54"/>
  <c r="H104" i="53" s="1"/>
  <c r="H104" i="54"/>
  <c r="H103" i="54"/>
  <c r="H102" i="54"/>
  <c r="H101" i="54"/>
  <c r="H100" i="54"/>
  <c r="G131" i="56"/>
  <c r="G125" i="56"/>
  <c r="G118" i="56"/>
  <c r="G114" i="56"/>
  <c r="G139" i="56" s="1"/>
  <c r="G107" i="56"/>
  <c r="G113" i="56" s="1"/>
  <c r="G103" i="56"/>
  <c r="G97" i="56"/>
  <c r="G83" i="56"/>
  <c r="G79" i="56"/>
  <c r="G76" i="56"/>
  <c r="G71" i="56"/>
  <c r="G90" i="56" s="1"/>
  <c r="G67" i="56"/>
  <c r="G59" i="56"/>
  <c r="G52" i="56"/>
  <c r="G46" i="56"/>
  <c r="G34" i="56"/>
  <c r="G26" i="56"/>
  <c r="G19" i="56"/>
  <c r="G12" i="56"/>
  <c r="G5" i="56"/>
  <c r="G66" i="56" s="1"/>
  <c r="G133" i="55"/>
  <c r="G127" i="55"/>
  <c r="G120" i="55"/>
  <c r="G116" i="55"/>
  <c r="G109" i="55"/>
  <c r="G105" i="55"/>
  <c r="G83" i="55"/>
  <c r="G79" i="55"/>
  <c r="G76" i="55"/>
  <c r="G71" i="55"/>
  <c r="G90" i="55" s="1"/>
  <c r="G67" i="55"/>
  <c r="G59" i="55"/>
  <c r="G52" i="55"/>
  <c r="G46" i="55"/>
  <c r="G34" i="55"/>
  <c r="G26" i="55"/>
  <c r="G19" i="55"/>
  <c r="G12" i="55"/>
  <c r="G5" i="55"/>
  <c r="J30" i="74"/>
  <c r="I30" i="74"/>
  <c r="M30" i="74" s="1"/>
  <c r="G28" i="74"/>
  <c r="I28" i="74" s="1"/>
  <c r="M28" i="74" s="1"/>
  <c r="I27" i="74"/>
  <c r="G26" i="74"/>
  <c r="I26" i="74" s="1"/>
  <c r="G25" i="74"/>
  <c r="I25" i="74" s="1"/>
  <c r="G24" i="74"/>
  <c r="I24" i="74" s="1"/>
  <c r="J24" i="74" s="1"/>
  <c r="N24" i="74" s="1"/>
  <c r="G23" i="74"/>
  <c r="I23" i="74" s="1"/>
  <c r="M23" i="74" s="1"/>
  <c r="G22" i="74"/>
  <c r="I22" i="74" s="1"/>
  <c r="M22" i="74" s="1"/>
  <c r="E22" i="74"/>
  <c r="E27" i="74" s="1"/>
  <c r="E29" i="74" s="1"/>
  <c r="E14" i="74" s="1"/>
  <c r="D22" i="74"/>
  <c r="D27" i="74" s="1"/>
  <c r="D29" i="74" s="1"/>
  <c r="C22" i="74"/>
  <c r="C27" i="74" s="1"/>
  <c r="C29" i="74" s="1"/>
  <c r="C14" i="74" s="1"/>
  <c r="C15" i="74" s="1"/>
  <c r="G21" i="74"/>
  <c r="I21" i="74" s="1"/>
  <c r="J21" i="74" s="1"/>
  <c r="N21" i="74" s="1"/>
  <c r="M20" i="74"/>
  <c r="K20" i="74"/>
  <c r="O20" i="74" s="1"/>
  <c r="J20" i="74"/>
  <c r="N20" i="74" s="1"/>
  <c r="I20" i="74"/>
  <c r="M19" i="74"/>
  <c r="I19" i="74"/>
  <c r="J19" i="74" s="1"/>
  <c r="K19" i="74" s="1"/>
  <c r="O19" i="74" s="1"/>
  <c r="M18" i="74"/>
  <c r="K18" i="74"/>
  <c r="O18" i="74" s="1"/>
  <c r="J18" i="74"/>
  <c r="N18" i="74" s="1"/>
  <c r="I18" i="74"/>
  <c r="M17" i="74"/>
  <c r="I17" i="74"/>
  <c r="J17" i="74" s="1"/>
  <c r="K17" i="74" s="1"/>
  <c r="O17" i="74" s="1"/>
  <c r="M16" i="74"/>
  <c r="K16" i="74"/>
  <c r="O16" i="74" s="1"/>
  <c r="J16" i="74"/>
  <c r="N16" i="74" s="1"/>
  <c r="I16" i="74"/>
  <c r="G14" i="74"/>
  <c r="I14" i="74" s="1"/>
  <c r="M14" i="74" s="1"/>
  <c r="D14" i="74"/>
  <c r="D15" i="74" s="1"/>
  <c r="I13" i="74"/>
  <c r="E13" i="74"/>
  <c r="D13" i="74"/>
  <c r="C13" i="74"/>
  <c r="G12" i="74"/>
  <c r="I12" i="74" s="1"/>
  <c r="G11" i="74"/>
  <c r="I11" i="74" s="1"/>
  <c r="G10" i="74"/>
  <c r="I10" i="74" s="1"/>
  <c r="J10" i="74" s="1"/>
  <c r="N10" i="74" s="1"/>
  <c r="G9" i="74"/>
  <c r="I9" i="74" s="1"/>
  <c r="M9" i="74" s="1"/>
  <c r="G8" i="74"/>
  <c r="I8" i="74" s="1"/>
  <c r="M8" i="74" s="1"/>
  <c r="G7" i="74"/>
  <c r="I7" i="74" s="1"/>
  <c r="G6" i="74"/>
  <c r="I6" i="74" s="1"/>
  <c r="J6" i="74" s="1"/>
  <c r="N6" i="74" s="1"/>
  <c r="G5" i="74"/>
  <c r="I5" i="74" s="1"/>
  <c r="M5" i="74" s="1"/>
  <c r="H15" i="73"/>
  <c r="H10" i="73"/>
  <c r="G10" i="73"/>
  <c r="F10" i="73"/>
  <c r="E10" i="73"/>
  <c r="H5" i="73"/>
  <c r="G5" i="73"/>
  <c r="G15" i="73" s="1"/>
  <c r="F5" i="73"/>
  <c r="F15" i="73" s="1"/>
  <c r="E5" i="73"/>
  <c r="E15" i="73" s="1"/>
  <c r="N27" i="72"/>
  <c r="M27" i="72"/>
  <c r="L27" i="72"/>
  <c r="K27" i="72"/>
  <c r="J27" i="72"/>
  <c r="I27" i="72"/>
  <c r="H27" i="72"/>
  <c r="G27" i="72"/>
  <c r="F27" i="72"/>
  <c r="E27" i="72"/>
  <c r="D27" i="72"/>
  <c r="C27" i="72"/>
  <c r="O26" i="72"/>
  <c r="U25" i="72"/>
  <c r="O25" i="72"/>
  <c r="Q25" i="72" s="1"/>
  <c r="O24" i="72"/>
  <c r="O23" i="72"/>
  <c r="O22" i="72"/>
  <c r="O21" i="72"/>
  <c r="O20" i="72"/>
  <c r="O19" i="72"/>
  <c r="O18" i="72"/>
  <c r="O17" i="72"/>
  <c r="O16" i="72"/>
  <c r="U15" i="72"/>
  <c r="Q15" i="72"/>
  <c r="N14" i="72"/>
  <c r="M14" i="72"/>
  <c r="L14" i="72"/>
  <c r="K14" i="72"/>
  <c r="J14" i="72"/>
  <c r="I14" i="72"/>
  <c r="H14" i="72"/>
  <c r="G14" i="72"/>
  <c r="F14" i="72"/>
  <c r="E14" i="72"/>
  <c r="D14" i="72"/>
  <c r="C14" i="72"/>
  <c r="O13" i="72"/>
  <c r="O12" i="72"/>
  <c r="O11" i="72"/>
  <c r="O10" i="72"/>
  <c r="O9" i="72"/>
  <c r="O8" i="72"/>
  <c r="O7" i="72"/>
  <c r="O6" i="72"/>
  <c r="O5" i="72"/>
  <c r="G179" i="71"/>
  <c r="P28" i="70"/>
  <c r="N28" i="70"/>
  <c r="H28" i="70"/>
  <c r="G28" i="70"/>
  <c r="F28" i="70"/>
  <c r="T27" i="70"/>
  <c r="Q27" i="70"/>
  <c r="K27" i="70"/>
  <c r="J27" i="70"/>
  <c r="R27" i="70" s="1"/>
  <c r="E27" i="70"/>
  <c r="T26" i="70"/>
  <c r="R26" i="70"/>
  <c r="M26" i="70"/>
  <c r="K26" i="70"/>
  <c r="S26" i="70" s="1"/>
  <c r="J26" i="70"/>
  <c r="T25" i="70"/>
  <c r="M25" i="70"/>
  <c r="K25" i="70"/>
  <c r="K21" i="70" s="1"/>
  <c r="J25" i="70"/>
  <c r="R25" i="70" s="1"/>
  <c r="I25" i="70"/>
  <c r="E25" i="70"/>
  <c r="T24" i="70"/>
  <c r="Q24" i="70"/>
  <c r="Q21" i="70" s="1"/>
  <c r="M24" i="70"/>
  <c r="K24" i="70"/>
  <c r="S24" i="70" s="1"/>
  <c r="J24" i="70"/>
  <c r="R24" i="70" s="1"/>
  <c r="U24" i="70" s="1"/>
  <c r="E24" i="70"/>
  <c r="T23" i="70"/>
  <c r="S23" i="70"/>
  <c r="R23" i="70"/>
  <c r="U23" i="70" s="1"/>
  <c r="M23" i="70"/>
  <c r="K23" i="70"/>
  <c r="J23" i="70"/>
  <c r="E23" i="70"/>
  <c r="T22" i="70"/>
  <c r="S22" i="70"/>
  <c r="R22" i="70"/>
  <c r="U22" i="70" s="1"/>
  <c r="M22" i="70"/>
  <c r="M21" i="70" s="1"/>
  <c r="K22" i="70"/>
  <c r="J22" i="70"/>
  <c r="I22" i="70"/>
  <c r="I21" i="70" s="1"/>
  <c r="I28" i="70" s="1"/>
  <c r="P21" i="70"/>
  <c r="O21" i="70"/>
  <c r="S21" i="70" s="1"/>
  <c r="L21" i="70"/>
  <c r="J21" i="70"/>
  <c r="R21" i="70" s="1"/>
  <c r="H21" i="70"/>
  <c r="D21" i="70"/>
  <c r="D28" i="70" s="1"/>
  <c r="C21" i="70"/>
  <c r="C28" i="70" s="1"/>
  <c r="B21" i="70"/>
  <c r="B28" i="70" s="1"/>
  <c r="T20" i="70"/>
  <c r="S20" i="70"/>
  <c r="J20" i="70"/>
  <c r="M20" i="70" s="1"/>
  <c r="I20" i="70"/>
  <c r="E20" i="70"/>
  <c r="S19" i="70"/>
  <c r="L19" i="70"/>
  <c r="K19" i="70"/>
  <c r="J19" i="70"/>
  <c r="R19" i="70" s="1"/>
  <c r="I19" i="70"/>
  <c r="E19" i="70"/>
  <c r="T15" i="70"/>
  <c r="R15" i="70"/>
  <c r="K15" i="70"/>
  <c r="M15" i="70" s="1"/>
  <c r="J15" i="70"/>
  <c r="E15" i="70"/>
  <c r="T14" i="70"/>
  <c r="R14" i="70"/>
  <c r="K14" i="70"/>
  <c r="M14" i="70" s="1"/>
  <c r="J14" i="70"/>
  <c r="T13" i="70"/>
  <c r="Q13" i="70"/>
  <c r="K13" i="70"/>
  <c r="M13" i="70" s="1"/>
  <c r="J13" i="70"/>
  <c r="R13" i="70" s="1"/>
  <c r="E13" i="70"/>
  <c r="T12" i="70"/>
  <c r="S12" i="70"/>
  <c r="R12" i="70"/>
  <c r="U12" i="70" s="1"/>
  <c r="J12" i="70"/>
  <c r="T11" i="70"/>
  <c r="S11" i="70"/>
  <c r="K11" i="70"/>
  <c r="J11" i="70"/>
  <c r="E11" i="70"/>
  <c r="T10" i="70"/>
  <c r="S10" i="70"/>
  <c r="U10" i="70" s="1"/>
  <c r="R10" i="70"/>
  <c r="T9" i="70"/>
  <c r="S9" i="70"/>
  <c r="U9" i="70" s="1"/>
  <c r="R9" i="70"/>
  <c r="M9" i="70"/>
  <c r="J9" i="70"/>
  <c r="E9" i="70"/>
  <c r="T8" i="70"/>
  <c r="S8" i="70"/>
  <c r="R8" i="70"/>
  <c r="U8" i="70" s="1"/>
  <c r="T7" i="70"/>
  <c r="S7" i="70"/>
  <c r="R7" i="70"/>
  <c r="U7" i="70" s="1"/>
  <c r="J7" i="70"/>
  <c r="M7" i="70" s="1"/>
  <c r="E7" i="70"/>
  <c r="U6" i="70"/>
  <c r="T6" i="70"/>
  <c r="S6" i="70"/>
  <c r="R6" i="70"/>
  <c r="U5" i="70"/>
  <c r="T5" i="70"/>
  <c r="S5" i="70"/>
  <c r="M5" i="70"/>
  <c r="K5" i="70"/>
  <c r="K28" i="70" s="1"/>
  <c r="J5" i="70"/>
  <c r="R5" i="70" s="1"/>
  <c r="E5" i="70"/>
  <c r="D30" i="69"/>
  <c r="C30" i="69"/>
  <c r="D9" i="69"/>
  <c r="C9" i="69"/>
  <c r="H35" i="68"/>
  <c r="G35" i="68"/>
  <c r="F35" i="68"/>
  <c r="E35" i="68"/>
  <c r="H34" i="68"/>
  <c r="G34" i="68"/>
  <c r="F34" i="68"/>
  <c r="E34" i="68"/>
  <c r="E30" i="68"/>
  <c r="I29" i="68"/>
  <c r="H28" i="68"/>
  <c r="G28" i="68"/>
  <c r="F28" i="68"/>
  <c r="E28" i="68"/>
  <c r="D28" i="68"/>
  <c r="I28" i="68" s="1"/>
  <c r="I27" i="68"/>
  <c r="H26" i="68"/>
  <c r="G26" i="68"/>
  <c r="G30" i="68" s="1"/>
  <c r="F26" i="68"/>
  <c r="E26" i="68"/>
  <c r="I26" i="68" s="1"/>
  <c r="D26" i="68"/>
  <c r="I25" i="68"/>
  <c r="H24" i="68"/>
  <c r="G24" i="68"/>
  <c r="F24" i="68"/>
  <c r="E24" i="68"/>
  <c r="D24" i="68"/>
  <c r="I23" i="68"/>
  <c r="I22" i="68"/>
  <c r="I21" i="68"/>
  <c r="I20" i="68"/>
  <c r="I19" i="68"/>
  <c r="I18" i="68"/>
  <c r="I17" i="68"/>
  <c r="I16" i="68"/>
  <c r="I15" i="68"/>
  <c r="I14" i="68"/>
  <c r="I13" i="68"/>
  <c r="I12" i="68"/>
  <c r="I11" i="68"/>
  <c r="I10" i="68"/>
  <c r="H9" i="68"/>
  <c r="G9" i="68"/>
  <c r="F9" i="68"/>
  <c r="E9" i="68"/>
  <c r="D9" i="68"/>
  <c r="I8" i="68"/>
  <c r="I7" i="68"/>
  <c r="H6" i="68"/>
  <c r="H30" i="68" s="1"/>
  <c r="G6" i="68"/>
  <c r="F6" i="68"/>
  <c r="E6" i="68"/>
  <c r="D6" i="68"/>
  <c r="D30" i="68" s="1"/>
  <c r="D231" i="67"/>
  <c r="C231" i="67"/>
  <c r="B231" i="67"/>
  <c r="E230" i="67"/>
  <c r="E229" i="67"/>
  <c r="E228" i="67"/>
  <c r="E227" i="67"/>
  <c r="E226" i="67"/>
  <c r="E225" i="67"/>
  <c r="E224" i="67"/>
  <c r="D221" i="67"/>
  <c r="C221" i="67"/>
  <c r="B221" i="67"/>
  <c r="E219" i="67"/>
  <c r="E218" i="67"/>
  <c r="E217" i="67"/>
  <c r="E216" i="67"/>
  <c r="E215" i="67"/>
  <c r="D210" i="67"/>
  <c r="C210" i="67"/>
  <c r="B210" i="67"/>
  <c r="E209" i="67"/>
  <c r="E208" i="67"/>
  <c r="E207" i="67"/>
  <c r="E206" i="67"/>
  <c r="E205" i="67"/>
  <c r="E204" i="67"/>
  <c r="E203" i="67"/>
  <c r="E210" i="67" s="1"/>
  <c r="D200" i="67"/>
  <c r="C200" i="67"/>
  <c r="B200" i="67"/>
  <c r="E198" i="67"/>
  <c r="E197" i="67"/>
  <c r="E196" i="67"/>
  <c r="E195" i="67"/>
  <c r="E194" i="67"/>
  <c r="E200" i="67" s="1"/>
  <c r="D189" i="67"/>
  <c r="C189" i="67"/>
  <c r="B189" i="67"/>
  <c r="E188" i="67"/>
  <c r="E187" i="67"/>
  <c r="E186" i="67"/>
  <c r="E185" i="67"/>
  <c r="E184" i="67"/>
  <c r="E183" i="67"/>
  <c r="E182" i="67"/>
  <c r="D179" i="67"/>
  <c r="C179" i="67"/>
  <c r="B179" i="67"/>
  <c r="E177" i="67"/>
  <c r="E176" i="67"/>
  <c r="E175" i="67"/>
  <c r="E174" i="67"/>
  <c r="E173" i="67"/>
  <c r="D168" i="67"/>
  <c r="C168" i="67"/>
  <c r="B168" i="67"/>
  <c r="E167" i="67"/>
  <c r="E166" i="67"/>
  <c r="E165" i="67"/>
  <c r="E164" i="67"/>
  <c r="E163" i="67"/>
  <c r="E162" i="67"/>
  <c r="E161" i="67"/>
  <c r="E168" i="67" s="1"/>
  <c r="D158" i="67"/>
  <c r="C158" i="67"/>
  <c r="B158" i="67"/>
  <c r="E156" i="67"/>
  <c r="E155" i="67"/>
  <c r="E154" i="67"/>
  <c r="E153" i="67"/>
  <c r="E152" i="67"/>
  <c r="E158" i="67" s="1"/>
  <c r="D147" i="67"/>
  <c r="C147" i="67"/>
  <c r="B147" i="67"/>
  <c r="E146" i="67"/>
  <c r="E145" i="67"/>
  <c r="E144" i="67"/>
  <c r="E143" i="67"/>
  <c r="E142" i="67"/>
  <c r="E141" i="67"/>
  <c r="E140" i="67"/>
  <c r="D137" i="67"/>
  <c r="C137" i="67"/>
  <c r="B137" i="67"/>
  <c r="E135" i="67"/>
  <c r="E134" i="67"/>
  <c r="E133" i="67"/>
  <c r="E132" i="67"/>
  <c r="E131" i="67"/>
  <c r="D126" i="67"/>
  <c r="C126" i="67"/>
  <c r="B126" i="67"/>
  <c r="E125" i="67"/>
  <c r="E124" i="67"/>
  <c r="E123" i="67"/>
  <c r="E122" i="67"/>
  <c r="E121" i="67"/>
  <c r="E120" i="67"/>
  <c r="E119" i="67"/>
  <c r="E126" i="67" s="1"/>
  <c r="D116" i="67"/>
  <c r="C116" i="67"/>
  <c r="B116" i="67"/>
  <c r="E114" i="67"/>
  <c r="E113" i="67"/>
  <c r="E112" i="67"/>
  <c r="E111" i="67"/>
  <c r="E110" i="67"/>
  <c r="E116" i="67" s="1"/>
  <c r="D105" i="67"/>
  <c r="C105" i="67"/>
  <c r="B105" i="67"/>
  <c r="E104" i="67"/>
  <c r="E103" i="67"/>
  <c r="E102" i="67"/>
  <c r="E101" i="67"/>
  <c r="E100" i="67"/>
  <c r="E99" i="67"/>
  <c r="E98" i="67"/>
  <c r="D95" i="67"/>
  <c r="C95" i="67"/>
  <c r="B95" i="67"/>
  <c r="E93" i="67"/>
  <c r="E92" i="67"/>
  <c r="E91" i="67"/>
  <c r="E90" i="67"/>
  <c r="E89" i="67"/>
  <c r="D84" i="67"/>
  <c r="C84" i="67"/>
  <c r="B84" i="67"/>
  <c r="E83" i="67"/>
  <c r="E82" i="67"/>
  <c r="E81" i="67"/>
  <c r="E80" i="67"/>
  <c r="E79" i="67"/>
  <c r="E78" i="67"/>
  <c r="E77" i="67"/>
  <c r="E84" i="67" s="1"/>
  <c r="D74" i="67"/>
  <c r="C74" i="67"/>
  <c r="B74" i="67"/>
  <c r="E72" i="67"/>
  <c r="E71" i="67"/>
  <c r="E70" i="67"/>
  <c r="E69" i="67"/>
  <c r="E68" i="67"/>
  <c r="E74" i="67" s="1"/>
  <c r="D63" i="67"/>
  <c r="C63" i="67"/>
  <c r="B63" i="67"/>
  <c r="E62" i="67"/>
  <c r="E61" i="67"/>
  <c r="E60" i="67"/>
  <c r="E59" i="67"/>
  <c r="E58" i="67"/>
  <c r="E57" i="67"/>
  <c r="E56" i="67"/>
  <c r="E63" i="67" s="1"/>
  <c r="D53" i="67"/>
  <c r="C53" i="67"/>
  <c r="B53" i="67"/>
  <c r="E51" i="67"/>
  <c r="E50" i="67"/>
  <c r="E49" i="67"/>
  <c r="E48" i="67"/>
  <c r="E47" i="67"/>
  <c r="D42" i="67"/>
  <c r="C42" i="67"/>
  <c r="B42" i="67"/>
  <c r="E41" i="67"/>
  <c r="E40" i="67"/>
  <c r="E39" i="67"/>
  <c r="E38" i="67"/>
  <c r="E37" i="67"/>
  <c r="E36" i="67"/>
  <c r="E35" i="67"/>
  <c r="E42" i="67" s="1"/>
  <c r="D32" i="67"/>
  <c r="C32" i="67"/>
  <c r="B32" i="67"/>
  <c r="E30" i="67"/>
  <c r="E29" i="67"/>
  <c r="E28" i="67"/>
  <c r="E27" i="67"/>
  <c r="E26" i="67"/>
  <c r="E32" i="67" s="1"/>
  <c r="D20" i="67"/>
  <c r="C20" i="67"/>
  <c r="B20" i="67"/>
  <c r="E19" i="67"/>
  <c r="E18" i="67"/>
  <c r="E17" i="67"/>
  <c r="E16" i="67"/>
  <c r="E15" i="67"/>
  <c r="E14" i="67"/>
  <c r="E13" i="67"/>
  <c r="E20" i="67" s="1"/>
  <c r="D10" i="67"/>
  <c r="C10" i="67"/>
  <c r="B10" i="67"/>
  <c r="E8" i="67"/>
  <c r="E7" i="67"/>
  <c r="E6" i="67"/>
  <c r="E5" i="67"/>
  <c r="E4" i="67"/>
  <c r="C137" i="66"/>
  <c r="E136" i="66"/>
  <c r="E135" i="66"/>
  <c r="E133" i="66"/>
  <c r="E132" i="66"/>
  <c r="D131" i="66"/>
  <c r="C131" i="66"/>
  <c r="E127" i="66"/>
  <c r="E125" i="66" s="1"/>
  <c r="D125" i="66"/>
  <c r="C125" i="66"/>
  <c r="E118" i="66"/>
  <c r="D118" i="66"/>
  <c r="C118" i="66"/>
  <c r="E115" i="66"/>
  <c r="E114" i="66" s="1"/>
  <c r="D114" i="66"/>
  <c r="D137" i="66" s="1"/>
  <c r="C114" i="66"/>
  <c r="E112" i="66"/>
  <c r="E111" i="66"/>
  <c r="E110" i="66"/>
  <c r="E109" i="66"/>
  <c r="E108" i="66"/>
  <c r="D107" i="66"/>
  <c r="D113" i="66" s="1"/>
  <c r="D138" i="66" s="1"/>
  <c r="C107" i="66"/>
  <c r="C113" i="66" s="1"/>
  <c r="E106" i="66"/>
  <c r="E105" i="66"/>
  <c r="E104" i="66"/>
  <c r="D103" i="66"/>
  <c r="C103" i="66"/>
  <c r="E102" i="66"/>
  <c r="E101" i="66"/>
  <c r="E100" i="66"/>
  <c r="E99" i="66"/>
  <c r="E98" i="66"/>
  <c r="D97" i="66"/>
  <c r="C97" i="66"/>
  <c r="E83" i="66"/>
  <c r="D83" i="66"/>
  <c r="C83" i="66"/>
  <c r="E81" i="66"/>
  <c r="E80" i="66"/>
  <c r="D79" i="66"/>
  <c r="C79" i="66"/>
  <c r="E78" i="66"/>
  <c r="E76" i="66" s="1"/>
  <c r="E77" i="66"/>
  <c r="D76" i="66"/>
  <c r="C76" i="66"/>
  <c r="E71" i="66"/>
  <c r="D71" i="66"/>
  <c r="D90" i="66" s="1"/>
  <c r="C71" i="66"/>
  <c r="E67" i="66"/>
  <c r="D67" i="66"/>
  <c r="C67" i="66"/>
  <c r="C90" i="66" s="1"/>
  <c r="E59" i="66"/>
  <c r="D59" i="66"/>
  <c r="C59" i="66"/>
  <c r="E57" i="66"/>
  <c r="E56" i="66"/>
  <c r="E55" i="66"/>
  <c r="E54" i="66"/>
  <c r="E53" i="66"/>
  <c r="D52" i="66"/>
  <c r="C52" i="66"/>
  <c r="E51" i="66"/>
  <c r="E50" i="66"/>
  <c r="E49" i="66"/>
  <c r="E48" i="66"/>
  <c r="E47" i="66"/>
  <c r="E46" i="66" s="1"/>
  <c r="D46" i="66"/>
  <c r="C46" i="66"/>
  <c r="E45" i="66"/>
  <c r="E43" i="66"/>
  <c r="E42" i="66"/>
  <c r="E41" i="66"/>
  <c r="E40" i="66"/>
  <c r="E39" i="66"/>
  <c r="E38" i="66"/>
  <c r="E37" i="66"/>
  <c r="E36" i="66"/>
  <c r="E35" i="66"/>
  <c r="D34" i="66"/>
  <c r="C34" i="66"/>
  <c r="E33" i="66"/>
  <c r="E32" i="66"/>
  <c r="E31" i="66"/>
  <c r="E30" i="66"/>
  <c r="E29" i="66"/>
  <c r="E28" i="66"/>
  <c r="E27" i="66"/>
  <c r="D26" i="66"/>
  <c r="C26" i="66"/>
  <c r="E25" i="66"/>
  <c r="E24" i="66"/>
  <c r="E23" i="66"/>
  <c r="E22" i="66"/>
  <c r="E21" i="66"/>
  <c r="E20" i="66"/>
  <c r="D19" i="66"/>
  <c r="C19" i="66"/>
  <c r="E18" i="66"/>
  <c r="E17" i="66"/>
  <c r="E16" i="66"/>
  <c r="E15" i="66"/>
  <c r="E14" i="66"/>
  <c r="E13" i="66"/>
  <c r="D12" i="66"/>
  <c r="C12" i="66"/>
  <c r="E11" i="66"/>
  <c r="E10" i="66"/>
  <c r="E9" i="66"/>
  <c r="E8" i="66"/>
  <c r="E7" i="66"/>
  <c r="E6" i="66"/>
  <c r="D5" i="66"/>
  <c r="D66" i="66" s="1"/>
  <c r="D91" i="66" s="1"/>
  <c r="C5" i="66"/>
  <c r="C66" i="66" s="1"/>
  <c r="F25" i="64"/>
  <c r="D24" i="64"/>
  <c r="F24" i="64" s="1"/>
  <c r="F23" i="64"/>
  <c r="F22" i="64" s="1"/>
  <c r="D22" i="64"/>
  <c r="E20" i="64"/>
  <c r="E27" i="64" s="1"/>
  <c r="D20" i="64"/>
  <c r="F19" i="64"/>
  <c r="G19" i="64" s="1"/>
  <c r="F18" i="64"/>
  <c r="G18" i="64" s="1"/>
  <c r="F17" i="64"/>
  <c r="G17" i="64" s="1"/>
  <c r="F16" i="64"/>
  <c r="F15" i="64"/>
  <c r="G15" i="64" s="1"/>
  <c r="F14" i="64"/>
  <c r="G14" i="64" s="1"/>
  <c r="F13" i="64"/>
  <c r="G13" i="64" s="1"/>
  <c r="F12" i="64"/>
  <c r="G12" i="64" s="1"/>
  <c r="F11" i="64"/>
  <c r="G11" i="64" s="1"/>
  <c r="F10" i="64"/>
  <c r="G10" i="64" s="1"/>
  <c r="P9" i="64"/>
  <c r="O9" i="64"/>
  <c r="Q9" i="64" s="1"/>
  <c r="F9" i="64"/>
  <c r="G9" i="64" s="1"/>
  <c r="P8" i="64"/>
  <c r="O8" i="64"/>
  <c r="F8" i="64"/>
  <c r="G8" i="64" s="1"/>
  <c r="P7" i="64"/>
  <c r="O7" i="64"/>
  <c r="Q7" i="64" s="1"/>
  <c r="F7" i="64"/>
  <c r="G7" i="64" s="1"/>
  <c r="F4" i="64"/>
  <c r="F53" i="63"/>
  <c r="G53" i="63" s="1"/>
  <c r="E51" i="63"/>
  <c r="D51" i="63"/>
  <c r="F50" i="63"/>
  <c r="F49" i="63"/>
  <c r="F48" i="63"/>
  <c r="G48" i="63" s="1"/>
  <c r="F47" i="63"/>
  <c r="G47" i="63" s="1"/>
  <c r="F46" i="63"/>
  <c r="G46" i="63" s="1"/>
  <c r="F45" i="63"/>
  <c r="G45" i="63" s="1"/>
  <c r="F44" i="63"/>
  <c r="G44" i="63" s="1"/>
  <c r="F43" i="63"/>
  <c r="F42" i="63"/>
  <c r="G42" i="63" s="1"/>
  <c r="F41" i="63"/>
  <c r="F36" i="63"/>
  <c r="G36" i="63" s="1"/>
  <c r="E34" i="63"/>
  <c r="D34" i="63"/>
  <c r="F33" i="63"/>
  <c r="F32" i="63"/>
  <c r="F34" i="63" s="1"/>
  <c r="E29" i="63"/>
  <c r="D29" i="63"/>
  <c r="F28" i="63"/>
  <c r="G28" i="63" s="1"/>
  <c r="F27" i="63"/>
  <c r="G27" i="63" s="1"/>
  <c r="F26" i="63"/>
  <c r="G26" i="63" s="1"/>
  <c r="F25" i="63"/>
  <c r="E22" i="63"/>
  <c r="D22" i="63"/>
  <c r="F21" i="63"/>
  <c r="G21" i="63" s="1"/>
  <c r="F20" i="63"/>
  <c r="E17" i="63"/>
  <c r="D17" i="63"/>
  <c r="F16" i="63"/>
  <c r="G16" i="63" s="1"/>
  <c r="F15" i="63"/>
  <c r="G15" i="63" s="1"/>
  <c r="E12" i="63"/>
  <c r="D12" i="63"/>
  <c r="F11" i="63"/>
  <c r="G11" i="63" s="1"/>
  <c r="F10" i="63"/>
  <c r="G10" i="63" s="1"/>
  <c r="F9" i="63"/>
  <c r="G9" i="63" s="1"/>
  <c r="F8" i="63"/>
  <c r="G8" i="63" s="1"/>
  <c r="F7" i="63"/>
  <c r="G7" i="63" s="1"/>
  <c r="F6" i="63"/>
  <c r="G6" i="63" s="1"/>
  <c r="H9" i="53" l="1"/>
  <c r="H50" i="53"/>
  <c r="H81" i="53"/>
  <c r="H14" i="53"/>
  <c r="H8" i="53"/>
  <c r="H49" i="53"/>
  <c r="H13" i="53"/>
  <c r="H17" i="53"/>
  <c r="H75" i="53"/>
  <c r="H22" i="53"/>
  <c r="H19" i="53" s="1"/>
  <c r="H61" i="53"/>
  <c r="H65" i="53"/>
  <c r="H25" i="53"/>
  <c r="H48" i="53"/>
  <c r="H46" i="54"/>
  <c r="H47" i="53"/>
  <c r="H71" i="54"/>
  <c r="H72" i="53"/>
  <c r="H71" i="53" s="1"/>
  <c r="H52" i="54"/>
  <c r="H53" i="53"/>
  <c r="H52" i="53" s="1"/>
  <c r="H67" i="54"/>
  <c r="H83" i="54"/>
  <c r="H84" i="53"/>
  <c r="H83" i="53" s="1"/>
  <c r="H44" i="53"/>
  <c r="H18" i="53"/>
  <c r="H68" i="53"/>
  <c r="H67" i="53" s="1"/>
  <c r="H12" i="53"/>
  <c r="R6" i="72" s="1"/>
  <c r="Q6" i="72" s="1"/>
  <c r="T6" i="72" s="1"/>
  <c r="U6" i="72" s="1"/>
  <c r="H64" i="53"/>
  <c r="H59" i="54"/>
  <c r="H80" i="53"/>
  <c r="H79" i="53" s="1"/>
  <c r="G26" i="57" s="1"/>
  <c r="H79" i="54"/>
  <c r="M28" i="72"/>
  <c r="L28" i="72"/>
  <c r="H28" i="72"/>
  <c r="G17" i="63"/>
  <c r="F22" i="63"/>
  <c r="G20" i="63"/>
  <c r="G22" i="63" s="1"/>
  <c r="F29" i="63"/>
  <c r="G25" i="63"/>
  <c r="G29" i="63" s="1"/>
  <c r="F60" i="63"/>
  <c r="G43" i="63"/>
  <c r="F51" i="63"/>
  <c r="G41" i="63"/>
  <c r="G12" i="63"/>
  <c r="E38" i="63"/>
  <c r="E55" i="63" s="1"/>
  <c r="D38" i="63"/>
  <c r="D55" i="63" s="1"/>
  <c r="G24" i="64"/>
  <c r="H24" i="64"/>
  <c r="G25" i="64"/>
  <c r="H25" i="64" s="1"/>
  <c r="M10" i="64"/>
  <c r="M52" i="57"/>
  <c r="M61" i="57" s="1"/>
  <c r="H114" i="53"/>
  <c r="G66" i="55"/>
  <c r="G91" i="55" s="1"/>
  <c r="H27" i="53"/>
  <c r="H26" i="53" s="1"/>
  <c r="H127" i="54"/>
  <c r="H141" i="54" s="1"/>
  <c r="H127" i="53"/>
  <c r="M41" i="57"/>
  <c r="R23" i="72"/>
  <c r="Q23" i="72" s="1"/>
  <c r="T23" i="72" s="1"/>
  <c r="U23" i="72" s="1"/>
  <c r="M39" i="57"/>
  <c r="R22" i="72"/>
  <c r="Q22" i="72" s="1"/>
  <c r="T22" i="72" s="1"/>
  <c r="U22" i="72" s="1"/>
  <c r="H109" i="54"/>
  <c r="H108" i="53"/>
  <c r="R21" i="72" s="1"/>
  <c r="Q21" i="72" s="1"/>
  <c r="T21" i="72" s="1"/>
  <c r="U21" i="72" s="1"/>
  <c r="H105" i="54"/>
  <c r="H102" i="53"/>
  <c r="H77" i="53"/>
  <c r="H76" i="53" s="1"/>
  <c r="H76" i="54"/>
  <c r="H39" i="53"/>
  <c r="H45" i="53"/>
  <c r="H43" i="53"/>
  <c r="H42" i="53"/>
  <c r="H41" i="53"/>
  <c r="H40" i="53"/>
  <c r="H38" i="53"/>
  <c r="H35" i="53"/>
  <c r="I28" i="72"/>
  <c r="E28" i="72"/>
  <c r="D28" i="72"/>
  <c r="O27" i="72"/>
  <c r="Q27" i="72" s="1"/>
  <c r="T27" i="72" s="1"/>
  <c r="U27" i="72" s="1"/>
  <c r="G28" i="72"/>
  <c r="F28" i="72"/>
  <c r="J28" i="72"/>
  <c r="N28" i="72"/>
  <c r="K28" i="72"/>
  <c r="E52" i="66"/>
  <c r="K6" i="74"/>
  <c r="O6" i="74" s="1"/>
  <c r="M6" i="74"/>
  <c r="H37" i="53"/>
  <c r="H36" i="53"/>
  <c r="H5" i="53"/>
  <c r="H105" i="53"/>
  <c r="H99" i="54"/>
  <c r="H101" i="53"/>
  <c r="H100" i="53"/>
  <c r="M11" i="57"/>
  <c r="H98" i="53"/>
  <c r="R16" i="72" s="1"/>
  <c r="Q16" i="72" s="1"/>
  <c r="T16" i="72" s="1"/>
  <c r="U16" i="72" s="1"/>
  <c r="H99" i="53"/>
  <c r="G115" i="55"/>
  <c r="G146" i="55" s="1"/>
  <c r="G141" i="55"/>
  <c r="G147" i="55" s="1"/>
  <c r="E19" i="66"/>
  <c r="E34" i="66"/>
  <c r="E103" i="66"/>
  <c r="J8" i="74"/>
  <c r="K8" i="74" s="1"/>
  <c r="O8" i="74" s="1"/>
  <c r="J14" i="74"/>
  <c r="N14" i="74" s="1"/>
  <c r="E79" i="66"/>
  <c r="E90" i="66" s="1"/>
  <c r="J9" i="74"/>
  <c r="N9" i="74" s="1"/>
  <c r="F31" i="64"/>
  <c r="F20" i="64"/>
  <c r="F27" i="64" s="1"/>
  <c r="M12" i="74"/>
  <c r="J12" i="74"/>
  <c r="E5" i="66"/>
  <c r="G29" i="74"/>
  <c r="I29" i="74" s="1"/>
  <c r="J29" i="74" s="1"/>
  <c r="E97" i="66"/>
  <c r="J5" i="74"/>
  <c r="N5" i="74" s="1"/>
  <c r="K10" i="74"/>
  <c r="O10" i="74" s="1"/>
  <c r="K21" i="74"/>
  <c r="O21" i="74" s="1"/>
  <c r="E12" i="66"/>
  <c r="E131" i="66"/>
  <c r="E137" i="66" s="1"/>
  <c r="M10" i="74"/>
  <c r="M21" i="74"/>
  <c r="M24" i="74"/>
  <c r="G91" i="56"/>
  <c r="G144" i="56"/>
  <c r="G145" i="56"/>
  <c r="G140" i="56"/>
  <c r="D27" i="64"/>
  <c r="C138" i="66"/>
  <c r="J13" i="74"/>
  <c r="M13" i="74"/>
  <c r="U19" i="70"/>
  <c r="J7" i="74"/>
  <c r="M7" i="74"/>
  <c r="F12" i="63"/>
  <c r="F17" i="63"/>
  <c r="U21" i="70"/>
  <c r="E21" i="70"/>
  <c r="E28" i="70" s="1"/>
  <c r="E95" i="67"/>
  <c r="E105" i="67"/>
  <c r="E137" i="67"/>
  <c r="E147" i="67"/>
  <c r="E179" i="67"/>
  <c r="E189" i="67"/>
  <c r="E221" i="67"/>
  <c r="E231" i="67"/>
  <c r="F30" i="68"/>
  <c r="I24" i="68"/>
  <c r="Q28" i="70"/>
  <c r="T19" i="70"/>
  <c r="L28" i="70"/>
  <c r="U27" i="70"/>
  <c r="M26" i="74"/>
  <c r="J26" i="74"/>
  <c r="E26" i="66"/>
  <c r="E107" i="66"/>
  <c r="E10" i="67"/>
  <c r="E53" i="67"/>
  <c r="Q8" i="64"/>
  <c r="C91" i="66"/>
  <c r="I9" i="68"/>
  <c r="R11" i="70"/>
  <c r="U11" i="70" s="1"/>
  <c r="M11" i="70"/>
  <c r="M28" i="70" s="1"/>
  <c r="U26" i="70"/>
  <c r="S27" i="70"/>
  <c r="M27" i="70"/>
  <c r="J11" i="74"/>
  <c r="M11" i="74"/>
  <c r="S14" i="70"/>
  <c r="U14" i="70" s="1"/>
  <c r="S15" i="70"/>
  <c r="U15" i="70" s="1"/>
  <c r="S25" i="70"/>
  <c r="U25" i="70" s="1"/>
  <c r="O28" i="70"/>
  <c r="O14" i="72"/>
  <c r="N17" i="74"/>
  <c r="N19" i="74"/>
  <c r="J28" i="70"/>
  <c r="S13" i="70"/>
  <c r="S28" i="70" s="1"/>
  <c r="M19" i="70"/>
  <c r="T21" i="70"/>
  <c r="C28" i="72"/>
  <c r="G15" i="74"/>
  <c r="I15" i="74" s="1"/>
  <c r="M25" i="74"/>
  <c r="J25" i="74"/>
  <c r="J28" i="74"/>
  <c r="I6" i="68"/>
  <c r="R20" i="70"/>
  <c r="U20" i="70" s="1"/>
  <c r="K5" i="74"/>
  <c r="O5" i="74" s="1"/>
  <c r="K9" i="74"/>
  <c r="O9" i="74" s="1"/>
  <c r="E15" i="74"/>
  <c r="J22" i="74"/>
  <c r="J23" i="74"/>
  <c r="K24" i="74"/>
  <c r="O24" i="74" s="1"/>
  <c r="M27" i="74"/>
  <c r="J27" i="74"/>
  <c r="N30" i="74"/>
  <c r="K30" i="74"/>
  <c r="O30" i="74" s="1"/>
  <c r="R7" i="72" l="1"/>
  <c r="Q7" i="72" s="1"/>
  <c r="T7" i="72" s="1"/>
  <c r="U7" i="72" s="1"/>
  <c r="G37" i="57"/>
  <c r="G7" i="57"/>
  <c r="M6" i="57"/>
  <c r="G56" i="57"/>
  <c r="G55" i="57" s="1"/>
  <c r="H46" i="53"/>
  <c r="G39" i="57" s="1"/>
  <c r="H90" i="54"/>
  <c r="H147" i="54" s="1"/>
  <c r="G10" i="57"/>
  <c r="R11" i="72"/>
  <c r="Q11" i="72" s="1"/>
  <c r="T11" i="72" s="1"/>
  <c r="U11" i="72" s="1"/>
  <c r="H90" i="53"/>
  <c r="R13" i="72" s="1"/>
  <c r="Q13" i="72" s="1"/>
  <c r="T13" i="72" s="1"/>
  <c r="U13" i="72" s="1"/>
  <c r="H59" i="53"/>
  <c r="R12" i="72" s="1"/>
  <c r="Q12" i="72" s="1"/>
  <c r="T12" i="72" s="1"/>
  <c r="U12" i="72" s="1"/>
  <c r="G40" i="57"/>
  <c r="N8" i="74"/>
  <c r="H115" i="54"/>
  <c r="M29" i="74"/>
  <c r="F38" i="63"/>
  <c r="F59" i="63" s="1"/>
  <c r="G38" i="63"/>
  <c r="G59" i="63" s="1"/>
  <c r="G51" i="63"/>
  <c r="G60" i="63"/>
  <c r="I25" i="64"/>
  <c r="J25" i="64" s="1"/>
  <c r="I24" i="64"/>
  <c r="J24" i="64" s="1"/>
  <c r="H107" i="53"/>
  <c r="H103" i="53"/>
  <c r="R24" i="72" s="1"/>
  <c r="Q24" i="72" s="1"/>
  <c r="T24" i="72" s="1"/>
  <c r="U24" i="72" s="1"/>
  <c r="G8" i="57"/>
  <c r="R8" i="72"/>
  <c r="Q8" i="72" s="1"/>
  <c r="T8" i="72" s="1"/>
  <c r="U8" i="72" s="1"/>
  <c r="M26" i="57"/>
  <c r="M27" i="57" s="1"/>
  <c r="H125" i="53"/>
  <c r="H139" i="53" s="1"/>
  <c r="R26" i="72" s="1"/>
  <c r="Q26" i="72" s="1"/>
  <c r="T26" i="72" s="1"/>
  <c r="U26" i="72" s="1"/>
  <c r="M37" i="57"/>
  <c r="M48" i="57" s="1"/>
  <c r="M62" i="57" s="1"/>
  <c r="M9" i="57"/>
  <c r="R19" i="72"/>
  <c r="Q19" i="72" s="1"/>
  <c r="T19" i="72" s="1"/>
  <c r="U19" i="72" s="1"/>
  <c r="M10" i="57"/>
  <c r="R20" i="72"/>
  <c r="Q20" i="72" s="1"/>
  <c r="T20" i="72" s="1"/>
  <c r="U20" i="72" s="1"/>
  <c r="M8" i="57"/>
  <c r="R18" i="72"/>
  <c r="Q18" i="72" s="1"/>
  <c r="T18" i="72" s="1"/>
  <c r="U18" i="72" s="1"/>
  <c r="M7" i="57"/>
  <c r="R17" i="72"/>
  <c r="H34" i="53"/>
  <c r="G9" i="57" s="1"/>
  <c r="G6" i="57"/>
  <c r="R5" i="72"/>
  <c r="O28" i="72"/>
  <c r="E66" i="66"/>
  <c r="E91" i="66" s="1"/>
  <c r="K14" i="74"/>
  <c r="O14" i="74" s="1"/>
  <c r="H142" i="54"/>
  <c r="G142" i="55"/>
  <c r="G149" i="55" s="1"/>
  <c r="H97" i="53"/>
  <c r="E113" i="66"/>
  <c r="E138" i="66" s="1"/>
  <c r="K12" i="74"/>
  <c r="O12" i="74" s="1"/>
  <c r="N12" i="74"/>
  <c r="G148" i="56"/>
  <c r="G147" i="56"/>
  <c r="N23" i="74"/>
  <c r="K23" i="74"/>
  <c r="O23" i="74" s="1"/>
  <c r="U13" i="70"/>
  <c r="U28" i="70" s="1"/>
  <c r="K13" i="74"/>
  <c r="O13" i="74" s="1"/>
  <c r="N13" i="74"/>
  <c r="K27" i="74"/>
  <c r="O27" i="74" s="1"/>
  <c r="N27" i="74"/>
  <c r="K29" i="74"/>
  <c r="O29" i="74" s="1"/>
  <c r="N29" i="74"/>
  <c r="I30" i="68"/>
  <c r="J15" i="74"/>
  <c r="M15" i="74"/>
  <c r="R28" i="70"/>
  <c r="N26" i="74"/>
  <c r="K26" i="74"/>
  <c r="O26" i="74" s="1"/>
  <c r="T28" i="70"/>
  <c r="K25" i="74"/>
  <c r="O25" i="74" s="1"/>
  <c r="N25" i="74"/>
  <c r="K22" i="74"/>
  <c r="O22" i="74" s="1"/>
  <c r="N22" i="74"/>
  <c r="N28" i="74"/>
  <c r="K28" i="74"/>
  <c r="O28" i="74" s="1"/>
  <c r="K11" i="74"/>
  <c r="O11" i="74" s="1"/>
  <c r="N11" i="74"/>
  <c r="K7" i="74"/>
  <c r="O7" i="74" s="1"/>
  <c r="N7" i="74"/>
  <c r="G150" i="55" l="1"/>
  <c r="R10" i="72"/>
  <c r="Q10" i="72" s="1"/>
  <c r="T10" i="72" s="1"/>
  <c r="U10" i="72" s="1"/>
  <c r="G48" i="57"/>
  <c r="M63" i="57" s="1"/>
  <c r="H113" i="53"/>
  <c r="H140" i="53" s="1"/>
  <c r="F55" i="63"/>
  <c r="G55" i="63"/>
  <c r="G18" i="57"/>
  <c r="M18" i="57"/>
  <c r="M28" i="57" s="1"/>
  <c r="Q17" i="72"/>
  <c r="T17" i="72" s="1"/>
  <c r="U17" i="72" s="1"/>
  <c r="R28" i="72"/>
  <c r="Q28" i="72" s="1"/>
  <c r="T28" i="72" s="1"/>
  <c r="U28" i="72" s="1"/>
  <c r="H66" i="53"/>
  <c r="H91" i="53" s="1"/>
  <c r="R9" i="72"/>
  <c r="Q9" i="72" s="1"/>
  <c r="T9" i="72" s="1"/>
  <c r="U9" i="72" s="1"/>
  <c r="Q5" i="72"/>
  <c r="T5" i="72" s="1"/>
  <c r="U5" i="72" s="1"/>
  <c r="K15" i="74"/>
  <c r="O15" i="74" s="1"/>
  <c r="N15" i="74"/>
  <c r="G63" i="57" l="1"/>
  <c r="M29" i="57"/>
  <c r="G29" i="57"/>
  <c r="M65" i="57"/>
  <c r="R14" i="72"/>
  <c r="Q14" i="72" s="1"/>
  <c r="T14" i="72" s="1"/>
  <c r="U14" i="72" s="1"/>
  <c r="D25" i="53" l="1"/>
  <c r="D18" i="53"/>
  <c r="D44" i="53"/>
  <c r="D45" i="53"/>
  <c r="D61" i="53"/>
  <c r="D62" i="53"/>
  <c r="D63" i="53"/>
  <c r="D64" i="53"/>
  <c r="C40" i="57" s="1"/>
  <c r="D65" i="53"/>
  <c r="D54" i="53"/>
  <c r="D55" i="53"/>
  <c r="D56" i="53"/>
  <c r="D57" i="53"/>
  <c r="D58" i="53"/>
  <c r="E49" i="57"/>
  <c r="G49" i="57"/>
  <c r="E19" i="57"/>
  <c r="G19" i="57"/>
  <c r="E24" i="57"/>
  <c r="G24" i="57"/>
  <c r="F52" i="55"/>
  <c r="K52" i="54"/>
  <c r="D52" i="55"/>
  <c r="D59" i="54"/>
  <c r="D52" i="54"/>
  <c r="J7" i="54"/>
  <c r="K7" i="54"/>
  <c r="J8" i="54"/>
  <c r="K8" i="54"/>
  <c r="J9" i="54"/>
  <c r="K9" i="54"/>
  <c r="J10" i="54"/>
  <c r="K10" i="54"/>
  <c r="J11" i="54"/>
  <c r="K11" i="54"/>
  <c r="K12" i="54"/>
  <c r="K19" i="54"/>
  <c r="J20" i="54"/>
  <c r="K20" i="54"/>
  <c r="J21" i="54"/>
  <c r="K21" i="54"/>
  <c r="J22" i="54"/>
  <c r="K22" i="54"/>
  <c r="J23" i="54"/>
  <c r="K23" i="54"/>
  <c r="J24" i="54"/>
  <c r="K24" i="54"/>
  <c r="J25" i="54"/>
  <c r="K25" i="54"/>
  <c r="K26" i="54"/>
  <c r="J27" i="54"/>
  <c r="K27" i="54"/>
  <c r="J28" i="54"/>
  <c r="K28" i="54"/>
  <c r="J29" i="54"/>
  <c r="K29" i="54"/>
  <c r="J30" i="54"/>
  <c r="K30" i="54"/>
  <c r="J31" i="54"/>
  <c r="K31" i="54"/>
  <c r="J32" i="54"/>
  <c r="K32" i="54"/>
  <c r="J33" i="54"/>
  <c r="K33" i="54"/>
  <c r="K34" i="54"/>
  <c r="K46" i="54"/>
  <c r="J47" i="54"/>
  <c r="K47" i="54"/>
  <c r="J48" i="54"/>
  <c r="K48" i="54"/>
  <c r="J49" i="54"/>
  <c r="K49" i="54"/>
  <c r="J50" i="54"/>
  <c r="K50" i="54"/>
  <c r="J51" i="54"/>
  <c r="K51" i="54"/>
  <c r="J52" i="54"/>
  <c r="J53" i="54"/>
  <c r="K53" i="54"/>
  <c r="J54" i="54"/>
  <c r="K54" i="54"/>
  <c r="J55" i="54"/>
  <c r="K55" i="54"/>
  <c r="J56" i="54"/>
  <c r="K56" i="54"/>
  <c r="J57" i="54"/>
  <c r="K57" i="54"/>
  <c r="J58" i="54"/>
  <c r="K58" i="54"/>
  <c r="J59" i="54"/>
  <c r="K59" i="54"/>
  <c r="J60" i="54"/>
  <c r="K60" i="54"/>
  <c r="J61" i="54"/>
  <c r="K61" i="54"/>
  <c r="J62" i="54"/>
  <c r="K62" i="54"/>
  <c r="J63" i="54"/>
  <c r="K63" i="54"/>
  <c r="J64" i="54"/>
  <c r="K64" i="54"/>
  <c r="J65" i="54"/>
  <c r="K65" i="54"/>
  <c r="K67" i="54"/>
  <c r="J68" i="54"/>
  <c r="K68" i="54"/>
  <c r="J69" i="54"/>
  <c r="K69" i="54"/>
  <c r="J70" i="54"/>
  <c r="K70" i="54"/>
  <c r="J71" i="54"/>
  <c r="K71" i="54"/>
  <c r="J72" i="54"/>
  <c r="K72" i="54"/>
  <c r="J73" i="54"/>
  <c r="K73" i="54"/>
  <c r="J74" i="54"/>
  <c r="K74" i="54"/>
  <c r="J75" i="54"/>
  <c r="K75" i="54"/>
  <c r="K76" i="54"/>
  <c r="J77" i="54"/>
  <c r="K77" i="54"/>
  <c r="J78" i="54"/>
  <c r="K78" i="54"/>
  <c r="J79" i="54"/>
  <c r="K79" i="54"/>
  <c r="J80" i="54"/>
  <c r="K80" i="54"/>
  <c r="J81" i="54"/>
  <c r="K81" i="54"/>
  <c r="J82" i="54"/>
  <c r="K82" i="54"/>
  <c r="J83" i="54"/>
  <c r="K83" i="54"/>
  <c r="J84" i="54"/>
  <c r="K84" i="54"/>
  <c r="J85" i="54"/>
  <c r="K85" i="54"/>
  <c r="J86" i="54"/>
  <c r="K86" i="54"/>
  <c r="J87" i="54"/>
  <c r="K87" i="54"/>
  <c r="J88" i="54"/>
  <c r="K88" i="54"/>
  <c r="J89" i="54"/>
  <c r="K89" i="54"/>
  <c r="K90" i="54"/>
  <c r="J94" i="54"/>
  <c r="K94" i="54"/>
  <c r="J95" i="54"/>
  <c r="K95" i="54"/>
  <c r="J96" i="54"/>
  <c r="K96" i="54"/>
  <c r="J97" i="54"/>
  <c r="K97" i="54"/>
  <c r="J98" i="54"/>
  <c r="K98" i="54"/>
  <c r="K99" i="54"/>
  <c r="K105" i="54"/>
  <c r="J106" i="54"/>
  <c r="K106" i="54"/>
  <c r="J107" i="54"/>
  <c r="K107" i="54"/>
  <c r="J108" i="54"/>
  <c r="K108" i="54"/>
  <c r="K109" i="54"/>
  <c r="K115" i="54"/>
  <c r="K116" i="54"/>
  <c r="J117" i="54"/>
  <c r="K117" i="54"/>
  <c r="J118" i="54"/>
  <c r="K118" i="54"/>
  <c r="J119" i="54"/>
  <c r="K119" i="54"/>
  <c r="K120" i="54"/>
  <c r="J121" i="54"/>
  <c r="K121" i="54"/>
  <c r="J122" i="54"/>
  <c r="K122" i="54"/>
  <c r="J123" i="54"/>
  <c r="K123" i="54"/>
  <c r="J124" i="54"/>
  <c r="K124" i="54"/>
  <c r="J125" i="54"/>
  <c r="K125" i="54"/>
  <c r="J126" i="54"/>
  <c r="K126" i="54"/>
  <c r="J127" i="54"/>
  <c r="K127" i="54"/>
  <c r="J128" i="54"/>
  <c r="K128" i="54"/>
  <c r="J129" i="54"/>
  <c r="K129" i="54"/>
  <c r="J130" i="54"/>
  <c r="K130" i="54"/>
  <c r="J131" i="54"/>
  <c r="K131" i="54"/>
  <c r="J132" i="54"/>
  <c r="K132" i="54"/>
  <c r="K133" i="54"/>
  <c r="J134" i="54"/>
  <c r="K134" i="54"/>
  <c r="J135" i="54"/>
  <c r="K135" i="54"/>
  <c r="J136" i="54"/>
  <c r="K136" i="54"/>
  <c r="J137" i="54"/>
  <c r="K137" i="54"/>
  <c r="J138" i="54"/>
  <c r="K138" i="54"/>
  <c r="J139" i="54"/>
  <c r="K139" i="54"/>
  <c r="J140" i="54"/>
  <c r="K140" i="54"/>
  <c r="K141" i="54"/>
  <c r="K142" i="54"/>
  <c r="K6" i="54"/>
  <c r="J6" i="54"/>
  <c r="G5" i="54"/>
  <c r="F5" i="54"/>
  <c r="F66" i="54" s="1"/>
  <c r="F19" i="55"/>
  <c r="H19" i="55" s="1"/>
  <c r="S24" i="55"/>
  <c r="U24" i="55"/>
  <c r="D19" i="55"/>
  <c r="S60" i="55"/>
  <c r="S140" i="55"/>
  <c r="S139" i="55"/>
  <c r="S138" i="55"/>
  <c r="S137" i="55"/>
  <c r="S136" i="55"/>
  <c r="S135" i="55"/>
  <c r="S134" i="55"/>
  <c r="S132" i="55"/>
  <c r="S131" i="55"/>
  <c r="S130" i="55"/>
  <c r="S129" i="55"/>
  <c r="S128" i="55"/>
  <c r="S126" i="55"/>
  <c r="S125" i="55"/>
  <c r="S124" i="55"/>
  <c r="S123" i="55"/>
  <c r="S122" i="55"/>
  <c r="S121" i="55"/>
  <c r="S98" i="55"/>
  <c r="S97" i="55"/>
  <c r="S96" i="55"/>
  <c r="S95" i="55"/>
  <c r="S94" i="55"/>
  <c r="S89" i="55"/>
  <c r="S88" i="55"/>
  <c r="S87" i="55"/>
  <c r="S86" i="55"/>
  <c r="S85" i="55"/>
  <c r="S84" i="55"/>
  <c r="S82" i="55"/>
  <c r="S81" i="55"/>
  <c r="S80" i="55"/>
  <c r="S78" i="55"/>
  <c r="S77" i="55"/>
  <c r="S75" i="55"/>
  <c r="S74" i="55"/>
  <c r="S73" i="55"/>
  <c r="S72" i="55"/>
  <c r="S71" i="55"/>
  <c r="S70" i="55"/>
  <c r="S69" i="55"/>
  <c r="S68" i="55"/>
  <c r="S65" i="55"/>
  <c r="S64" i="55"/>
  <c r="S63" i="55"/>
  <c r="S62" i="55"/>
  <c r="S61" i="55"/>
  <c r="S59" i="55"/>
  <c r="S58" i="55"/>
  <c r="S57" i="55"/>
  <c r="S56" i="55"/>
  <c r="S55" i="55"/>
  <c r="S54" i="55"/>
  <c r="S53" i="55"/>
  <c r="S52" i="55"/>
  <c r="S51" i="55"/>
  <c r="S50" i="55"/>
  <c r="S49" i="55"/>
  <c r="S48" i="55"/>
  <c r="S47" i="55"/>
  <c r="S33" i="55"/>
  <c r="S32" i="55"/>
  <c r="S31" i="55"/>
  <c r="S30" i="55"/>
  <c r="S29" i="55"/>
  <c r="S28" i="55"/>
  <c r="S27" i="55"/>
  <c r="S25" i="55"/>
  <c r="S23" i="55"/>
  <c r="S22" i="55"/>
  <c r="S21" i="55"/>
  <c r="S20" i="55"/>
  <c r="S18" i="55"/>
  <c r="S17" i="55"/>
  <c r="S16" i="55"/>
  <c r="G61" i="57" l="1"/>
  <c r="G62" i="57" s="1"/>
  <c r="M64" i="57"/>
  <c r="G64" i="57"/>
  <c r="E61" i="57"/>
  <c r="E62" i="57" s="1"/>
  <c r="E64" i="57"/>
  <c r="K64" i="57"/>
  <c r="G27" i="57"/>
  <c r="G28" i="57" s="1"/>
  <c r="M30" i="57"/>
  <c r="G30" i="57"/>
  <c r="E27" i="57"/>
  <c r="E28" i="57" s="1"/>
  <c r="E30" i="57"/>
  <c r="K30" i="57"/>
  <c r="F91" i="54"/>
  <c r="F149" i="54" s="1"/>
  <c r="F146" i="54"/>
  <c r="G66" i="54"/>
  <c r="H5" i="54"/>
  <c r="H66" i="54" s="1"/>
  <c r="J19" i="54"/>
  <c r="G144" i="53"/>
  <c r="L91" i="53"/>
  <c r="F145" i="53"/>
  <c r="H144" i="53"/>
  <c r="G145" i="53"/>
  <c r="M140" i="53"/>
  <c r="F144" i="53"/>
  <c r="M91" i="53"/>
  <c r="G65" i="57" l="1"/>
  <c r="E65" i="57"/>
  <c r="F150" i="54"/>
  <c r="H91" i="54"/>
  <c r="H150" i="54" s="1"/>
  <c r="H146" i="54"/>
  <c r="G91" i="54"/>
  <c r="G146" i="54"/>
  <c r="H145" i="53"/>
  <c r="L140" i="53"/>
  <c r="F147" i="53"/>
  <c r="Q105" i="55"/>
  <c r="Q121" i="55"/>
  <c r="Q122" i="55"/>
  <c r="Q123" i="55"/>
  <c r="Q124" i="55"/>
  <c r="Q125" i="55"/>
  <c r="Q126" i="55"/>
  <c r="Q128" i="55"/>
  <c r="Q129" i="55"/>
  <c r="Q130" i="55"/>
  <c r="Q131" i="55"/>
  <c r="Q132" i="55"/>
  <c r="Q134" i="55"/>
  <c r="Q135" i="55"/>
  <c r="Q136" i="55"/>
  <c r="Q137" i="55"/>
  <c r="Q138" i="55"/>
  <c r="U138" i="55"/>
  <c r="U137" i="55"/>
  <c r="U136" i="55"/>
  <c r="U135" i="55"/>
  <c r="U134" i="55"/>
  <c r="AG133" i="55"/>
  <c r="AF133" i="55"/>
  <c r="AE133" i="55"/>
  <c r="AD133" i="55"/>
  <c r="AC133" i="55"/>
  <c r="AB133" i="55"/>
  <c r="AA133" i="55"/>
  <c r="Z133" i="55"/>
  <c r="Y133" i="55"/>
  <c r="X133" i="55"/>
  <c r="W133" i="55"/>
  <c r="V133" i="55"/>
  <c r="U132" i="55"/>
  <c r="U131" i="55"/>
  <c r="U130" i="55"/>
  <c r="U129" i="55"/>
  <c r="U128" i="55"/>
  <c r="AG127" i="55"/>
  <c r="AF127" i="55"/>
  <c r="AE127" i="55"/>
  <c r="AD127" i="55"/>
  <c r="AC127" i="55"/>
  <c r="AB127" i="55"/>
  <c r="AA127" i="55"/>
  <c r="Z127" i="55"/>
  <c r="Y127" i="55"/>
  <c r="X127" i="55"/>
  <c r="W127" i="55"/>
  <c r="V127" i="55"/>
  <c r="U126" i="55"/>
  <c r="U125" i="55"/>
  <c r="U124" i="55"/>
  <c r="U123" i="55"/>
  <c r="U122" i="55"/>
  <c r="U121" i="55"/>
  <c r="AG120" i="55"/>
  <c r="AF120" i="55"/>
  <c r="AE120" i="55"/>
  <c r="AD120" i="55"/>
  <c r="AC120" i="55"/>
  <c r="AB120" i="55"/>
  <c r="AA120" i="55"/>
  <c r="Z120" i="55"/>
  <c r="Y120" i="55"/>
  <c r="X120" i="55"/>
  <c r="W120" i="55"/>
  <c r="V120" i="55"/>
  <c r="AG116" i="55"/>
  <c r="AF116" i="55"/>
  <c r="AE116" i="55"/>
  <c r="AD116" i="55"/>
  <c r="AC116" i="55"/>
  <c r="AB116" i="55"/>
  <c r="AA116" i="55"/>
  <c r="Z116" i="55"/>
  <c r="Y116" i="55"/>
  <c r="X116" i="55"/>
  <c r="W116" i="55"/>
  <c r="V116" i="55"/>
  <c r="AG109" i="55"/>
  <c r="AF109" i="55"/>
  <c r="AE109" i="55"/>
  <c r="AD109" i="55"/>
  <c r="AC109" i="55"/>
  <c r="AB109" i="55"/>
  <c r="AA109" i="55"/>
  <c r="Z109" i="55"/>
  <c r="Y109" i="55"/>
  <c r="X109" i="55"/>
  <c r="W109" i="55"/>
  <c r="AG105" i="55"/>
  <c r="AF105" i="55"/>
  <c r="AE105" i="55"/>
  <c r="AD105" i="55"/>
  <c r="AC105" i="55"/>
  <c r="AB105" i="55"/>
  <c r="AA105" i="55"/>
  <c r="Z105" i="55"/>
  <c r="Y105" i="55"/>
  <c r="X105" i="55"/>
  <c r="V105" i="55"/>
  <c r="AG99" i="55"/>
  <c r="AF99" i="55"/>
  <c r="AE99" i="55"/>
  <c r="AD99" i="55"/>
  <c r="AC99" i="55"/>
  <c r="AB99" i="55"/>
  <c r="AA99" i="55"/>
  <c r="Z99" i="55"/>
  <c r="Y99" i="55"/>
  <c r="X99" i="55"/>
  <c r="W99" i="55"/>
  <c r="V99" i="55"/>
  <c r="U87" i="55"/>
  <c r="U86" i="55"/>
  <c r="U85" i="55"/>
  <c r="U84" i="55"/>
  <c r="AG83" i="55"/>
  <c r="AF83" i="55"/>
  <c r="AE83" i="55"/>
  <c r="AD83" i="55"/>
  <c r="AC83" i="55"/>
  <c r="AB83" i="55"/>
  <c r="AA83" i="55"/>
  <c r="Z83" i="55"/>
  <c r="Y83" i="55"/>
  <c r="X83" i="55"/>
  <c r="W83" i="55"/>
  <c r="V83" i="55"/>
  <c r="Q83" i="55"/>
  <c r="U82" i="55"/>
  <c r="U81" i="55"/>
  <c r="U80" i="55"/>
  <c r="AG79" i="55"/>
  <c r="AF79" i="55"/>
  <c r="AE79" i="55"/>
  <c r="AD79" i="55"/>
  <c r="AC79" i="55"/>
  <c r="AB79" i="55"/>
  <c r="AA79" i="55"/>
  <c r="Z79" i="55"/>
  <c r="Y79" i="55"/>
  <c r="X79" i="55"/>
  <c r="W79" i="55"/>
  <c r="V79" i="55"/>
  <c r="Q79" i="55"/>
  <c r="U78" i="55"/>
  <c r="U77" i="55"/>
  <c r="AG76" i="55"/>
  <c r="AF76" i="55"/>
  <c r="AE76" i="55"/>
  <c r="AD76" i="55"/>
  <c r="AC76" i="55"/>
  <c r="S76" i="55" s="1"/>
  <c r="AB76" i="55"/>
  <c r="AA76" i="55"/>
  <c r="Z76" i="55"/>
  <c r="Y76" i="55"/>
  <c r="X76" i="55"/>
  <c r="W76" i="55"/>
  <c r="V76" i="55"/>
  <c r="Q76" i="55"/>
  <c r="U75" i="55"/>
  <c r="U74" i="55"/>
  <c r="U73" i="55"/>
  <c r="U72" i="55"/>
  <c r="AE71" i="55"/>
  <c r="AB71" i="55"/>
  <c r="Y71" i="55"/>
  <c r="V71" i="55"/>
  <c r="Q71" i="55"/>
  <c r="U70" i="55"/>
  <c r="U69" i="55"/>
  <c r="U68" i="55"/>
  <c r="AG67" i="55"/>
  <c r="AF67" i="55"/>
  <c r="AF90" i="55" s="1"/>
  <c r="AE67" i="55"/>
  <c r="AD67" i="55"/>
  <c r="AC67" i="55"/>
  <c r="AB67" i="55"/>
  <c r="AA67" i="55"/>
  <c r="Z67" i="55"/>
  <c r="Y67" i="55"/>
  <c r="X67" i="55"/>
  <c r="W67" i="55"/>
  <c r="S67" i="55" s="1"/>
  <c r="V67" i="55"/>
  <c r="Q67" i="55"/>
  <c r="U65" i="55"/>
  <c r="U64" i="55"/>
  <c r="U63" i="55"/>
  <c r="U62" i="55"/>
  <c r="U61" i="55"/>
  <c r="AG59" i="55"/>
  <c r="AF59" i="55"/>
  <c r="AE59" i="55"/>
  <c r="AD59" i="55"/>
  <c r="AC59" i="55"/>
  <c r="AB59" i="55"/>
  <c r="AA59" i="55"/>
  <c r="Z59" i="55"/>
  <c r="Y59" i="55"/>
  <c r="X59" i="55"/>
  <c r="W59" i="55"/>
  <c r="V59" i="55"/>
  <c r="Q59" i="55"/>
  <c r="U58" i="55"/>
  <c r="U57" i="55"/>
  <c r="U56" i="55"/>
  <c r="U55" i="55"/>
  <c r="U54" i="55"/>
  <c r="AG52" i="55"/>
  <c r="AF52" i="55"/>
  <c r="AE52" i="55"/>
  <c r="AD52" i="55"/>
  <c r="AC52" i="55"/>
  <c r="AB52" i="55"/>
  <c r="AA52" i="55"/>
  <c r="Z52" i="55"/>
  <c r="Y52" i="55"/>
  <c r="X52" i="55"/>
  <c r="W52" i="55"/>
  <c r="V52" i="55"/>
  <c r="Q52" i="55"/>
  <c r="U51" i="55"/>
  <c r="U50" i="55"/>
  <c r="U49" i="55"/>
  <c r="U48" i="55"/>
  <c r="U47" i="55"/>
  <c r="AG46" i="55"/>
  <c r="AF46" i="55"/>
  <c r="AE46" i="55"/>
  <c r="AD46" i="55"/>
  <c r="AC46" i="55"/>
  <c r="AB46" i="55"/>
  <c r="AA46" i="55"/>
  <c r="Z46" i="55"/>
  <c r="Y46" i="55"/>
  <c r="X46" i="55"/>
  <c r="W46" i="55"/>
  <c r="S46" i="55" s="1"/>
  <c r="V46" i="55"/>
  <c r="Q46" i="55"/>
  <c r="AG34" i="55"/>
  <c r="AF34" i="55"/>
  <c r="AE34" i="55"/>
  <c r="AD34" i="55"/>
  <c r="AC34" i="55"/>
  <c r="AB34" i="55"/>
  <c r="AA34" i="55"/>
  <c r="Z34" i="55"/>
  <c r="Y34" i="55"/>
  <c r="X34" i="55"/>
  <c r="W34" i="55"/>
  <c r="V34" i="55"/>
  <c r="Q34" i="55"/>
  <c r="U33" i="55"/>
  <c r="U32" i="55"/>
  <c r="U31" i="55"/>
  <c r="U30" i="55"/>
  <c r="U29" i="55"/>
  <c r="U28" i="55"/>
  <c r="U27" i="55"/>
  <c r="AG26" i="55"/>
  <c r="AF26" i="55"/>
  <c r="AE26" i="55"/>
  <c r="AD26" i="55"/>
  <c r="AC26" i="55"/>
  <c r="AB26" i="55"/>
  <c r="AA26" i="55"/>
  <c r="Z26" i="55"/>
  <c r="Y26" i="55"/>
  <c r="X26" i="55"/>
  <c r="W26" i="55"/>
  <c r="S26" i="55" s="1"/>
  <c r="V26" i="55"/>
  <c r="Q26" i="55"/>
  <c r="U25" i="55"/>
  <c r="U23" i="55"/>
  <c r="U21" i="55"/>
  <c r="U20" i="55"/>
  <c r="AG19" i="55"/>
  <c r="AF19" i="55"/>
  <c r="AE19" i="55"/>
  <c r="AD19" i="55"/>
  <c r="AC19" i="55"/>
  <c r="AB19" i="55"/>
  <c r="AA19" i="55"/>
  <c r="Z19" i="55"/>
  <c r="Y19" i="55"/>
  <c r="X19" i="55"/>
  <c r="W19" i="55"/>
  <c r="S19" i="55" s="1"/>
  <c r="V19" i="55"/>
  <c r="Q19" i="55"/>
  <c r="U18" i="55"/>
  <c r="U15" i="55"/>
  <c r="S15" i="55"/>
  <c r="U14" i="55"/>
  <c r="S14" i="55"/>
  <c r="U13" i="55"/>
  <c r="S13" i="55"/>
  <c r="AG12" i="55"/>
  <c r="AF12" i="55"/>
  <c r="AE12" i="55"/>
  <c r="AD12" i="55"/>
  <c r="AC12" i="55"/>
  <c r="AB12" i="55"/>
  <c r="AA12" i="55"/>
  <c r="Z12" i="55"/>
  <c r="Y12" i="55"/>
  <c r="X12" i="55"/>
  <c r="W12" i="55"/>
  <c r="V12" i="55"/>
  <c r="Q12" i="55"/>
  <c r="U11" i="55"/>
  <c r="S11" i="55"/>
  <c r="U10" i="55"/>
  <c r="S10" i="55"/>
  <c r="U9" i="55"/>
  <c r="S9" i="55"/>
  <c r="U8" i="55"/>
  <c r="S8" i="55"/>
  <c r="U7" i="55"/>
  <c r="S7" i="55"/>
  <c r="U6" i="55"/>
  <c r="S6" i="55"/>
  <c r="AG5" i="55"/>
  <c r="AF5" i="55"/>
  <c r="AE5" i="55"/>
  <c r="AD5" i="55"/>
  <c r="AC5" i="55"/>
  <c r="AB5" i="55"/>
  <c r="AA5" i="55"/>
  <c r="Z5" i="55"/>
  <c r="Y5" i="55"/>
  <c r="X5" i="55"/>
  <c r="W5" i="55"/>
  <c r="V5" i="55"/>
  <c r="Q5" i="55"/>
  <c r="U83" i="55" l="1"/>
  <c r="X90" i="55"/>
  <c r="S34" i="55"/>
  <c r="H149" i="54"/>
  <c r="G150" i="54"/>
  <c r="G149" i="54"/>
  <c r="Q127" i="55"/>
  <c r="Q133" i="55"/>
  <c r="S79" i="55"/>
  <c r="S83" i="55"/>
  <c r="Q116" i="55"/>
  <c r="Q120" i="55"/>
  <c r="Q141" i="55" s="1"/>
  <c r="Q109" i="55"/>
  <c r="Q99" i="55"/>
  <c r="U19" i="55"/>
  <c r="S12" i="55"/>
  <c r="Y115" i="55"/>
  <c r="AC115" i="55"/>
  <c r="AG115" i="55"/>
  <c r="X141" i="55"/>
  <c r="X147" i="55" s="1"/>
  <c r="AB141" i="55"/>
  <c r="AF141" i="55"/>
  <c r="V141" i="55"/>
  <c r="Z141" i="55"/>
  <c r="AD141" i="55"/>
  <c r="U59" i="55"/>
  <c r="U52" i="55"/>
  <c r="U26" i="55"/>
  <c r="U46" i="55"/>
  <c r="Q90" i="55"/>
  <c r="U12" i="55"/>
  <c r="Q66" i="55"/>
  <c r="Q91" i="55" s="1"/>
  <c r="Y66" i="55"/>
  <c r="AC66" i="55"/>
  <c r="AG66" i="55"/>
  <c r="AG146" i="55" s="1"/>
  <c r="U34" i="55"/>
  <c r="U67" i="55"/>
  <c r="U76" i="55"/>
  <c r="V90" i="55"/>
  <c r="Z90" i="55"/>
  <c r="Z147" i="55" s="1"/>
  <c r="AD90" i="55"/>
  <c r="AD147" i="55" s="1"/>
  <c r="X115" i="55"/>
  <c r="AB115" i="55"/>
  <c r="AB142" i="55" s="1"/>
  <c r="AF115" i="55"/>
  <c r="AF142" i="55" s="1"/>
  <c r="W141" i="55"/>
  <c r="AA141" i="55"/>
  <c r="AE141" i="55"/>
  <c r="AC141" i="55"/>
  <c r="V66" i="55"/>
  <c r="Z66" i="55"/>
  <c r="S5" i="55"/>
  <c r="U79" i="55"/>
  <c r="W115" i="55"/>
  <c r="AA115" i="55"/>
  <c r="AE115" i="55"/>
  <c r="AE142" i="55" s="1"/>
  <c r="AF147" i="55"/>
  <c r="Y141" i="55"/>
  <c r="AG141" i="55"/>
  <c r="W66" i="55"/>
  <c r="AA66" i="55"/>
  <c r="AE66" i="55"/>
  <c r="U5" i="55"/>
  <c r="AD66" i="55"/>
  <c r="X66" i="55"/>
  <c r="AB66" i="55"/>
  <c r="AF66" i="55"/>
  <c r="W90" i="55"/>
  <c r="AA90" i="55"/>
  <c r="AE90" i="55"/>
  <c r="V115" i="55"/>
  <c r="Z115" i="55"/>
  <c r="AD115" i="55"/>
  <c r="AD142" i="55" s="1"/>
  <c r="AB90" i="55"/>
  <c r="AB147" i="55" s="1"/>
  <c r="Y90" i="55"/>
  <c r="AC90" i="55"/>
  <c r="AG90" i="55"/>
  <c r="AG142" i="55"/>
  <c r="V147" i="55" l="1"/>
  <c r="X142" i="55"/>
  <c r="Y142" i="55"/>
  <c r="Y146" i="55"/>
  <c r="AC146" i="55"/>
  <c r="AC142" i="55"/>
  <c r="Q115" i="55"/>
  <c r="Q142" i="55" s="1"/>
  <c r="Q149" i="55" s="1"/>
  <c r="S90" i="55"/>
  <c r="Q147" i="55"/>
  <c r="S66" i="55"/>
  <c r="S146" i="55" s="1"/>
  <c r="V91" i="55"/>
  <c r="V142" i="55"/>
  <c r="W146" i="55"/>
  <c r="AA91" i="55"/>
  <c r="AA149" i="55" s="1"/>
  <c r="W142" i="55"/>
  <c r="AA142" i="55"/>
  <c r="AC147" i="55"/>
  <c r="Z142" i="55"/>
  <c r="W147" i="55"/>
  <c r="AE146" i="55"/>
  <c r="Z146" i="55"/>
  <c r="Z91" i="55"/>
  <c r="AA147" i="55"/>
  <c r="X146" i="55"/>
  <c r="U90" i="55"/>
  <c r="V146" i="55"/>
  <c r="X91" i="55"/>
  <c r="X149" i="55" s="1"/>
  <c r="W91" i="55"/>
  <c r="AD91" i="55"/>
  <c r="AD149" i="55" s="1"/>
  <c r="AF146" i="55"/>
  <c r="AD146" i="55"/>
  <c r="Y147" i="55"/>
  <c r="AE147" i="55"/>
  <c r="AB146" i="55"/>
  <c r="U66" i="55"/>
  <c r="AE91" i="55"/>
  <c r="AE149" i="55" s="1"/>
  <c r="AF91" i="55"/>
  <c r="AF149" i="55" s="1"/>
  <c r="AG147" i="55"/>
  <c r="AA146" i="55"/>
  <c r="AG91" i="55"/>
  <c r="AG149" i="55" s="1"/>
  <c r="Y91" i="55"/>
  <c r="Y149" i="55" s="1"/>
  <c r="AB91" i="55"/>
  <c r="AB149" i="55" s="1"/>
  <c r="AC91" i="55"/>
  <c r="Z149" i="55" l="1"/>
  <c r="S91" i="55"/>
  <c r="S149" i="55" s="1"/>
  <c r="AC149" i="55"/>
  <c r="U91" i="55"/>
  <c r="Q146" i="55"/>
  <c r="U146" i="55"/>
  <c r="AJ149" i="55"/>
  <c r="AK149" i="55"/>
  <c r="AI149" i="55"/>
  <c r="W149" i="55"/>
  <c r="V149" i="55"/>
  <c r="U147" i="55"/>
  <c r="S147" i="55"/>
  <c r="F133" i="55" l="1"/>
  <c r="F127" i="55"/>
  <c r="F120" i="55"/>
  <c r="F116" i="55"/>
  <c r="F109" i="55"/>
  <c r="F105" i="55"/>
  <c r="F99" i="55"/>
  <c r="H99" i="55" s="1"/>
  <c r="F83" i="55"/>
  <c r="F79" i="55"/>
  <c r="F76" i="55"/>
  <c r="F71" i="55"/>
  <c r="F67" i="55"/>
  <c r="F59" i="55"/>
  <c r="F46" i="55"/>
  <c r="F34" i="55"/>
  <c r="F26" i="55"/>
  <c r="H26" i="55" s="1"/>
  <c r="F12" i="55"/>
  <c r="F5" i="55"/>
  <c r="H5" i="55" s="1"/>
  <c r="F131" i="56"/>
  <c r="F125" i="56"/>
  <c r="F118" i="56"/>
  <c r="F114" i="56"/>
  <c r="F139" i="56" s="1"/>
  <c r="F107" i="56"/>
  <c r="F103" i="56"/>
  <c r="F97" i="56"/>
  <c r="F83" i="56"/>
  <c r="F79" i="56"/>
  <c r="F76" i="56"/>
  <c r="F71" i="56"/>
  <c r="F67" i="56"/>
  <c r="F90" i="56" s="1"/>
  <c r="F145" i="56" s="1"/>
  <c r="F59" i="56"/>
  <c r="F52" i="56"/>
  <c r="F46" i="56"/>
  <c r="F34" i="56"/>
  <c r="F26" i="56"/>
  <c r="F19" i="56"/>
  <c r="F12" i="56"/>
  <c r="H12" i="56" s="1"/>
  <c r="F5" i="56"/>
  <c r="H5" i="56" s="1"/>
  <c r="H76" i="55" l="1"/>
  <c r="J76" i="54"/>
  <c r="H67" i="55"/>
  <c r="J67" i="54"/>
  <c r="H46" i="55"/>
  <c r="J46" i="54"/>
  <c r="H26" i="56"/>
  <c r="J26" i="54"/>
  <c r="H34" i="55"/>
  <c r="J34" i="54"/>
  <c r="H12" i="55"/>
  <c r="J12" i="54"/>
  <c r="H109" i="55"/>
  <c r="J109" i="54"/>
  <c r="H116" i="55"/>
  <c r="J116" i="54"/>
  <c r="H120" i="55"/>
  <c r="J120" i="54"/>
  <c r="H105" i="55"/>
  <c r="J105" i="54"/>
  <c r="H133" i="55"/>
  <c r="J133" i="54"/>
  <c r="F113" i="56"/>
  <c r="F140" i="56" s="1"/>
  <c r="H97" i="56"/>
  <c r="J99" i="54"/>
  <c r="F66" i="55"/>
  <c r="F141" i="55"/>
  <c r="F90" i="55"/>
  <c r="F147" i="55" s="1"/>
  <c r="F115" i="55"/>
  <c r="H115" i="55" s="1"/>
  <c r="F66" i="56"/>
  <c r="F91" i="56" s="1"/>
  <c r="H91" i="56" s="1"/>
  <c r="F146" i="55" l="1"/>
  <c r="F144" i="56"/>
  <c r="H66" i="56"/>
  <c r="H90" i="55"/>
  <c r="J90" i="54"/>
  <c r="J66" i="54"/>
  <c r="H66" i="55"/>
  <c r="H146" i="55" s="1"/>
  <c r="H141" i="55"/>
  <c r="J141" i="54"/>
  <c r="H140" i="56"/>
  <c r="H113" i="56"/>
  <c r="H144" i="56" s="1"/>
  <c r="J115" i="54"/>
  <c r="K66" i="54"/>
  <c r="F142" i="55"/>
  <c r="H142" i="55" s="1"/>
  <c r="F91" i="55"/>
  <c r="F147" i="56"/>
  <c r="H147" i="55" l="1"/>
  <c r="J91" i="54"/>
  <c r="H91" i="55"/>
  <c r="H150" i="55" s="1"/>
  <c r="J142" i="54"/>
  <c r="H148" i="56"/>
  <c r="H147" i="56"/>
  <c r="K91" i="54"/>
  <c r="F149" i="55"/>
  <c r="H149" i="55" l="1"/>
  <c r="E44" i="4" l="1"/>
  <c r="F44" i="4"/>
  <c r="E45" i="4"/>
  <c r="F45" i="4"/>
  <c r="D45" i="4"/>
  <c r="D44" i="4"/>
  <c r="F28" i="4"/>
  <c r="E28" i="4"/>
  <c r="D28" i="4"/>
  <c r="C49" i="57"/>
  <c r="C19" i="57"/>
  <c r="D131" i="56"/>
  <c r="D125" i="56"/>
  <c r="D118" i="56"/>
  <c r="D114" i="56"/>
  <c r="D139" i="56" s="1"/>
  <c r="D107" i="56"/>
  <c r="D103" i="56"/>
  <c r="D97" i="56"/>
  <c r="D113" i="56" s="1"/>
  <c r="D140" i="56" s="1"/>
  <c r="D83" i="56"/>
  <c r="D79" i="56"/>
  <c r="D76" i="56"/>
  <c r="D71" i="56"/>
  <c r="D67" i="56"/>
  <c r="D90" i="56" s="1"/>
  <c r="D145" i="56" s="1"/>
  <c r="D59" i="56"/>
  <c r="D52" i="56"/>
  <c r="D46" i="56"/>
  <c r="D34" i="56"/>
  <c r="D26" i="56"/>
  <c r="D19" i="56"/>
  <c r="D12" i="56"/>
  <c r="D5" i="56"/>
  <c r="D66" i="56" s="1"/>
  <c r="D133" i="55"/>
  <c r="D127" i="55"/>
  <c r="D120" i="55"/>
  <c r="D116" i="55"/>
  <c r="D109" i="55"/>
  <c r="D105" i="55"/>
  <c r="D99" i="55"/>
  <c r="D83" i="55"/>
  <c r="D79" i="55"/>
  <c r="D76" i="55"/>
  <c r="D71" i="55"/>
  <c r="D67" i="55"/>
  <c r="D59" i="55"/>
  <c r="D46" i="55"/>
  <c r="D34" i="55"/>
  <c r="D26" i="55"/>
  <c r="D12" i="55"/>
  <c r="D5" i="55"/>
  <c r="D133" i="54"/>
  <c r="D127" i="54"/>
  <c r="D120" i="54"/>
  <c r="D116" i="54"/>
  <c r="D109" i="54"/>
  <c r="D105" i="54"/>
  <c r="D99" i="54"/>
  <c r="D83" i="54"/>
  <c r="D79" i="54"/>
  <c r="D76" i="54"/>
  <c r="D71" i="54"/>
  <c r="D67" i="54"/>
  <c r="D90" i="54" s="1"/>
  <c r="D46" i="54"/>
  <c r="D34" i="54"/>
  <c r="D26" i="54"/>
  <c r="D19" i="54"/>
  <c r="D12" i="54"/>
  <c r="D5" i="54"/>
  <c r="D136" i="53"/>
  <c r="D135" i="53"/>
  <c r="D134" i="53"/>
  <c r="D133" i="53"/>
  <c r="D132" i="53"/>
  <c r="D130" i="53"/>
  <c r="D129" i="53"/>
  <c r="D128" i="53"/>
  <c r="D127" i="53"/>
  <c r="I26" i="57" s="1"/>
  <c r="I27" i="57" s="1"/>
  <c r="D126" i="53"/>
  <c r="D124" i="53"/>
  <c r="D123" i="53"/>
  <c r="D122" i="53"/>
  <c r="D121" i="53"/>
  <c r="D120" i="53"/>
  <c r="D119" i="53"/>
  <c r="D117" i="53"/>
  <c r="D116" i="53"/>
  <c r="D115" i="53"/>
  <c r="I52" i="57" s="1"/>
  <c r="I61" i="57" s="1"/>
  <c r="D112" i="53"/>
  <c r="I41" i="57" s="1"/>
  <c r="D111" i="53"/>
  <c r="I40" i="57" s="1"/>
  <c r="D110" i="53"/>
  <c r="I39" i="57" s="1"/>
  <c r="D109" i="53"/>
  <c r="I38" i="57" s="1"/>
  <c r="D108" i="53"/>
  <c r="I37" i="57" s="1"/>
  <c r="D106" i="53"/>
  <c r="I42" i="57" s="1"/>
  <c r="D105" i="53"/>
  <c r="D104" i="53"/>
  <c r="I11" i="57" s="1"/>
  <c r="D102" i="53"/>
  <c r="I10" i="57" s="1"/>
  <c r="D101" i="53"/>
  <c r="I9" i="57" s="1"/>
  <c r="D100" i="53"/>
  <c r="I8" i="57" s="1"/>
  <c r="D99" i="53"/>
  <c r="I7" i="57" s="1"/>
  <c r="D98" i="53"/>
  <c r="I6" i="57" s="1"/>
  <c r="D87" i="53"/>
  <c r="D86" i="53"/>
  <c r="D85" i="53"/>
  <c r="D84" i="53"/>
  <c r="D82" i="53"/>
  <c r="D81" i="53"/>
  <c r="D80" i="53"/>
  <c r="D78" i="53"/>
  <c r="D77" i="53"/>
  <c r="D75" i="53"/>
  <c r="D74" i="53"/>
  <c r="D73" i="53"/>
  <c r="D72" i="53"/>
  <c r="D70" i="53"/>
  <c r="D69" i="53"/>
  <c r="D68" i="53"/>
  <c r="C56" i="57" s="1"/>
  <c r="C55" i="57" s="1"/>
  <c r="D60" i="53"/>
  <c r="D59" i="53" s="1"/>
  <c r="D53" i="53"/>
  <c r="D51" i="53"/>
  <c r="D50" i="53"/>
  <c r="D49" i="53"/>
  <c r="D48" i="53"/>
  <c r="D47" i="53"/>
  <c r="D43" i="53"/>
  <c r="D42" i="53"/>
  <c r="D41" i="53"/>
  <c r="D40" i="53"/>
  <c r="D39" i="53"/>
  <c r="D38" i="53"/>
  <c r="D37" i="53"/>
  <c r="D36" i="53"/>
  <c r="D35" i="53"/>
  <c r="D33" i="53"/>
  <c r="D32" i="53"/>
  <c r="D31" i="53"/>
  <c r="D30" i="53"/>
  <c r="D29" i="53"/>
  <c r="D28" i="53"/>
  <c r="D27" i="53"/>
  <c r="D24" i="53"/>
  <c r="D23" i="53"/>
  <c r="D22" i="53"/>
  <c r="D21" i="53"/>
  <c r="D20" i="53"/>
  <c r="D17" i="53"/>
  <c r="D16" i="53"/>
  <c r="D15" i="53"/>
  <c r="D14" i="53"/>
  <c r="D13" i="53"/>
  <c r="D11" i="53"/>
  <c r="D10" i="53"/>
  <c r="D141" i="54" l="1"/>
  <c r="D115" i="54"/>
  <c r="D66" i="54"/>
  <c r="D91" i="54" s="1"/>
  <c r="D52" i="53"/>
  <c r="C10" i="57" s="1"/>
  <c r="D5" i="53"/>
  <c r="C6" i="57" s="1"/>
  <c r="D125" i="53"/>
  <c r="D66" i="55"/>
  <c r="D141" i="55"/>
  <c r="D97" i="53"/>
  <c r="D114" i="53"/>
  <c r="D12" i="53"/>
  <c r="C7" i="57" s="1"/>
  <c r="D118" i="53"/>
  <c r="D34" i="53"/>
  <c r="C9" i="57" s="1"/>
  <c r="D71" i="53"/>
  <c r="I18" i="57"/>
  <c r="I28" i="57" s="1"/>
  <c r="D115" i="55"/>
  <c r="D67" i="53"/>
  <c r="D83" i="53"/>
  <c r="C61" i="57"/>
  <c r="D90" i="55"/>
  <c r="D26" i="53"/>
  <c r="C8" i="57" s="1"/>
  <c r="D19" i="53"/>
  <c r="C37" i="57" s="1"/>
  <c r="D46" i="53"/>
  <c r="C39" i="57" s="1"/>
  <c r="D76" i="53"/>
  <c r="D79" i="53"/>
  <c r="C26" i="57" s="1"/>
  <c r="C24" i="57" s="1"/>
  <c r="C27" i="57" s="1"/>
  <c r="D131" i="53"/>
  <c r="D147" i="54"/>
  <c r="D142" i="54"/>
  <c r="D91" i="56"/>
  <c r="D147" i="56" s="1"/>
  <c r="D144" i="56"/>
  <c r="I48" i="57"/>
  <c r="I62" i="57" s="1"/>
  <c r="D103" i="53"/>
  <c r="D107" i="53"/>
  <c r="D147" i="55" l="1"/>
  <c r="D146" i="54"/>
  <c r="D90" i="53"/>
  <c r="D146" i="55"/>
  <c r="I65" i="57"/>
  <c r="D142" i="55"/>
  <c r="D139" i="53"/>
  <c r="C48" i="57"/>
  <c r="C63" i="57" s="1"/>
  <c r="C18" i="57"/>
  <c r="C28" i="57" s="1"/>
  <c r="D113" i="53"/>
  <c r="D66" i="53"/>
  <c r="D91" i="53" s="1"/>
  <c r="D91" i="55"/>
  <c r="D149" i="54"/>
  <c r="D150" i="54"/>
  <c r="D149" i="55" l="1"/>
  <c r="D145" i="53"/>
  <c r="C64" i="57"/>
  <c r="I64" i="57"/>
  <c r="I63" i="57"/>
  <c r="C30" i="57"/>
  <c r="D140" i="53"/>
  <c r="D147" i="53" s="1"/>
  <c r="I30" i="57"/>
  <c r="C29" i="57"/>
  <c r="C62" i="57"/>
  <c r="C65" i="57" s="1"/>
  <c r="H67" i="57" s="1"/>
  <c r="I29" i="57"/>
  <c r="D144" i="53"/>
  <c r="H38" i="8"/>
  <c r="I38" i="8"/>
  <c r="H40" i="8"/>
  <c r="I40" i="8"/>
  <c r="H42" i="8"/>
  <c r="I42" i="8"/>
  <c r="H11" i="8"/>
  <c r="I11" i="8"/>
  <c r="D49" i="8"/>
  <c r="E49" i="8"/>
  <c r="D19" i="8"/>
  <c r="D27" i="8" s="1"/>
  <c r="E19" i="8"/>
  <c r="E27" i="8" s="1"/>
  <c r="D24" i="8"/>
  <c r="E24" i="8"/>
  <c r="E102" i="4"/>
  <c r="F102" i="4"/>
  <c r="D102" i="4"/>
  <c r="H10" i="8" l="1"/>
  <c r="I10" i="8"/>
  <c r="G102" i="4"/>
  <c r="E138" i="4" l="1"/>
  <c r="F138" i="4"/>
  <c r="D138" i="4"/>
  <c r="E137" i="4"/>
  <c r="F137" i="4"/>
  <c r="D137" i="4"/>
  <c r="D136" i="4"/>
  <c r="E136" i="4"/>
  <c r="F136" i="4"/>
  <c r="E135" i="4"/>
  <c r="F135" i="4"/>
  <c r="D135" i="4"/>
  <c r="D134" i="4"/>
  <c r="E134" i="4"/>
  <c r="F134" i="4"/>
  <c r="D133" i="4"/>
  <c r="E133" i="4"/>
  <c r="F133" i="4"/>
  <c r="E132" i="4"/>
  <c r="F132" i="4"/>
  <c r="D132" i="4"/>
  <c r="E130" i="4"/>
  <c r="F130" i="4"/>
  <c r="D130" i="4"/>
  <c r="D129" i="4"/>
  <c r="E129" i="4"/>
  <c r="F129" i="4"/>
  <c r="E128" i="4"/>
  <c r="F128" i="4"/>
  <c r="D128" i="4"/>
  <c r="D127" i="4"/>
  <c r="E127" i="4"/>
  <c r="F127" i="4"/>
  <c r="E126" i="4"/>
  <c r="F126" i="4"/>
  <c r="D126" i="4"/>
  <c r="D124" i="4"/>
  <c r="E124" i="4"/>
  <c r="F124" i="4"/>
  <c r="E123" i="4"/>
  <c r="F123" i="4"/>
  <c r="D123" i="4"/>
  <c r="E122" i="4"/>
  <c r="F122" i="4"/>
  <c r="D122" i="4"/>
  <c r="D121" i="4"/>
  <c r="E121" i="4"/>
  <c r="F121" i="4"/>
  <c r="E120" i="4"/>
  <c r="F120" i="4"/>
  <c r="D120" i="4"/>
  <c r="E119" i="4"/>
  <c r="F119" i="4"/>
  <c r="D119" i="4"/>
  <c r="D117" i="4"/>
  <c r="E117" i="4"/>
  <c r="F117" i="4"/>
  <c r="E116" i="4"/>
  <c r="F116" i="4"/>
  <c r="D116" i="4"/>
  <c r="E115" i="4"/>
  <c r="F115" i="4"/>
  <c r="D115" i="4"/>
  <c r="E112" i="4"/>
  <c r="F112" i="4"/>
  <c r="D112" i="4"/>
  <c r="E110" i="4"/>
  <c r="F110" i="4"/>
  <c r="D110" i="4"/>
  <c r="E108" i="4"/>
  <c r="F108" i="4"/>
  <c r="D108" i="4"/>
  <c r="E101" i="4"/>
  <c r="F101" i="4"/>
  <c r="D101" i="4"/>
  <c r="E100" i="4"/>
  <c r="F100" i="4"/>
  <c r="D100" i="4"/>
  <c r="E99" i="4"/>
  <c r="F99" i="4"/>
  <c r="D99" i="4"/>
  <c r="E98" i="4"/>
  <c r="F98" i="4"/>
  <c r="D98" i="4"/>
  <c r="D85" i="4"/>
  <c r="E85" i="4"/>
  <c r="F85" i="4"/>
  <c r="D86" i="4"/>
  <c r="E86" i="4"/>
  <c r="F86" i="4"/>
  <c r="D87" i="4"/>
  <c r="E87" i="4"/>
  <c r="F87" i="4"/>
  <c r="E84" i="4"/>
  <c r="F84" i="4"/>
  <c r="D84" i="4"/>
  <c r="D75" i="4"/>
  <c r="E75" i="4"/>
  <c r="F75" i="4"/>
  <c r="E74" i="4"/>
  <c r="F74" i="4"/>
  <c r="D74" i="4"/>
  <c r="E73" i="4"/>
  <c r="F73" i="4"/>
  <c r="D73" i="4"/>
  <c r="E72" i="4"/>
  <c r="F72" i="4"/>
  <c r="D72" i="4"/>
  <c r="E82" i="4"/>
  <c r="F82" i="4"/>
  <c r="D82" i="4"/>
  <c r="D81" i="4"/>
  <c r="E81" i="4"/>
  <c r="F81" i="4"/>
  <c r="E80" i="4"/>
  <c r="F80" i="4"/>
  <c r="D80" i="4"/>
  <c r="D78" i="4"/>
  <c r="E78" i="4"/>
  <c r="F78" i="4"/>
  <c r="E77" i="4"/>
  <c r="F77" i="4"/>
  <c r="D77" i="4"/>
  <c r="D69" i="4"/>
  <c r="E69" i="4"/>
  <c r="F69" i="4"/>
  <c r="D70" i="4"/>
  <c r="E70" i="4"/>
  <c r="F70" i="4"/>
  <c r="E68" i="4"/>
  <c r="F68" i="4"/>
  <c r="D68" i="4"/>
  <c r="C56" i="8" s="1"/>
  <c r="E64" i="4"/>
  <c r="F64" i="4"/>
  <c r="D64" i="4"/>
  <c r="D61" i="4"/>
  <c r="E61" i="4"/>
  <c r="F61" i="4"/>
  <c r="D62" i="4"/>
  <c r="E62" i="4"/>
  <c r="F62" i="4"/>
  <c r="D63" i="4"/>
  <c r="E63" i="4"/>
  <c r="F63" i="4"/>
  <c r="E60" i="4"/>
  <c r="F60" i="4"/>
  <c r="D60" i="4"/>
  <c r="E57" i="4"/>
  <c r="F57" i="4"/>
  <c r="D57" i="4"/>
  <c r="D56" i="4"/>
  <c r="E56" i="4"/>
  <c r="F56" i="4"/>
  <c r="D54" i="4"/>
  <c r="E54" i="4"/>
  <c r="F54" i="4"/>
  <c r="D55" i="4"/>
  <c r="E55" i="4"/>
  <c r="F55" i="4"/>
  <c r="E53" i="4"/>
  <c r="F53" i="4"/>
  <c r="D53" i="4"/>
  <c r="E51" i="4"/>
  <c r="F51" i="4"/>
  <c r="D51" i="4"/>
  <c r="E50" i="4"/>
  <c r="F50" i="4"/>
  <c r="D50" i="4"/>
  <c r="E49" i="4"/>
  <c r="F49" i="4"/>
  <c r="D49" i="4"/>
  <c r="E48" i="4"/>
  <c r="F48" i="4"/>
  <c r="D48" i="4"/>
  <c r="E47" i="4"/>
  <c r="F47" i="4"/>
  <c r="D47" i="4"/>
  <c r="E43" i="4"/>
  <c r="F43" i="4"/>
  <c r="D43" i="4"/>
  <c r="E42" i="4"/>
  <c r="F42" i="4"/>
  <c r="D42" i="4"/>
  <c r="D40" i="4"/>
  <c r="E40" i="4"/>
  <c r="F40" i="4"/>
  <c r="D41" i="4"/>
  <c r="E41" i="4"/>
  <c r="F41" i="4"/>
  <c r="E39" i="4"/>
  <c r="F39" i="4"/>
  <c r="D39" i="4"/>
  <c r="E38" i="4"/>
  <c r="F38" i="4"/>
  <c r="D38" i="4"/>
  <c r="E37" i="4"/>
  <c r="F37" i="4"/>
  <c r="D37" i="4"/>
  <c r="D36" i="4"/>
  <c r="E36" i="4"/>
  <c r="F36" i="4"/>
  <c r="E35" i="4"/>
  <c r="F35" i="4"/>
  <c r="D35" i="4"/>
  <c r="E33" i="4"/>
  <c r="F33" i="4"/>
  <c r="D33" i="4"/>
  <c r="E32" i="4"/>
  <c r="F32" i="4"/>
  <c r="D32" i="4"/>
  <c r="E31" i="4"/>
  <c r="F31" i="4"/>
  <c r="D31" i="4"/>
  <c r="E30" i="4"/>
  <c r="F30" i="4"/>
  <c r="D30" i="4"/>
  <c r="E29" i="4"/>
  <c r="F29" i="4"/>
  <c r="D29" i="4"/>
  <c r="E27" i="4"/>
  <c r="F27" i="4"/>
  <c r="D27" i="4"/>
  <c r="E24" i="4"/>
  <c r="F24" i="4"/>
  <c r="D24" i="4"/>
  <c r="E23" i="4"/>
  <c r="F23" i="4"/>
  <c r="D23" i="4"/>
  <c r="D21" i="4"/>
  <c r="E21" i="4"/>
  <c r="F21" i="4"/>
  <c r="D22" i="4"/>
  <c r="E22" i="4"/>
  <c r="F22" i="4"/>
  <c r="E20" i="4"/>
  <c r="F20" i="4"/>
  <c r="D20" i="4"/>
  <c r="F17" i="4"/>
  <c r="E17" i="4"/>
  <c r="D17" i="4"/>
  <c r="F16" i="4"/>
  <c r="E16" i="4"/>
  <c r="D16" i="4"/>
  <c r="D14" i="4"/>
  <c r="E14" i="4"/>
  <c r="F14" i="4"/>
  <c r="D15" i="4"/>
  <c r="E15" i="4"/>
  <c r="F15" i="4"/>
  <c r="F13" i="4"/>
  <c r="E13" i="4"/>
  <c r="D13" i="4"/>
  <c r="D7" i="4"/>
  <c r="E7" i="4"/>
  <c r="F7" i="4"/>
  <c r="D8" i="4"/>
  <c r="E8" i="4"/>
  <c r="F8" i="4"/>
  <c r="D9" i="4"/>
  <c r="E9" i="4"/>
  <c r="F9" i="4"/>
  <c r="D10" i="4"/>
  <c r="E10" i="4"/>
  <c r="F10" i="4"/>
  <c r="D11" i="4"/>
  <c r="E11" i="4"/>
  <c r="F11" i="4"/>
  <c r="F6" i="4"/>
  <c r="E6" i="4"/>
  <c r="D6" i="4"/>
  <c r="F103" i="4"/>
  <c r="E71" i="4" l="1"/>
  <c r="E56" i="8"/>
  <c r="E55" i="8" s="1"/>
  <c r="E61" i="8" s="1"/>
  <c r="D56" i="8"/>
  <c r="D55" i="8" s="1"/>
  <c r="D61" i="8" s="1"/>
  <c r="F114" i="4"/>
  <c r="H8" i="8"/>
  <c r="H41" i="8"/>
  <c r="H26" i="8"/>
  <c r="H27" i="8" s="1"/>
  <c r="F71" i="4"/>
  <c r="E107" i="4"/>
  <c r="E118" i="4"/>
  <c r="G6" i="4"/>
  <c r="G9" i="4"/>
  <c r="G27" i="4"/>
  <c r="G31" i="4"/>
  <c r="G37" i="4"/>
  <c r="G41" i="4"/>
  <c r="H7" i="8"/>
  <c r="H39" i="8"/>
  <c r="E79" i="4"/>
  <c r="F107" i="4"/>
  <c r="E125" i="4"/>
  <c r="E67" i="4"/>
  <c r="F76" i="4"/>
  <c r="H6" i="8"/>
  <c r="H37" i="8"/>
  <c r="E26" i="4"/>
  <c r="F83" i="4"/>
  <c r="E114" i="4"/>
  <c r="E131" i="4"/>
  <c r="G10" i="4"/>
  <c r="G7" i="4"/>
  <c r="G17" i="4"/>
  <c r="G20" i="4"/>
  <c r="G29" i="4"/>
  <c r="G33" i="4"/>
  <c r="G38" i="4"/>
  <c r="G39" i="4"/>
  <c r="G40" i="4"/>
  <c r="G42" i="4"/>
  <c r="G48" i="4"/>
  <c r="H9" i="8"/>
  <c r="I41" i="8"/>
  <c r="H52" i="8"/>
  <c r="H61" i="8" s="1"/>
  <c r="E76" i="4"/>
  <c r="F118" i="4"/>
  <c r="F79" i="4"/>
  <c r="G8" i="4"/>
  <c r="G77" i="4"/>
  <c r="I52" i="8"/>
  <c r="I61" i="8" s="1"/>
  <c r="G115" i="4"/>
  <c r="I26" i="8"/>
  <c r="I27" i="8" s="1"/>
  <c r="G127" i="4"/>
  <c r="G24" i="4"/>
  <c r="E83" i="4"/>
  <c r="G35" i="4"/>
  <c r="G32" i="4"/>
  <c r="G36" i="4"/>
  <c r="F5" i="4"/>
  <c r="E5" i="4"/>
  <c r="E12" i="4"/>
  <c r="F19" i="4"/>
  <c r="E19" i="4"/>
  <c r="F26" i="4"/>
  <c r="F46" i="4"/>
  <c r="D52" i="4"/>
  <c r="E52" i="4"/>
  <c r="F52" i="4"/>
  <c r="F59" i="4"/>
  <c r="E59" i="4"/>
  <c r="D59" i="4"/>
  <c r="I8" i="8"/>
  <c r="G100" i="4"/>
  <c r="I37" i="8"/>
  <c r="G108" i="4"/>
  <c r="I6" i="8"/>
  <c r="G98" i="4"/>
  <c r="G99" i="4"/>
  <c r="I7" i="8"/>
  <c r="G101" i="4"/>
  <c r="I9" i="8"/>
  <c r="G110" i="4"/>
  <c r="I39" i="8"/>
  <c r="F97" i="4"/>
  <c r="F131" i="4"/>
  <c r="E34" i="4"/>
  <c r="E97" i="4"/>
  <c r="F125" i="4"/>
  <c r="F34" i="4"/>
  <c r="E46" i="4"/>
  <c r="F67" i="4"/>
  <c r="F12" i="4"/>
  <c r="E103" i="4"/>
  <c r="H48" i="8" l="1"/>
  <c r="I48" i="8"/>
  <c r="H62" i="8"/>
  <c r="E90" i="4"/>
  <c r="H18" i="8"/>
  <c r="C40" i="8"/>
  <c r="D10" i="8"/>
  <c r="D37" i="8"/>
  <c r="G76" i="4"/>
  <c r="F90" i="4"/>
  <c r="D39" i="8"/>
  <c r="D40" i="8"/>
  <c r="E139" i="4"/>
  <c r="D7" i="8"/>
  <c r="G114" i="4"/>
  <c r="F66" i="4"/>
  <c r="F91" i="4" s="1"/>
  <c r="G125" i="4"/>
  <c r="F113" i="4"/>
  <c r="D6" i="8"/>
  <c r="G107" i="4"/>
  <c r="D8" i="8"/>
  <c r="G97" i="4"/>
  <c r="E9" i="8"/>
  <c r="G34" i="4"/>
  <c r="E40" i="8"/>
  <c r="E39" i="8"/>
  <c r="G46" i="4"/>
  <c r="E6" i="8"/>
  <c r="G5" i="4"/>
  <c r="E7" i="8"/>
  <c r="G12" i="4"/>
  <c r="E66" i="4"/>
  <c r="D9" i="8"/>
  <c r="E10" i="8"/>
  <c r="E8" i="8"/>
  <c r="G26" i="4"/>
  <c r="E37" i="8"/>
  <c r="G19" i="4"/>
  <c r="I18" i="8"/>
  <c r="F139" i="4"/>
  <c r="E113" i="4"/>
  <c r="D18" i="8" l="1"/>
  <c r="D28" i="8" s="1"/>
  <c r="E48" i="8"/>
  <c r="E62" i="8" s="1"/>
  <c r="E91" i="4"/>
  <c r="G91" i="4" s="1"/>
  <c r="G90" i="4"/>
  <c r="E18" i="8"/>
  <c r="E28" i="8" s="1"/>
  <c r="D48" i="8"/>
  <c r="D64" i="8" s="1"/>
  <c r="H28" i="8"/>
  <c r="H65" i="8" s="1"/>
  <c r="H29" i="8"/>
  <c r="D29" i="8"/>
  <c r="I28" i="8"/>
  <c r="I63" i="8"/>
  <c r="E63" i="8"/>
  <c r="I62" i="8"/>
  <c r="F145" i="4"/>
  <c r="F144" i="4"/>
  <c r="G66" i="4"/>
  <c r="E145" i="4"/>
  <c r="F140" i="4"/>
  <c r="G139" i="4"/>
  <c r="E140" i="4"/>
  <c r="G113" i="4"/>
  <c r="E144" i="4"/>
  <c r="E65" i="8" l="1"/>
  <c r="H64" i="8"/>
  <c r="I29" i="8"/>
  <c r="E29" i="8"/>
  <c r="G145" i="4"/>
  <c r="D62" i="8"/>
  <c r="D65" i="8" s="1"/>
  <c r="D68" i="8" s="1"/>
  <c r="H63" i="8"/>
  <c r="D63" i="8"/>
  <c r="I64" i="8"/>
  <c r="E64" i="8"/>
  <c r="I65" i="8"/>
  <c r="E30" i="8"/>
  <c r="I30" i="8"/>
  <c r="D30" i="8"/>
  <c r="H30" i="8"/>
  <c r="G144" i="4"/>
  <c r="G140" i="4"/>
  <c r="E147" i="4"/>
  <c r="G6" i="8"/>
  <c r="G8" i="8"/>
  <c r="G10" i="8"/>
  <c r="G11" i="8"/>
  <c r="G39" i="8"/>
  <c r="G41" i="8"/>
  <c r="G7" i="8"/>
  <c r="G9" i="8"/>
  <c r="G42" i="8"/>
  <c r="G38" i="8"/>
  <c r="G40" i="8"/>
  <c r="G52" i="8"/>
  <c r="G26" i="8"/>
  <c r="D107" i="4"/>
  <c r="G37" i="8"/>
  <c r="D114" i="4"/>
  <c r="D103" i="4"/>
  <c r="D67" i="4"/>
  <c r="D12" i="4"/>
  <c r="D19" i="4"/>
  <c r="D26" i="4"/>
  <c r="D34" i="4"/>
  <c r="D46" i="4"/>
  <c r="D71" i="4"/>
  <c r="D76" i="4"/>
  <c r="D83" i="4"/>
  <c r="D97" i="4"/>
  <c r="D118" i="4"/>
  <c r="D125" i="4"/>
  <c r="D131" i="4"/>
  <c r="D79" i="4"/>
  <c r="D5" i="4"/>
  <c r="D113" i="4" l="1"/>
  <c r="D139" i="4"/>
  <c r="D90" i="4"/>
  <c r="D66" i="4"/>
  <c r="D144" i="4" l="1"/>
  <c r="D145" i="4"/>
  <c r="D140" i="4"/>
  <c r="D91" i="4"/>
  <c r="D147" i="4" l="1"/>
  <c r="C49" i="8" l="1"/>
  <c r="C24" i="8"/>
  <c r="C19" i="8"/>
  <c r="C55" i="8" l="1"/>
  <c r="C61" i="8" s="1"/>
  <c r="C39" i="8"/>
  <c r="C27" i="8"/>
  <c r="C37" i="8"/>
  <c r="C6" i="8"/>
  <c r="C8" i="8"/>
  <c r="G27" i="8"/>
  <c r="G61" i="8"/>
  <c r="C9" i="8"/>
  <c r="C7" i="8"/>
  <c r="C10" i="8"/>
  <c r="C48" i="8" l="1"/>
  <c r="C62" i="8" s="1"/>
  <c r="C18" i="8"/>
  <c r="C28" i="8" s="1"/>
  <c r="G48" i="8"/>
  <c r="G62" i="8" s="1"/>
  <c r="G18" i="8"/>
  <c r="G28" i="8" s="1"/>
  <c r="G63" i="8" l="1"/>
  <c r="C64" i="8"/>
  <c r="G29" i="8"/>
  <c r="G64" i="8"/>
  <c r="C63" i="8"/>
  <c r="G65" i="8"/>
  <c r="G30" i="8"/>
  <c r="C29" i="8"/>
  <c r="C30" i="8"/>
  <c r="C65" i="8"/>
  <c r="G23" i="64"/>
  <c r="G22" i="64" s="1"/>
  <c r="H31" i="64" l="1"/>
  <c r="G31" i="64" l="1"/>
  <c r="I31" i="64"/>
  <c r="J31" i="64" l="1"/>
  <c r="H20" i="64"/>
  <c r="H27" i="64" s="1"/>
  <c r="J20" i="64" l="1"/>
  <c r="J27" i="64" s="1"/>
  <c r="I27" i="64"/>
  <c r="G20" i="64"/>
  <c r="G27" i="64" s="1"/>
</calcChain>
</file>

<file path=xl/comments1.xml><?xml version="1.0" encoding="utf-8"?>
<comments xmlns="http://schemas.openxmlformats.org/spreadsheetml/2006/main">
  <authors>
    <author>Palkó Roland</author>
  </authors>
  <commentList>
    <comment ref="D77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F77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G77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H77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Q77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S77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U77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V77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W77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X77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Y77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Z77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AA77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AB77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AC77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AD77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AE77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AF77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AG77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</commentList>
</comments>
</file>

<file path=xl/sharedStrings.xml><?xml version="1.0" encoding="utf-8"?>
<sst xmlns="http://schemas.openxmlformats.org/spreadsheetml/2006/main" count="5343" uniqueCount="1912">
  <si>
    <t>B E V É T E L E K</t>
  </si>
  <si>
    <t>1. sz. táblázat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</si>
  <si>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</si>
  <si>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</si>
  <si>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</si>
  <si>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</si>
  <si>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</si>
  <si>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</si>
  <si>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</si>
  <si>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</si>
  <si>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</si>
  <si>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1.4.</t>
  </si>
  <si>
    <t>Önkormányzatok kulturális feladatainak támogatása</t>
  </si>
  <si>
    <t>1.5.</t>
  </si>
  <si>
    <t>1.6.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</si>
  <si>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</si>
  <si>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</si>
  <si>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</si>
  <si>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</si>
  <si>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</si>
  <si>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</si>
  <si>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</si>
  <si>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</si>
  <si>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</si>
  <si>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</si>
  <si>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</si>
  <si>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</si>
  <si>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</si>
  <si>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</si>
  <si>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</si>
  <si>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</si>
  <si>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</si>
  <si>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</si>
  <si>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</si>
  <si>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</si>
  <si>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</si>
  <si>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</si>
  <si>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</si>
  <si>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</si>
  <si>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 xml:space="preserve">4. </t>
  </si>
  <si>
    <t>Közhatalmi bevételek (4.1.+4.2.+4.3.+4.4.)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</si>
  <si>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</si>
  <si>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</si>
  <si>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</si>
  <si>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</si>
  <si>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</si>
  <si>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</si>
  <si>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</si>
  <si>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</si>
  <si>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</si>
  <si>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</si>
  <si>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</si>
  <si>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</si>
  <si>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</si>
  <si>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</si>
  <si>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</si>
  <si>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</si>
  <si>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</si>
  <si>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</si>
  <si>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</si>
  <si>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</si>
  <si>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</si>
  <si>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</si>
  <si>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</si>
  <si>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</si>
  <si>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</si>
  <si>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</si>
  <si>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</si>
  <si>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</si>
  <si>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</si>
  <si>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</si>
  <si>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</si>
  <si>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</si>
  <si>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</si>
  <si>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</si>
  <si>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</si>
  <si>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</si>
  <si>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</si>
  <si>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7.2.</t>
  </si>
  <si>
    <t>7.3.</t>
  </si>
  <si>
    <t>7.4.</t>
  </si>
  <si>
    <t>8.</t>
  </si>
  <si>
    <t>Felhalmozási célú átvett pénzeszközök (8.1.+8.2.+8.3.)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</si>
  <si>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</si>
  <si>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</si>
  <si>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</si>
  <si>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</si>
  <si>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</si>
  <si>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</si>
  <si>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</si>
  <si>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</si>
  <si>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</si>
  <si>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</si>
  <si>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</si>
  <si>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</si>
  <si>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</si>
  <si>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</si>
  <si>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</si>
  <si>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</si>
  <si>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</si>
  <si>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</si>
  <si>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</si>
  <si>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</si>
  <si>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</si>
  <si>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</si>
  <si>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</si>
  <si>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</si>
  <si>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</si>
  <si>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</si>
  <si>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</si>
  <si>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</si>
  <si>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</si>
  <si>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</si>
  <si>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</si>
  <si>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>Külföldi finanszírozás bevételei (14.1.+…14.4.)</t>
  </si>
  <si>
    <t xml:space="preserve">    15.</t>
  </si>
  <si>
    <t>Adóssághoz nem kapcsolódó származékos ügyletek bevételei</t>
  </si>
  <si>
    <t>FINANSZÍROZÁSI BEVÉTELEK ÖSSZESEN: (10. + … +15.)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</si>
  <si>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</si>
  <si>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</si>
  <si>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</si>
  <si>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</si>
  <si>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</si>
  <si>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</si>
  <si>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</si>
  <si>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</si>
  <si>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</si>
  <si>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</si>
  <si>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</si>
  <si>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</si>
  <si>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</si>
  <si>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</si>
  <si>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</si>
  <si>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</si>
  <si>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Általános 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</si>
  <si>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</si>
  <si>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</si>
  <si>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</si>
  <si>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</si>
  <si>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</si>
  <si>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</si>
  <si>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</si>
  <si>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</si>
  <si>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</si>
  <si>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</si>
  <si>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</si>
  <si>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Külföldi finanszírozás kiadásai (6.1. + … + 6.4.)</t>
  </si>
  <si>
    <t>10.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</si>
  <si>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</si>
  <si>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</si>
  <si>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</si>
  <si>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</si>
  <si>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</si>
  <si>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</si>
  <si>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</si>
  <si>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</si>
  <si>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</si>
  <si>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</si>
  <si>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</si>
  <si>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</si>
  <si>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</si>
  <si>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</si>
  <si>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</si>
  <si>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</si>
  <si>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</si>
  <si>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</si>
  <si>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</si>
  <si>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</si>
  <si>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</si>
  <si>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</si>
  <si>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</si>
  <si>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</si>
  <si>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</si>
  <si>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</si>
  <si>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</si>
  <si>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</si>
  <si>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</si>
  <si>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</si>
  <si>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</si>
  <si>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</si>
  <si>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</si>
  <si>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</si>
  <si>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</si>
  <si>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</si>
  <si>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</si>
  <si>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</si>
  <si>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</si>
  <si>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</si>
  <si>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</si>
  <si>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</si>
  <si>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</si>
  <si>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</si>
  <si>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</si>
  <si>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</si>
  <si>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</si>
  <si>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</si>
  <si>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</si>
  <si>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</si>
  <si>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</si>
  <si>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</si>
  <si>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</si>
  <si>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</si>
  <si>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</si>
  <si>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</si>
  <si>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</si>
  <si>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</si>
  <si>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</si>
  <si>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</si>
  <si>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</si>
  <si>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</si>
  <si>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</si>
  <si>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</si>
  <si>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</si>
  <si>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</si>
  <si>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</si>
  <si>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</si>
  <si>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</si>
  <si>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</si>
  <si>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</si>
  <si>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</si>
  <si>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</si>
  <si>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</si>
  <si>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</si>
  <si>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</si>
  <si>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</si>
  <si>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</si>
  <si>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</si>
  <si>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</si>
  <si>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</si>
  <si>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</si>
  <si>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</si>
  <si>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</si>
  <si>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</si>
  <si>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</si>
  <si>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</si>
  <si>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29.</t>
  </si>
  <si>
    <t>BEVÉTEL MINDÖSSZESEN</t>
  </si>
  <si>
    <t>KIADÁSOK MINDÖSSZESEN</t>
  </si>
  <si>
    <t>Völgységi Múzeum</t>
  </si>
  <si>
    <t>Felhalmozási célú átvett pénzeszközök</t>
  </si>
  <si>
    <t>ÁFA</t>
  </si>
  <si>
    <t>Önkormányzati lakások és egyéb helyiségek felújítása</t>
  </si>
  <si>
    <t>Működési bevételek</t>
  </si>
  <si>
    <t>Finanszírozási bevételek</t>
  </si>
  <si>
    <t>Finanszírozási kiadások</t>
  </si>
  <si>
    <t>Rovat azonosító</t>
  </si>
  <si>
    <t>K1</t>
  </si>
  <si>
    <t>K2</t>
  </si>
  <si>
    <t>K3</t>
  </si>
  <si>
    <t>K4</t>
  </si>
  <si>
    <t>K5</t>
  </si>
  <si>
    <t>K6</t>
  </si>
  <si>
    <t>K7</t>
  </si>
  <si>
    <t>K8</t>
  </si>
  <si>
    <t>K9111</t>
  </si>
  <si>
    <t>K9112</t>
  </si>
  <si>
    <t>K9113</t>
  </si>
  <si>
    <t>K912</t>
  </si>
  <si>
    <t>K9121</t>
  </si>
  <si>
    <t>K9122</t>
  </si>
  <si>
    <t>K9123</t>
  </si>
  <si>
    <t>K9124</t>
  </si>
  <si>
    <t>K913</t>
  </si>
  <si>
    <t>K914</t>
  </si>
  <si>
    <t>K916</t>
  </si>
  <si>
    <t>K917</t>
  </si>
  <si>
    <t>K92</t>
  </si>
  <si>
    <t>K921</t>
  </si>
  <si>
    <t>K922</t>
  </si>
  <si>
    <t>K923</t>
  </si>
  <si>
    <t>K924</t>
  </si>
  <si>
    <t>B11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</si>
  <si>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</si>
  <si>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</si>
  <si>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</si>
  <si>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</si>
  <si>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</si>
  <si>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</si>
  <si>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</si>
  <si>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</si>
  <si>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</si>
  <si>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</si>
  <si>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</si>
  <si>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</t>
  </si>
  <si>
    <t>B21</t>
  </si>
  <si>
    <t>B22</t>
  </si>
  <si>
    <t>B23</t>
  </si>
  <si>
    <t>B24</t>
  </si>
  <si>
    <t>B25</t>
  </si>
  <si>
    <t>B3</t>
  </si>
  <si>
    <t>B34</t>
  </si>
  <si>
    <t>B354</t>
  </si>
  <si>
    <t>B355</t>
  </si>
  <si>
    <t>B36</t>
  </si>
  <si>
    <t>B4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</si>
  <si>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</si>
  <si>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</si>
  <si>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</si>
  <si>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</si>
  <si>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</si>
  <si>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</si>
  <si>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</si>
  <si>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</si>
  <si>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</si>
  <si>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</si>
  <si>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</t>
  </si>
  <si>
    <t>B51</t>
  </si>
  <si>
    <t>B52</t>
  </si>
  <si>
    <t>B53</t>
  </si>
  <si>
    <t>B54</t>
  </si>
  <si>
    <t>B55</t>
  </si>
  <si>
    <t>B6</t>
  </si>
  <si>
    <t>B61</t>
  </si>
  <si>
    <t>B62</t>
  </si>
  <si>
    <t>B63</t>
  </si>
  <si>
    <t>B7</t>
  </si>
  <si>
    <t>B71</t>
  </si>
  <si>
    <t>B72</t>
  </si>
  <si>
    <t>B73</t>
  </si>
  <si>
    <t>B8</t>
  </si>
  <si>
    <t>B81</t>
  </si>
  <si>
    <t>B8111</t>
  </si>
  <si>
    <t>B8112</t>
  </si>
  <si>
    <t>B8113</t>
  </si>
  <si>
    <t>B812</t>
  </si>
  <si>
    <t>B8121</t>
  </si>
  <si>
    <t>B8122</t>
  </si>
  <si>
    <t>B8123</t>
  </si>
  <si>
    <t>B8124</t>
  </si>
  <si>
    <t>B813</t>
  </si>
  <si>
    <t>B8131</t>
  </si>
  <si>
    <t>B8132</t>
  </si>
  <si>
    <t>B814</t>
  </si>
  <si>
    <t>B815</t>
  </si>
  <si>
    <t>B82</t>
  </si>
  <si>
    <t>B821</t>
  </si>
  <si>
    <t>B822</t>
  </si>
  <si>
    <t>B823</t>
  </si>
  <si>
    <t>B824</t>
  </si>
  <si>
    <t>B83</t>
  </si>
  <si>
    <t>2.1</t>
  </si>
  <si>
    <t>2.2</t>
  </si>
  <si>
    <t>2.3</t>
  </si>
  <si>
    <t>4.1</t>
  </si>
  <si>
    <t>4.2</t>
  </si>
  <si>
    <t>4.3</t>
  </si>
  <si>
    <t>4.4</t>
  </si>
  <si>
    <t>4.5</t>
  </si>
  <si>
    <t>4.6</t>
  </si>
  <si>
    <t>6.1</t>
  </si>
  <si>
    <t>6.2</t>
  </si>
  <si>
    <t>6.3</t>
  </si>
  <si>
    <t>6.4</t>
  </si>
  <si>
    <t>Pályázati tartalék</t>
  </si>
  <si>
    <t>Önkormányzatok szociális és gyermekjóléti, étkeztetési feladatainak támogatása</t>
  </si>
  <si>
    <t xml:space="preserve">Működési célú kvi támogatások és kiegészítő támogatások </t>
  </si>
  <si>
    <t>Elszámolásból származó bevételek</t>
  </si>
  <si>
    <t>B351</t>
  </si>
  <si>
    <t>B352</t>
  </si>
  <si>
    <t xml:space="preserve">Egyéb közhatalmi bevételek  </t>
  </si>
  <si>
    <t xml:space="preserve">Vagyoni tipusú adók  </t>
  </si>
  <si>
    <t xml:space="preserve">Értékesítési és forgalmi adók  </t>
  </si>
  <si>
    <t xml:space="preserve">Fogyasztási adók  </t>
  </si>
  <si>
    <t xml:space="preserve">Gépjárműadók </t>
  </si>
  <si>
    <t xml:space="preserve">Egyéb áruhasználati és szolgáltatási adók </t>
  </si>
  <si>
    <t>B65</t>
  </si>
  <si>
    <t>Működési célú garancia- és kezességvállalásból származó megtérülések ÁH kívülről</t>
  </si>
  <si>
    <t>Működési célú visszatérítendő támogatások, kölcsönök visszatérülése az Európai Uniótól</t>
  </si>
  <si>
    <t>B64</t>
  </si>
  <si>
    <t>7.1</t>
  </si>
  <si>
    <t>7.2</t>
  </si>
  <si>
    <t>7.3</t>
  </si>
  <si>
    <t>7.4</t>
  </si>
  <si>
    <t>7.5</t>
  </si>
  <si>
    <t>Működési célú visszatérítendő támogatások, kölcsönök visszatérülése ÁH kívülről</t>
  </si>
  <si>
    <t>Egyéb működési célú átvett pénzeszközök</t>
  </si>
  <si>
    <t>Felhalmozási célú garancia- és kezességvállalásból származó megtérülések ÁH kívülről</t>
  </si>
  <si>
    <t>Felhalmozási célú visszatérítendő támogatások, kölcsönök visszatérülése az Európai Uniótól</t>
  </si>
  <si>
    <t>Felhalmozási célú visszatérítendő támogatások, kölcsönök visszatérülése ÁH kívülről</t>
  </si>
  <si>
    <t>B74</t>
  </si>
  <si>
    <t>Egyéb felhalmozási célú átvett pénzeszközök</t>
  </si>
  <si>
    <t>8.1</t>
  </si>
  <si>
    <t>8.2</t>
  </si>
  <si>
    <t>8.3</t>
  </si>
  <si>
    <t>8.4</t>
  </si>
  <si>
    <t>8.5</t>
  </si>
  <si>
    <t>B75</t>
  </si>
  <si>
    <t>B17</t>
  </si>
  <si>
    <t>13.1</t>
  </si>
  <si>
    <t>13.2</t>
  </si>
  <si>
    <t>13.3</t>
  </si>
  <si>
    <t xml:space="preserve">    14.1</t>
  </si>
  <si>
    <t xml:space="preserve">    14.2</t>
  </si>
  <si>
    <t xml:space="preserve">    14.3</t>
  </si>
  <si>
    <t xml:space="preserve">    14.4</t>
  </si>
  <si>
    <t>Működési célú v.tér. tám., kölcsönök vtér.kormányoktól és más nemzetközi szervezetektől</t>
  </si>
  <si>
    <t>Felhalmozási célú v.tér.tám., kölcsönök v.tér. kormányoktól és más nemzetközi szervezetektől</t>
  </si>
  <si>
    <t>Pályázati céltartalék</t>
  </si>
  <si>
    <t>Egyéb céltartalék</t>
  </si>
  <si>
    <t>6.5</t>
  </si>
  <si>
    <t>Jövedelemadók</t>
  </si>
  <si>
    <t>B31</t>
  </si>
  <si>
    <t>4.7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</si>
  <si>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</si>
  <si>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</si>
  <si>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</si>
  <si>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</si>
  <si>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</si>
  <si>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</si>
  <si>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</si>
  <si>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</si>
  <si>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</si>
  <si>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</si>
  <si>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</si>
  <si>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</si>
  <si>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</si>
  <si>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</si>
  <si>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</si>
  <si>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</si>
  <si>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</si>
  <si>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</si>
  <si>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</si>
  <si>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</si>
  <si>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</si>
  <si>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</si>
  <si>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</si>
  <si>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</si>
  <si>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</si>
  <si>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</si>
  <si>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</si>
  <si>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</si>
  <si>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</si>
  <si>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</si>
  <si>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</si>
  <si>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</si>
  <si>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</si>
  <si>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</si>
  <si>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</si>
  <si>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</si>
  <si>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</si>
  <si>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</si>
  <si>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</si>
  <si>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</si>
  <si>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</si>
  <si>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</si>
  <si>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</si>
  <si>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</si>
  <si>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</si>
  <si>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</si>
  <si>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</si>
  <si>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</si>
  <si>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</si>
  <si>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</si>
  <si>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</si>
  <si>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</si>
  <si>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</si>
  <si>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</si>
  <si>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</si>
  <si>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</si>
  <si>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</si>
  <si>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</si>
  <si>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</si>
  <si>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</si>
  <si>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</si>
  <si>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</si>
  <si>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</si>
  <si>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</si>
  <si>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</si>
  <si>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</si>
  <si>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</si>
  <si>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</si>
  <si>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</si>
  <si>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</si>
  <si>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</si>
  <si>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</si>
  <si>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</si>
  <si>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</si>
  <si>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</si>
  <si>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</si>
  <si>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</si>
  <si>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</si>
  <si>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</si>
  <si>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</si>
  <si>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</si>
  <si>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</si>
  <si>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</si>
  <si>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</si>
  <si>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</si>
  <si>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</si>
  <si>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</si>
  <si>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</si>
  <si>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</si>
  <si>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</si>
  <si>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</si>
  <si>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</si>
  <si>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</si>
  <si>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</si>
  <si>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</si>
  <si>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</si>
  <si>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</si>
  <si>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</si>
  <si>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</si>
  <si>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</si>
  <si>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</si>
  <si>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</si>
  <si>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</si>
  <si>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</si>
  <si>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</si>
  <si>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</si>
  <si>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</si>
  <si>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</si>
  <si>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</si>
  <si>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</si>
  <si>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</si>
  <si>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</si>
  <si>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</si>
  <si>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</si>
  <si>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</si>
  <si>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</si>
  <si>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</si>
  <si>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</si>
  <si>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</si>
  <si>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</si>
  <si>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</si>
  <si>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132</t>
  </si>
  <si>
    <t>133</t>
  </si>
  <si>
    <t>134</t>
  </si>
  <si>
    <t>135</t>
  </si>
  <si>
    <t>3.1</t>
  </si>
  <si>
    <t>3.2</t>
  </si>
  <si>
    <t>3.3</t>
  </si>
  <si>
    <t>Betétek megszüntetése</t>
  </si>
  <si>
    <t>Forgatási célú külföldi értékpapírok beváltása,  értékesítése</t>
  </si>
  <si>
    <t>Befektetési célú külföldi értékpapírok beváltása,  értékesítése</t>
  </si>
  <si>
    <t>Külföldi értékpapírok kibocsátása</t>
  </si>
  <si>
    <t>Külföldi hitelek, kölcsönök felvétele</t>
  </si>
  <si>
    <t>Tartalékok (2.1.+2.3.)</t>
  </si>
  <si>
    <t>3.4</t>
  </si>
  <si>
    <t>3.5</t>
  </si>
  <si>
    <r>
      <t xml:space="preserve">   Felhalmozási költségvetés kiadásai </t>
    </r>
    <r>
      <rPr>
        <sz val="8"/>
        <rFont val="Times New Roman CE"/>
        <charset val="238"/>
      </rPr>
      <t>(3.1.+3.3.+3.5.)</t>
    </r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</si>
  <si>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</si>
  <si>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</si>
  <si>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</si>
  <si>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</si>
  <si>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</si>
  <si>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</si>
  <si>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6.6</t>
  </si>
  <si>
    <t>Pénzeszközök lekötött betétként elhelyezése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</si>
  <si>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</si>
  <si>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</si>
  <si>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</si>
  <si>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</si>
  <si>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</si>
  <si>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</si>
  <si>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</si>
  <si>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(4+11)</t>
  </si>
  <si>
    <t>FINANSZÍROZÁSI KIADÁSOK ÖSSZESEN: (5.+…+9.)</t>
  </si>
  <si>
    <t>Váltóbevételek</t>
  </si>
  <si>
    <t>K93</t>
  </si>
  <si>
    <t>K94</t>
  </si>
  <si>
    <t>K9</t>
  </si>
  <si>
    <t>Forintban</t>
  </si>
  <si>
    <t>Tulajdonosi kölcsönök kiadásai</t>
  </si>
  <si>
    <t>K919</t>
  </si>
  <si>
    <t>K925</t>
  </si>
  <si>
    <t>Forintban !</t>
  </si>
  <si>
    <t>131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</si>
  <si>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</si>
  <si>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</si>
  <si>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</si>
  <si>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</si>
  <si>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</si>
  <si>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</si>
  <si>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</si>
  <si>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</si>
  <si>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</si>
  <si>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</si>
  <si>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</si>
  <si>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</si>
  <si>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</si>
  <si>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</si>
  <si>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</si>
  <si>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K513</t>
  </si>
  <si>
    <t>01 - K1-K8. Költségvetési kiadások</t>
  </si>
  <si>
    <t>#</t>
  </si>
  <si>
    <t>Eredeti előirányzat</t>
  </si>
  <si>
    <t>Módosított előirányzat</t>
  </si>
  <si>
    <t>Teljesítés</t>
  </si>
  <si>
    <t>01</t>
  </si>
  <si>
    <t>Törvény szerinti illetmények, munkabérek (K1101)</t>
  </si>
  <si>
    <t>02</t>
  </si>
  <si>
    <t>Normatív jutalmak (K1102)</t>
  </si>
  <si>
    <t>03</t>
  </si>
  <si>
    <t>Céljuttatás, projektprémium (K1103)</t>
  </si>
  <si>
    <t>04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</si>
  <si>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</si>
  <si>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</si>
  <si>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</si>
  <si>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</si>
  <si>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</si>
  <si>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</si>
  <si>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</si>
  <si>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</si>
  <si>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</si>
  <si>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</si>
  <si>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</si>
  <si>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</si>
  <si>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</si>
  <si>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</si>
  <si>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(&gt;=14) (K1113)</t>
  </si>
  <si>
    <t>ebből:biztosítási díjak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</si>
  <si>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</si>
  <si>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</si>
  <si>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</si>
  <si>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</si>
  <si>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</si>
  <si>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</si>
  <si>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ebből: szociális hozzájárulási adó (K2)</t>
  </si>
  <si>
    <t>ebből: rehabilitációs hozzájárulás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</si>
  <si>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</si>
  <si>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</si>
  <si>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</si>
  <si>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</si>
  <si>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</si>
  <si>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</si>
  <si>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</si>
  <si>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Informatikai szolgáltatások igénybevétele (K321)</t>
  </si>
  <si>
    <t>Egyéb kommunikációs szolgáltatások (K322)</t>
  </si>
  <si>
    <t>Közüzemi díjak (K331)</t>
  </si>
  <si>
    <t>Vásárolt élelmezés (K332)</t>
  </si>
  <si>
    <t>ebből: a közszféra és a magánszféra együttműködésén (PPP) alapuló szerződéses konstrukció (K333)</t>
  </si>
  <si>
    <t>Karbantartási, kisjavítási szolgáltatások (K334)</t>
  </si>
  <si>
    <t>ebből: államháztartáson belül (K335)</t>
  </si>
  <si>
    <t>Szakmai tevékenységet segítő szolgáltatások  (K336)</t>
  </si>
  <si>
    <t>Egyéb szolgáltatások  (K337)</t>
  </si>
  <si>
    <t>ebből: biztosítási díjak (K337)</t>
  </si>
  <si>
    <t>Kiküldetések kiadásai (K341)</t>
  </si>
  <si>
    <t>Reklám- és propagandakiadások (K342)</t>
  </si>
  <si>
    <t>Működési célú előzetesen felszámított általános forgalmi adó (K351)</t>
  </si>
  <si>
    <t>Fizetendő általános forgalmi adó  (K352)</t>
  </si>
  <si>
    <t>ebből: államháztartáson belül (K353)</t>
  </si>
  <si>
    <t>ebből: fedezeti ügyletek kamatkiadásai (K353)</t>
  </si>
  <si>
    <t>ebből: valuta, deviza eszközök realizált árfolyamvesztesége (K354)</t>
  </si>
  <si>
    <t>ebből: hitelviszonyt megtestesítő értékpapírok árfolyamkülönbözete (K354)</t>
  </si>
  <si>
    <t>ebből: deviza kötelezettségek realizált árfolyamvesztesége (K354)</t>
  </si>
  <si>
    <t>Egyéb dologi kiadások (K355)</t>
  </si>
  <si>
    <t>Társadalombiztosítási ellátások (K41)</t>
  </si>
  <si>
    <t>ebből: családi pótlék (K42)</t>
  </si>
  <si>
    <t>ebből: anyasági támogatás (K42)</t>
  </si>
  <si>
    <t>ebből: gyermekgondozást segítő ellátás (K42)</t>
  </si>
  <si>
    <t>ebből: gyermeknevelési támogatás (K42)</t>
  </si>
  <si>
    <t>ebből: gyermekek születésével kapcsolatos szabadság megtérítése (K42)</t>
  </si>
  <si>
    <t>ebből: életkezdési támogatás (K42)</t>
  </si>
  <si>
    <t>ebből: otthonteremtési támogatás (K42)</t>
  </si>
  <si>
    <t>ebből: gyermektartásdíj megelőlegezése (K42)</t>
  </si>
  <si>
    <t>ebből:  az egyéb pénzbeli és természetbeni gyermekvédelmi támogatások  (K42)</t>
  </si>
  <si>
    <t>Pénzbeli kárpótlások, kártérítések (K43)</t>
  </si>
  <si>
    <t>ebből: ápolási díj (K44)</t>
  </si>
  <si>
    <t>ebből: fogyatékossági támogatás és vakok személyi járadéka (K44)</t>
  </si>
  <si>
    <t>ebből: mozgáskorlátozottak szerzési és átalakítási támogatása (K44)</t>
  </si>
  <si>
    <t>ebből: megváltozott munkaképességűek illetve egészségkárosodottak kereset-kiegészítése (K44)</t>
  </si>
  <si>
    <t>ebből: közgyógyellátás [Szoctv.50.§ (1)-(2) bekezdése] (K44)</t>
  </si>
  <si>
    <t>ebből: cukorbetegek támogatása (K44)</t>
  </si>
  <si>
    <t>ebből: egészségügyi szolgáltatási jogosultságra való jogosultság szociális rászorultság alapján [Szoctv. 54. §-a] (K44)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</si>
  <si>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</si>
  <si>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ebből: korhatár előtti ellátás és a fegyveres testületek volt tagjai szolgálati járandósága (K45)</t>
  </si>
  <si>
    <t>ebből: átmeneti bányászjáradék (K45)</t>
  </si>
  <si>
    <t>ebből: szénjárandóság pénzbeli megváltása (K45)</t>
  </si>
  <si>
    <t>ebből: mecseki bányászatban munkát végzők bányászati kereset-kiegészítése (K45)</t>
  </si>
  <si>
    <t>ebből: mezőgazdasági járadék (K45)</t>
  </si>
  <si>
    <t>ebből: foglalkoztatást helyettesítő támogatás [Szoctv. 35. § (1) bek.] (K45)</t>
  </si>
  <si>
    <t>ebből: polgármesterek korhatár előtti ellátása  (K45)</t>
  </si>
  <si>
    <t>ebből: hozzájárulás a lakossági energiaköltségekhez (K46)</t>
  </si>
  <si>
    <t>ebből: lakbértámogatás (K46)</t>
  </si>
  <si>
    <t>ebből: állami gondozottak pénzbeli juttatásai (K47)</t>
  </si>
  <si>
    <t>ebből: oktatásban résztvevők pénzbeli juttatásai (K47)</t>
  </si>
  <si>
    <t>102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</si>
  <si>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</si>
  <si>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</si>
  <si>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</si>
  <si>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ebből:nemzeti gondozotti ellátások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</si>
  <si>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</si>
  <si>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</si>
  <si>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</si>
  <si>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</si>
  <si>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</si>
  <si>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</si>
  <si>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Bevándorlási és Állampolgársági Hivatal által folyósított ellátások (K48)</t>
  </si>
  <si>
    <t>ebből: szépkorúak jubileumi juttatása (K48)</t>
  </si>
  <si>
    <t>ebből: időskorúak járadéka [Szoctv. 32/B. § (1) bekezdése]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</si>
  <si>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</si>
  <si>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</si>
  <si>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</si>
  <si>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egészségkárosodási és gyermekfelügyeleti támogatás [Szoctv. 37.§ (1) bekezdés a) és b) pontja] (K48)</t>
  </si>
  <si>
    <t>ebből: önkormányzat által saját hatáskörben (nem szociális és gyermekvédelmi előírások alapján) adott más ellátás (K48)</t>
  </si>
  <si>
    <t>ebből: Európai Unió (K501)</t>
  </si>
  <si>
    <t>A helyi önkormányzatok előző évi elszámolásából származó kiadások (K5021)</t>
  </si>
  <si>
    <t>A helyi önkormányzatok törvényi előíráson alapuló befizetései (K5022)</t>
  </si>
  <si>
    <t>Egyéb elvonások, befizetések (K5023)</t>
  </si>
  <si>
    <t>Működési célú garancia- és kezességvállalásból származó kifizetés államháztartáson belülre (K503)</t>
  </si>
  <si>
    <t>ebből: központi költségvetési szervek (K504)</t>
  </si>
  <si>
    <t>ebből: központi kezelésű előirányzatok (K504)</t>
  </si>
  <si>
    <t>ebből: fejezeti kezelésű előirányzatok EU-s programokra és azok hazai társfinanszírozása (K504)</t>
  </si>
  <si>
    <t>ebből: egyéb fejezeti kezelésű előirányzatok (K504)</t>
  </si>
  <si>
    <t>ebből: társadalombiztosítás pénzügyi alapjai (K504)</t>
  </si>
  <si>
    <t>ebből: elkülönített állami pénzalapok (K504)</t>
  </si>
  <si>
    <t>ebből: helyi önkormányzatok és költségvetési szerveik (K504)</t>
  </si>
  <si>
    <t>ebből: társulások és költségvetési szerveik (K504)</t>
  </si>
  <si>
    <t>ebből: nemzetiségi önkormányzatok és költségvetési szerveik (K504)</t>
  </si>
  <si>
    <t>ebből: térségi fejlesztési tanácsok és költségvetési szerveik (K504)</t>
  </si>
  <si>
    <t>ebből: központi költségvetési szervek (K505)</t>
  </si>
  <si>
    <t>ebből: központi kezelésű előirányzatok (K505)</t>
  </si>
  <si>
    <t>ebből: fejezeti kezelésű előirányzatok EU-s programokra és azok hazai társfinanszírozása (K505)</t>
  </si>
  <si>
    <t>ebből: egyéb fejezeti kezelésű előirányzatok (K505)</t>
  </si>
  <si>
    <t>ebből: társadalombiztosítás pénzügyi alapjai (K505)</t>
  </si>
  <si>
    <t>ebből: elkülönített állami pénzalapok (K505)</t>
  </si>
  <si>
    <t>ebből: helyi önkormányzatok és költségvetési szerveik (K505)</t>
  </si>
  <si>
    <t>ebből: társulások és költségvetési szerveik (K505)</t>
  </si>
  <si>
    <t>ebből: nemzetiségi önkormányzatok és költségvetési szerveik (K505)</t>
  </si>
  <si>
    <t>ebből: térségi fejlesztési tanácsok és költségvetési szerveik (K505)</t>
  </si>
  <si>
    <t>151</t>
  </si>
  <si>
    <t>152</t>
  </si>
  <si>
    <t>ebből: központi költségvetési szervek (K506)</t>
  </si>
  <si>
    <t>153</t>
  </si>
  <si>
    <t>ebből: központi kezelésű előirányzatok (K506)</t>
  </si>
  <si>
    <t>154</t>
  </si>
  <si>
    <t>ebből: fejezeti kezelésű előirányzatok EU-s programokra és azok hazai társfinanszírozása (K506)</t>
  </si>
  <si>
    <t>155</t>
  </si>
  <si>
    <t>ebből: egyéb fejezeti kezelésű előirányzatok (K506)</t>
  </si>
  <si>
    <t>156</t>
  </si>
  <si>
    <t>ebből: társadalombiztosítás pénzügyi alapjai (K506)</t>
  </si>
  <si>
    <t>157</t>
  </si>
  <si>
    <t>ebből: elkülönített állami pénzalapok (K506)</t>
  </si>
  <si>
    <t>158</t>
  </si>
  <si>
    <t>ebből: helyi önkormányzatok és költségvetési szerveik (K506)</t>
  </si>
  <si>
    <t>159</t>
  </si>
  <si>
    <t>ebből: társulások és költségvetési szerveik (K506)</t>
  </si>
  <si>
    <t>160</t>
  </si>
  <si>
    <t>ebből: nemzetiségi önkormányzatok és költségvetési szerveik (K506)</t>
  </si>
  <si>
    <t>161</t>
  </si>
  <si>
    <t>ebből: térségi fejlesztési tanácsok és költségvetési szerveik (K506)</t>
  </si>
  <si>
    <t>162</t>
  </si>
  <si>
    <t>163</t>
  </si>
  <si>
    <t>ebből: állami vagy önkormányzati tulajdonban lévő gazdasági társaságok tartozásai miatti kifizetések (K507)</t>
  </si>
  <si>
    <t>164</t>
  </si>
  <si>
    <t>165</t>
  </si>
  <si>
    <t>ebből: egyházi jogi személyek (K508)</t>
  </si>
  <si>
    <t>166</t>
  </si>
  <si>
    <t>ebből: nonprofit gazdasági társaságok (K508)</t>
  </si>
  <si>
    <t>167</t>
  </si>
  <si>
    <t>ebből: egyéb civil szervezetek (K508)</t>
  </si>
  <si>
    <t>168</t>
  </si>
  <si>
    <t>ebből: háztartások (K508)</t>
  </si>
  <si>
    <t>169</t>
  </si>
  <si>
    <t>ebből: pénzügyi vállalkozások (K508)</t>
  </si>
  <si>
    <t>170</t>
  </si>
  <si>
    <t>ebből: állami többségi tulajdonú nem pénzügyi vállalkozások (K508)</t>
  </si>
  <si>
    <t>171</t>
  </si>
  <si>
    <t>ebből:önkormányzati többségi tulajdonú nem pénzügyi vállalkozások (K508)</t>
  </si>
  <si>
    <t>172</t>
  </si>
  <si>
    <t>ebből: egyéb vállalkozások (K508)</t>
  </si>
  <si>
    <t>173</t>
  </si>
  <si>
    <t>ebből: Európai Unió  (K508)</t>
  </si>
  <si>
    <t>174</t>
  </si>
  <si>
    <t>ebből: kormányok és nemzetközi szervezetek (K508)</t>
  </si>
  <si>
    <t>175</t>
  </si>
  <si>
    <t>ebből: egyéb külföldiek (K508)</t>
  </si>
  <si>
    <t>176</t>
  </si>
  <si>
    <t>Árkiegészítések, ártámogatások (K509)</t>
  </si>
  <si>
    <t>177</t>
  </si>
  <si>
    <t>Kamattámogatások (K510)</t>
  </si>
  <si>
    <t>178</t>
  </si>
  <si>
    <t>Működési célú támogatások az Európai Uniónak (K511)</t>
  </si>
  <si>
    <t>179</t>
  </si>
  <si>
    <t>180</t>
  </si>
  <si>
    <t>ebből: egyházi jogi személyek (K512)</t>
  </si>
  <si>
    <t>181</t>
  </si>
  <si>
    <t>ebből: nonprofit gazdasági társaságok (K512)</t>
  </si>
  <si>
    <t>182</t>
  </si>
  <si>
    <t>ebből: egyéb civil szervezetek (K512)</t>
  </si>
  <si>
    <t>183</t>
  </si>
  <si>
    <t>ebből: háztartások (K512)</t>
  </si>
  <si>
    <t>184</t>
  </si>
  <si>
    <t>ebből: pénzügyi vállalkozások (K512)</t>
  </si>
  <si>
    <t>185</t>
  </si>
  <si>
    <t>ebből: állami többségi tulajdonú nem pénzügyi vállalkozások (K512)</t>
  </si>
  <si>
    <t>186</t>
  </si>
  <si>
    <t>ebből:önkormányzati többségi tulajdonú nem pénzügyi vállalkozások (K512)</t>
  </si>
  <si>
    <t>187</t>
  </si>
  <si>
    <t>ebből: egyéb vállalkozások (K512)</t>
  </si>
  <si>
    <t>188</t>
  </si>
  <si>
    <t>ebből: kormányok és nemzetközi szervezetek (K512)</t>
  </si>
  <si>
    <t>189</t>
  </si>
  <si>
    <t>ebből: egyéb külföldiek (K512)</t>
  </si>
  <si>
    <t>190</t>
  </si>
  <si>
    <t>Tartalékok (K513)</t>
  </si>
  <si>
    <t>191</t>
  </si>
  <si>
    <t>192</t>
  </si>
  <si>
    <t>Immateriális javak beszerzése, létesítése (K61)</t>
  </si>
  <si>
    <t>193</t>
  </si>
  <si>
    <t>194</t>
  </si>
  <si>
    <t>ebből: termőföld-vásárlás kiadásai (K62)</t>
  </si>
  <si>
    <t>195</t>
  </si>
  <si>
    <t>Informatikai eszközök beszerzése, létesítése (K63)</t>
  </si>
  <si>
    <t>196</t>
  </si>
  <si>
    <t>Egyéb tárgyi eszközök beszerzése, létesítése (K64)</t>
  </si>
  <si>
    <t>197</t>
  </si>
  <si>
    <t>Részesedések beszerzése (K65)</t>
  </si>
  <si>
    <t>198</t>
  </si>
  <si>
    <t>Meglévő részesedések növeléséhez kapcsolódó kiadások (K66)</t>
  </si>
  <si>
    <t>199</t>
  </si>
  <si>
    <t>Beruházási célú előzetesen felszámított általános forgalmi adó (K67)</t>
  </si>
  <si>
    <t>200</t>
  </si>
  <si>
    <t>201</t>
  </si>
  <si>
    <t>Ingatlanok felújítása (K71)</t>
  </si>
  <si>
    <t>202</t>
  </si>
  <si>
    <t>Informatikai eszközök felújítása (K72)</t>
  </si>
  <si>
    <t>203</t>
  </si>
  <si>
    <t>Egyéb tárgyi eszközök felújítása  (K73)</t>
  </si>
  <si>
    <t>204</t>
  </si>
  <si>
    <t>Felújítási célú előzetesen felszámított általános forgalmi adó (K74)</t>
  </si>
  <si>
    <t>205</t>
  </si>
  <si>
    <t>206</t>
  </si>
  <si>
    <t>Felhalmozási célú garancia- és kezességvállalásból származó kifizetés államháztartáson belülre (K81)</t>
  </si>
  <si>
    <t>207</t>
  </si>
  <si>
    <t>208</t>
  </si>
  <si>
    <t>ebből: központi költségvetési szervek (K82)</t>
  </si>
  <si>
    <t>209</t>
  </si>
  <si>
    <t>ebből: központi kezelésű előirányzatok (K82)</t>
  </si>
  <si>
    <t>210</t>
  </si>
  <si>
    <t>ebből: fejezeti kezelésű előirányzatok EU-s programokra és azok hazai társfinanszírozása (K82)</t>
  </si>
  <si>
    <t>211</t>
  </si>
  <si>
    <t>ebből: egyéb fejezeti kezelésű előirányzatok (K82)</t>
  </si>
  <si>
    <t>212</t>
  </si>
  <si>
    <t>ebből: társadalombiztosítás pénzügyi alapjai (K82)</t>
  </si>
  <si>
    <t>213</t>
  </si>
  <si>
    <t>ebből: elkülönített állami pénzalapok (K82)</t>
  </si>
  <si>
    <t>214</t>
  </si>
  <si>
    <t>ebből: helyi önkormányzatok és költségvetési szerveik (K82)</t>
  </si>
  <si>
    <t>215</t>
  </si>
  <si>
    <t>ebből: társulások és költségvetési szerveik (K82)</t>
  </si>
  <si>
    <t>216</t>
  </si>
  <si>
    <t>ebből: nemzetiségi önkormányzatok és költségvetési szerveik (K82)</t>
  </si>
  <si>
    <t>217</t>
  </si>
  <si>
    <t>ebből: térségi fejlesztési tanácsok és költségvetési szerveik (K82)</t>
  </si>
  <si>
    <t>218</t>
  </si>
  <si>
    <t>219</t>
  </si>
  <si>
    <t>ebből: központi költségvetési szervek (K83)</t>
  </si>
  <si>
    <t>220</t>
  </si>
  <si>
    <t>ebből: központi kezelésű előirányzatok (K83)</t>
  </si>
  <si>
    <t>221</t>
  </si>
  <si>
    <t>ebből: fejezeti kezelésű előirányzatok EU-s programokra és azok hazai társfinanszírozása (K83)</t>
  </si>
  <si>
    <t>222</t>
  </si>
  <si>
    <t>ebből: egyéb fejezeti kezelésű előirányzatok (K83)</t>
  </si>
  <si>
    <t>223</t>
  </si>
  <si>
    <t>ebből: társadalombiztosítás pénzügyi alapjai (K83)</t>
  </si>
  <si>
    <t>224</t>
  </si>
  <si>
    <t>ebből: elkülönített állami pénzalapok (K83)</t>
  </si>
  <si>
    <t>225</t>
  </si>
  <si>
    <t>ebből: helyi önkormányzatok és költségvetési szerveik (K83)</t>
  </si>
  <si>
    <t>226</t>
  </si>
  <si>
    <t>ebből: társulások és költségvetési szerveik (K83)</t>
  </si>
  <si>
    <t>227</t>
  </si>
  <si>
    <t>ebből: nemzetiségi önkormányzatok és költségvetési szerveik (K83)</t>
  </si>
  <si>
    <t>228</t>
  </si>
  <si>
    <t>ebből: térségi fejlesztési tanácsok és költségvetési szerveik (K83)</t>
  </si>
  <si>
    <t>229</t>
  </si>
  <si>
    <t>230</t>
  </si>
  <si>
    <t>ebből: központi költségvetési szervek (K84)</t>
  </si>
  <si>
    <t>231</t>
  </si>
  <si>
    <t>ebből: központi kezelésű előirányzatok (K84)</t>
  </si>
  <si>
    <t>232</t>
  </si>
  <si>
    <t>ebből: fejezeti kezelésű előirányzatok EU-s programokra és azok hazai társfinanszírozása (K84)</t>
  </si>
  <si>
    <t>233</t>
  </si>
  <si>
    <t>ebből: egyéb fejezeti kezelésű előirányzatok (K84)</t>
  </si>
  <si>
    <t>234</t>
  </si>
  <si>
    <t>ebből: társadalombiztosítás pénzügyi alapjai (K84)</t>
  </si>
  <si>
    <t>235</t>
  </si>
  <si>
    <t>ebből: elkülönített állami pénzalapok (K84)</t>
  </si>
  <si>
    <t>236</t>
  </si>
  <si>
    <t>ebből: helyi önkormányzatok és költségvetési szerveik (K84)</t>
  </si>
  <si>
    <t>237</t>
  </si>
  <si>
    <t>ebből: társulások és költségvetési szerveik (K84)</t>
  </si>
  <si>
    <t>238</t>
  </si>
  <si>
    <t>ebből: nemzetiségi önkormányzatok és költségvetési szerveik (K84)</t>
  </si>
  <si>
    <t>239</t>
  </si>
  <si>
    <t>ebből: térségi fejlesztési tanácsok és költségvetési szerveik (K84)</t>
  </si>
  <si>
    <t>240</t>
  </si>
  <si>
    <t>Felhalmozási célú garancia- és kezességvállalásból származó kifizetés államháztartáson kívülre (&gt;=241) (K85)</t>
  </si>
  <si>
    <t>241</t>
  </si>
  <si>
    <t>ebből: állami vagy önkormányzati tulajdonban lévő gazdasági társaságok tartozásai miatti kifizetések (K85)</t>
  </si>
  <si>
    <t>242</t>
  </si>
  <si>
    <t>243</t>
  </si>
  <si>
    <t>ebből: egyházi jogi személyek (K86)</t>
  </si>
  <si>
    <t>244</t>
  </si>
  <si>
    <t>ebből: nonprofit gazdasági társaságok (K86)</t>
  </si>
  <si>
    <t>245</t>
  </si>
  <si>
    <t>ebből: egyéb civil szervezetek (K86)</t>
  </si>
  <si>
    <t>246</t>
  </si>
  <si>
    <t>ebből: háztartások (K86)</t>
  </si>
  <si>
    <t>247</t>
  </si>
  <si>
    <t>ebből: pénzügyi vállalkozások (K86)</t>
  </si>
  <si>
    <t>248</t>
  </si>
  <si>
    <t>ebből: állami többségi tulajdonú nem pénzügyi vállalkozások (K86)</t>
  </si>
  <si>
    <t>249</t>
  </si>
  <si>
    <t>ebből:önkormányzati többségi tulajdonú nem pénzügyi vállalkozások (K86)</t>
  </si>
  <si>
    <t>250</t>
  </si>
  <si>
    <t>ebből: egyéb vállalkozások (K86)</t>
  </si>
  <si>
    <t>251</t>
  </si>
  <si>
    <t>ebből: Európai Unió  (K86)</t>
  </si>
  <si>
    <t>252</t>
  </si>
  <si>
    <t>ebből: kormányok és nemzetközi szervezetek (K86)</t>
  </si>
  <si>
    <t>253</t>
  </si>
  <si>
    <t>ebből: egyéb külföldiek (K86)</t>
  </si>
  <si>
    <t>254</t>
  </si>
  <si>
    <t>Lakástámogatás (K87)</t>
  </si>
  <si>
    <t>255</t>
  </si>
  <si>
    <t>Felhalmozási célú támogatások az Európai Uniónak (K88)</t>
  </si>
  <si>
    <t>256</t>
  </si>
  <si>
    <t>257</t>
  </si>
  <si>
    <t>ebből: egyházi jogi személyek (K89)</t>
  </si>
  <si>
    <t>258</t>
  </si>
  <si>
    <t>ebből: nonprofit gazdasági társaságok (K89)</t>
  </si>
  <si>
    <t>259</t>
  </si>
  <si>
    <t>ebből: egyéb civil szervezetek (K89)</t>
  </si>
  <si>
    <t>260</t>
  </si>
  <si>
    <t>ebből: háztartások (K89)</t>
  </si>
  <si>
    <t>261</t>
  </si>
  <si>
    <t>ebből: pénzügyi vállalkozások (K89)</t>
  </si>
  <si>
    <t>262</t>
  </si>
  <si>
    <t>ebből: állami többségi tulajdonú nem pénzügyi vállalkozások (K89)</t>
  </si>
  <si>
    <t>263</t>
  </si>
  <si>
    <t>ebből:önkormányzati többségi tulajdonú nem pénzügyi vállalkozások (K89)</t>
  </si>
  <si>
    <t>264</t>
  </si>
  <si>
    <t>ebből: egyéb vállalkozások (K89)</t>
  </si>
  <si>
    <t>265</t>
  </si>
  <si>
    <t>ebből: kormányok és nemzetközi szervezetek (K89)</t>
  </si>
  <si>
    <t>266</t>
  </si>
  <si>
    <t>ebből: egyéb külföldiek (K89)</t>
  </si>
  <si>
    <t>267</t>
  </si>
  <si>
    <t>268</t>
  </si>
  <si>
    <t>02 - B1-B7. Költségvetési bevételek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</si>
  <si>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</si>
  <si>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</si>
  <si>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</si>
  <si>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</si>
  <si>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</si>
  <si>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</si>
  <si>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</si>
  <si>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</si>
  <si>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</si>
  <si>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(=11+…+20) (B14)</t>
  </si>
  <si>
    <t>ebből: központi költségvetési szervek (B14)</t>
  </si>
  <si>
    <t>ebből: központi kezelésű előirányzatok (B14)</t>
  </si>
  <si>
    <t>ebből: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</si>
  <si>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</si>
  <si>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</si>
  <si>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</si>
  <si>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</si>
  <si>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</si>
  <si>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</si>
  <si>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</si>
  <si>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Működési célú visszatérítendő támogatások, kölcsönök igénybevétele államháztartáson belülről (=22+…+31) (B15)</t>
  </si>
  <si>
    <t>ebből: központi költségvetési szervek (B15)</t>
  </si>
  <si>
    <t>ebből: központi kezelésű előirányzatok (B15)</t>
  </si>
  <si>
    <t>ebből: fejezeti kezelésű előirányzatok EU-s programokra és azok hazai társfinanszírozása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</si>
  <si>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</si>
  <si>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</si>
  <si>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</si>
  <si>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</si>
  <si>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</si>
  <si>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</si>
  <si>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</si>
  <si>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Egyéb működési célú támogatások bevételei államháztartáson belülről (=33+…+42) (B16)</t>
  </si>
  <si>
    <t>ebből: központi költségvetési szervek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</si>
  <si>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</si>
  <si>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</si>
  <si>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</si>
  <si>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</si>
  <si>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</si>
  <si>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</si>
  <si>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</si>
  <si>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</si>
  <si>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</si>
  <si>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Működési célú támogatások államháztartáson belülről (=07+...+10+21+32)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</si>
  <si>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</si>
  <si>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</si>
  <si>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(=47+…+56) (B23)</t>
  </si>
  <si>
    <t>ebből: központi költségvetési szervek (B23)</t>
  </si>
  <si>
    <t>ebből: központi kezelésű előirányzatok (B23)</t>
  </si>
  <si>
    <t>ebből: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</si>
  <si>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</si>
  <si>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</si>
  <si>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</si>
  <si>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</si>
  <si>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</si>
  <si>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</si>
  <si>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</si>
  <si>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Felhalmozási célú visszatérítendő támogatások, kölcsönök igénybevétele államháztartáson belülről (=58+…+67) (B24)</t>
  </si>
  <si>
    <t>ebből: központi költségvetési szervek (B24)</t>
  </si>
  <si>
    <t>ebből: központi kezelésű előirányzatok (B24)</t>
  </si>
  <si>
    <t>ebből: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</si>
  <si>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</si>
  <si>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</si>
  <si>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</si>
  <si>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</si>
  <si>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</si>
  <si>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</si>
  <si>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</si>
  <si>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Egyéb felhalmozási célú támogatások bevételei államháztartáson belülről (=69+…+78) (B25)</t>
  </si>
  <si>
    <t>ebből: központi költségvetési szervek (B25)</t>
  </si>
  <si>
    <t>ebből: központi kezelésű előirányzatok (B25)</t>
  </si>
  <si>
    <t>ebből: fejezeti kezelésű előirányzatok EU-s programokra és azok hazai társfinanszírozása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</si>
  <si>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</si>
  <si>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</si>
  <si>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</si>
  <si>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</si>
  <si>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</si>
  <si>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</si>
  <si>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</si>
  <si>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Felhalmozási célú támogatások államháztartáson belülről (=44+45+46+57+68) (B2)</t>
  </si>
  <si>
    <t>ebből: személyi jövedelemadó (B311)</t>
  </si>
  <si>
    <t>ebből: termőföld bérbeadásából származó jövedelem utáni személyi jövedelemadó (B311)</t>
  </si>
  <si>
    <t>ebből: társasági adó (B312)</t>
  </si>
  <si>
    <t>ebből: társas vállalkozások különadója (B312)</t>
  </si>
  <si>
    <t>ebből: hiteintézeti járadék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</si>
  <si>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</si>
  <si>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</si>
  <si>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</si>
  <si>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</si>
  <si>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</si>
  <si>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</si>
  <si>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</si>
  <si>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</si>
  <si>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</si>
  <si>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</si>
  <si>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</si>
  <si>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</si>
  <si>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</si>
  <si>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ebből: szakképzési hozzájárulás  (B33)</t>
  </si>
  <si>
    <t>ebből: rehabilitációs hozzájárulás (B33)</t>
  </si>
  <si>
    <t>ebből: egészségügyi hozzájárulás (B33)</t>
  </si>
  <si>
    <t>ebből: egyszerűsített foglalkoztatás utáni közterhek (B33)</t>
  </si>
  <si>
    <t>ebből: építményadó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</si>
  <si>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</si>
  <si>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</si>
  <si>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</si>
  <si>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</si>
  <si>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</si>
  <si>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</si>
  <si>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</si>
  <si>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</si>
  <si>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</si>
  <si>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</si>
  <si>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</si>
  <si>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innovációs járulék (B351)</t>
  </si>
  <si>
    <t>ebből: egyszerűsített vállalkozási adó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</si>
  <si>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</si>
  <si>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</si>
  <si>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§. (1) bekezdése) (B351)</t>
  </si>
  <si>
    <t>ebből: gyógyszer és gyógyászati segédeszköz ismertetés utáni befizetések [2006. évi XCVIII. tv. 36. § (4) bek.] (B351)</t>
  </si>
  <si>
    <t>ebből:  gyógyszertámogatás többletének sávos kockázatviseléséből származó bevételek [2006. évi XCVIII. tv. 42. § ] (B351)</t>
  </si>
  <si>
    <t>ebből: népegészségügyi termékadó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</si>
  <si>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</si>
  <si>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</si>
  <si>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</si>
  <si>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</si>
  <si>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</si>
  <si>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ebből: jövedéki adó (B352)</t>
  </si>
  <si>
    <t>ebből: regisztrációs adó (B352)</t>
  </si>
  <si>
    <t>Pénzügyi monopóliumok nyereségét terhelő adók  (B353)</t>
  </si>
  <si>
    <t>ebből: belföldi gépjárművek adójának a központi költségvetést megillető része (B354)</t>
  </si>
  <si>
    <t>ebből: belföldi gépjárművek adójának a helyi önkormányzatot megillető része (B354)</t>
  </si>
  <si>
    <t>ebből: külföldi gépjárművek adója (B354)</t>
  </si>
  <si>
    <t>ebből: gépjármű túlsúlydíj (B354)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</si>
  <si>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</si>
  <si>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</si>
  <si>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</si>
  <si>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</si>
  <si>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</si>
  <si>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</si>
  <si>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</si>
  <si>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</si>
  <si>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</si>
  <si>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</si>
  <si>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</si>
  <si>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</si>
  <si>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</si>
  <si>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</si>
  <si>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</si>
  <si>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</si>
  <si>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ebből: cégnyílvántartás bevételei (B36)</t>
  </si>
  <si>
    <t>ebből: eljárási illetékek (B36)</t>
  </si>
  <si>
    <t>ebből: igazgatási szolgáltatási díjak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</si>
  <si>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</si>
  <si>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</si>
  <si>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</si>
  <si>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</si>
  <si>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</si>
  <si>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</si>
  <si>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</si>
  <si>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</si>
  <si>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</si>
  <si>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</si>
  <si>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</si>
  <si>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ebből: egyéb települési adók (B36)</t>
  </si>
  <si>
    <t>Készletértékesítés ellenértéke (B401)</t>
  </si>
  <si>
    <t>ebből:tárgyi eszközök bérbeadásából származó bevétel (B402)</t>
  </si>
  <si>
    <t>ebből: utak használata ellenében beszedett használati díj, pótdíj, elektronikus útdíj (B402)</t>
  </si>
  <si>
    <t>ebből: államháztartáson belül (B403)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</si>
  <si>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</si>
  <si>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</si>
  <si>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</si>
  <si>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</si>
  <si>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</si>
  <si>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</si>
  <si>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</si>
  <si>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</si>
  <si>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</si>
  <si>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ebből: államháztartáson belül (B4081)</t>
  </si>
  <si>
    <t>ebből: hitelviszonyt megtestesítő értékpapírok értékesítési nyeresége (B4081)</t>
  </si>
  <si>
    <t>ebből: államháztartáson belül (B4082)</t>
  </si>
  <si>
    <t>ebből: fedezeti ügyletek kamatbevételei (B4082)</t>
  </si>
  <si>
    <t>Részesedésekből származó pénzügyi műveletek bevételei (B4091)</t>
  </si>
  <si>
    <t>ebből: részesedések értékesítéséhez kapcsolódó realizált nyereség (B4092)</t>
  </si>
  <si>
    <t>ebből: hitelviszonyt megtestesítő értékpapírok értékesítési nyeresége (B4092)</t>
  </si>
  <si>
    <t>ebből: befektetési jegyek bevételei (B4092)</t>
  </si>
  <si>
    <t>ebből: hitelviszonyt megtestesítő értékpapírok kibocsátási nyeresége (B4092)</t>
  </si>
  <si>
    <t>ebből: valuta és deviza eszközök realizált árfolyamnyeresége (B4092)</t>
  </si>
  <si>
    <t>Biztosító által fizetett kártérítés (B410)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</si>
  <si>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</si>
  <si>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</si>
  <si>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ebből: kiotói egységek és kibocsátási egységek eladásából befolyt eladási ár (B51)</t>
  </si>
  <si>
    <t>ebből: termőföld-eladás bevételei (B52)</t>
  </si>
  <si>
    <t>Egyéb tárgyi eszközök értékesítése (B53)</t>
  </si>
  <si>
    <t>ebből: privatizációból származó bevétel (B54)</t>
  </si>
  <si>
    <t>Részesedések megszűnéséhez kapcsolódó bevételek (B55)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</si>
  <si>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</si>
  <si>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</si>
  <si>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</si>
  <si>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</si>
  <si>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</si>
  <si>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</si>
  <si>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</si>
  <si>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</si>
  <si>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</si>
  <si>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</si>
  <si>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</si>
  <si>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</si>
  <si>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</si>
  <si>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</si>
  <si>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</si>
  <si>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</si>
  <si>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</si>
  <si>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</si>
  <si>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</si>
  <si>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</si>
  <si>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</si>
  <si>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</si>
  <si>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</si>
  <si>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</si>
  <si>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</si>
  <si>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</si>
  <si>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</si>
  <si>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</si>
  <si>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</si>
  <si>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</si>
  <si>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</si>
  <si>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</si>
  <si>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</si>
  <si>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</si>
  <si>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269</t>
  </si>
  <si>
    <t>ebből: külföldi szervezetek, személyek (B74)</t>
  </si>
  <si>
    <t>270</t>
  </si>
  <si>
    <t>271</t>
  </si>
  <si>
    <t>ebből: egyházi jogi személyek (B75)</t>
  </si>
  <si>
    <t>272</t>
  </si>
  <si>
    <t>ebből: nonprofit gazdasági társaságok (B75)</t>
  </si>
  <si>
    <t>273</t>
  </si>
  <si>
    <t>ebből: egyéb civil szervezetek (B75)</t>
  </si>
  <si>
    <t>274</t>
  </si>
  <si>
    <t>ebből: háztartások (B75)</t>
  </si>
  <si>
    <t>275</t>
  </si>
  <si>
    <t>ebből: pénzügyi vállalkozások (B75)</t>
  </si>
  <si>
    <t>276</t>
  </si>
  <si>
    <t>ebből: állami többségi tulajdonú nem pénzügyi vállalkozások (B75)</t>
  </si>
  <si>
    <t>277</t>
  </si>
  <si>
    <t>ebből:önkormányzati többségi tulajdonú nem pénzügyi vállalkozások (B75)</t>
  </si>
  <si>
    <t>278</t>
  </si>
  <si>
    <t>ebből: egyéb vállalkozások (B75)</t>
  </si>
  <si>
    <t>279</t>
  </si>
  <si>
    <t>ebből: Európai Unió  (B75)</t>
  </si>
  <si>
    <t>280</t>
  </si>
  <si>
    <t>ebből: kormányok és nemzetközi szervezetek (B75)</t>
  </si>
  <si>
    <t>281</t>
  </si>
  <si>
    <t>ebből: egyéb külföldiek (B75)</t>
  </si>
  <si>
    <t>282</t>
  </si>
  <si>
    <t>03 - K9. Finanszírozási kiadások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</si>
  <si>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</si>
  <si>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</si>
  <si>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</si>
  <si>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</si>
  <si>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</si>
  <si>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</si>
  <si>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Forgatási célú belföldi értékpapírok vásárlása (&gt;=08+09)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</si>
  <si>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</si>
  <si>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</si>
  <si>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</si>
  <si>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</si>
  <si>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(&gt;=13+14+15)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</si>
  <si>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</si>
  <si>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</si>
  <si>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</si>
  <si>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</si>
  <si>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(&gt;=18) (K9126)</t>
  </si>
  <si>
    <t>ebből: fedezeti ügyletek nettó kiadásai (K9126)</t>
  </si>
  <si>
    <t>Belföldi értékpapírok kiadásai (=07+10+11+12+16+17)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</si>
  <si>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</si>
  <si>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</si>
  <si>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</si>
  <si>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</si>
  <si>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</si>
  <si>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</si>
  <si>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</si>
  <si>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</si>
  <si>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(=26+27) (K919)</t>
  </si>
  <si>
    <t>Belföldi finanszírozás kiadásai (=06+19+…+25+28) (K91)</t>
  </si>
  <si>
    <t>Forgatási célú külföldi értékpapírok vásárlása (K921)</t>
  </si>
  <si>
    <t>Befektetési célú külföldi értékpapírok vásárlása (K922)</t>
  </si>
  <si>
    <t>Külföldi értékpapírok beváltása (&gt;=33)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</si>
  <si>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</si>
  <si>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</si>
  <si>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(&gt;=36) (K925)</t>
  </si>
  <si>
    <t>ebből: fedezeti ügyletek nettó kiadásai (K925)</t>
  </si>
  <si>
    <t>Külföldi finanszírozás kiadásai (=30+31+32+34+35) (K92)</t>
  </si>
  <si>
    <t>Adóssághoz nem kapcsolódó származékos ügyletek kiadásai (K93)</t>
  </si>
  <si>
    <t>Váltókiadások (K94)</t>
  </si>
  <si>
    <t>Finanszírozási kiadások (=29+37+38+39) (K9)</t>
  </si>
  <si>
    <t>04 - B8. Finanszírozási bevételek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</si>
  <si>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</si>
  <si>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</si>
  <si>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</si>
  <si>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</si>
  <si>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</si>
  <si>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</si>
  <si>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</si>
  <si>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</si>
  <si>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(B8123)</t>
  </si>
  <si>
    <t>Éven túli lejáratú belföldi értékpapírok kibocsátása (B8124)</t>
  </si>
  <si>
    <t>Belföldi értékpapírok bevételei (=05+08+09+10) (B812)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</si>
  <si>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</si>
  <si>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</si>
  <si>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</si>
  <si>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</si>
  <si>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</si>
  <si>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</si>
  <si>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</si>
  <si>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</si>
  <si>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</si>
  <si>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</si>
  <si>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</si>
  <si>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(=04+11+14+…+19+22) (B81)</t>
  </si>
  <si>
    <t>Forgatási célú külföldi értékpapírok beváltása,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</si>
  <si>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</si>
  <si>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</si>
  <si>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</si>
  <si>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</si>
  <si>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(=24+…+28) (B82)</t>
  </si>
  <si>
    <t>Adóssághoz nem kapcsolódó származékos ügyletek bevételei (B83)</t>
  </si>
  <si>
    <t>Váltóbevételek (B84)</t>
  </si>
  <si>
    <t>Finanszírozási bevételek (=23+29+30+31) (B8)</t>
  </si>
  <si>
    <t>Teljesítés %-a</t>
  </si>
  <si>
    <t>Munkaadókat terhelő járulékok és szociális hozzájárulási adó (=22+…+27) (K2)</t>
  </si>
  <si>
    <t>Készletbeszerzés (=28+29+30) (K31)</t>
  </si>
  <si>
    <t>Kommunikációs szolgáltatások (=32+33) (K32)</t>
  </si>
  <si>
    <t>Bérleti és lízing díjak (&gt;=38) (K333)</t>
  </si>
  <si>
    <t>Közvetített szolgáltatások  (&gt;=41) (K335)</t>
  </si>
  <si>
    <t>Szolgáltatási kiadások (=35+36+37+39+40+42+43) (K33)</t>
  </si>
  <si>
    <t>Kiküldetések, reklám- és propagandakiadások (=46+47) (K34)</t>
  </si>
  <si>
    <t>Kamatkiadások (&gt;=52+53) (K353)</t>
  </si>
  <si>
    <t>Egyéb pénzügyi műveletek kiadásai (&gt;=55+…+57) (K354)</t>
  </si>
  <si>
    <t>Különféle befizetések és egyéb dologi kiadások (=49+50+51+54+58) (K35)</t>
  </si>
  <si>
    <t>Dologi kiadások (=31+34+45+48+59) (K3)</t>
  </si>
  <si>
    <t>Családi támogatások (=63+…+72) (K42)</t>
  </si>
  <si>
    <t>ebből: GYES-en és GYED-en lévők hallgatói hitelének célzott támogatása (K42)</t>
  </si>
  <si>
    <t>Betegséggel kapcsolatos (nem társadalombiztosítási) ellátások (=75+…+82) (K44)</t>
  </si>
  <si>
    <t>ebből: kivételes rokkantsági ellátás (K44)</t>
  </si>
  <si>
    <t>Foglalkoztatással, munkanélküliséggel kapcsolatos ellátások (=84+…+91) (K45)</t>
  </si>
  <si>
    <t>Lakhatással kapcsolatos ellátások (=93+94) (K46)</t>
  </si>
  <si>
    <t>Intézményi ellátottak pénzbeli juttatásai (&gt;=96+97) (K47)</t>
  </si>
  <si>
    <t>Egyéb nem intézményi ellátások (&gt;=99+…+117) (K48)</t>
  </si>
  <si>
    <t>ebből: a Nemzet Színésze címet viselő színészek havi életjáradéka, művészeti nyugdíjsegélyek, művészjáradék, balettművészeti életjáradék (K48)</t>
  </si>
  <si>
    <t>Ellátottak pénzbeli juttatásai (=61+62+73+74+83+92+95+98) (K4)</t>
  </si>
  <si>
    <t>Nemzetközi kötelezettségek (&gt;=120) (K501)</t>
  </si>
  <si>
    <t>Elvonások és befizetések (=121+122+123) (K502)</t>
  </si>
  <si>
    <t>Működési célú visszatérítendő támogatások, kölcsönök nyújtása államháztartáson belülre (=127+…+136) (K504)</t>
  </si>
  <si>
    <t>Működési célú visszatérítendő támogatások, kölcsönök törlesztése államháztartáson belülre (=138+…+147) (K505)</t>
  </si>
  <si>
    <t>Egyéb működési célú támogatások államháztartáson belülre (=149+…+158) (K506)</t>
  </si>
  <si>
    <t>Működési célú garancia- és kezességvállalásból származó kifizetés államháztartáson kívülre (&gt;=160) (K507)</t>
  </si>
  <si>
    <t>Működési célú visszatérítendő támogatások, kölcsönök nyújtása államháztartáson kívülre (=162+…+172) (K508)</t>
  </si>
  <si>
    <t>Egyéb működési célú támogatások államháztartáson kívülre (=177+…+186) (K512)</t>
  </si>
  <si>
    <t>Egyéb működési célú kiadások (=119+124+125+126+137+148+159+161+173+174+175+176+187) (K5)</t>
  </si>
  <si>
    <t>Ingatlanok beszerzése, létesítése (&gt;=191) (K62)</t>
  </si>
  <si>
    <t>Beruházások (=189+190+192+…+196) (K6)</t>
  </si>
  <si>
    <t>Felújítások (=198+...+201) (K7)</t>
  </si>
  <si>
    <t>Felhalmozási célú visszatérítendő támogatások, kölcsönök nyújtása államháztartáson belülre (=205+…+214) (K82)</t>
  </si>
  <si>
    <t>Felhalmozási célú visszatérítendő támogatások, kölcsönök törlesztése államháztartáson belülre (=216+…+225) (K83)</t>
  </si>
  <si>
    <t>Egyéb felhalmozási célú támogatások államháztartáson belülre (=227+…+236) (K84)</t>
  </si>
  <si>
    <t>Felhalmozási célú visszatérítendő támogatások, kölcsönök nyújtása államháztartáson kívülre (=240+…+250) (K86)</t>
  </si>
  <si>
    <t>Egyéb felhalmozási célú támogatások államháztartáson kívülre (=254+…+263) (K89)</t>
  </si>
  <si>
    <t>Egyéb felhalmozási célú kiadások (=203+204+215+226+237+239+251+252+253) (K8)</t>
  </si>
  <si>
    <t>Költségvetési kiadások (=20+21+60+118+188+197+202+264) (K1-K8)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</si>
  <si>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</si>
  <si>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</si>
  <si>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turizmusfejlesztési hozzájárulás (B352)</t>
  </si>
  <si>
    <t>ebből: önkormányzat által beszedett talajterhelési díj (B36)</t>
  </si>
  <si>
    <t>ebből: előrehozott helyi adó (B36)</t>
  </si>
  <si>
    <t>Egyéb kapott (járó) kamatok és kamatjellegű bevételek (&gt;=207+208) (B4082)</t>
  </si>
  <si>
    <t>K512</t>
  </si>
  <si>
    <t>2019. évi előirányzat</t>
  </si>
  <si>
    <t>2.6.</t>
  </si>
  <si>
    <t>2.5.-ből EU-s támogatás</t>
  </si>
  <si>
    <t>3.6.</t>
  </si>
  <si>
    <t xml:space="preserve">   3.5.-ből EU-s támogatás</t>
  </si>
  <si>
    <t>Biztosító által fizetett kártérítés</t>
  </si>
  <si>
    <t>5.11.</t>
  </si>
  <si>
    <t>B411</t>
  </si>
  <si>
    <t>7.6.</t>
  </si>
  <si>
    <t>7.5.-ból EU-s támogatás (közvetlen)</t>
  </si>
  <si>
    <t>8.6</t>
  </si>
  <si>
    <t>8.5.-ból EU-s támogatás (közvetlen)</t>
  </si>
  <si>
    <t>Magánszemélyek jövedelemadói (=81+82) (B311)</t>
  </si>
  <si>
    <t>Társaságok jövedelemadói (=84+…+91) (B312)</t>
  </si>
  <si>
    <t>ebből: pénzügyi vállalkozások különadója (B312)</t>
  </si>
  <si>
    <t>Jövedelemadók (=80+83) (B31)</t>
  </si>
  <si>
    <t>Szociális hozzájárulási adó és járulékok (=94+…+102) (B32)</t>
  </si>
  <si>
    <t>Bérhez és foglalkoztatáshoz kapcsolódó adók (=104+…+107) (B33)</t>
  </si>
  <si>
    <t>Vagyoni tipusú adók (=109+…+114) (B34)</t>
  </si>
  <si>
    <t>Értékesítési és forgalmi adók (=116+…+136) (B351)</t>
  </si>
  <si>
    <t>Fogyasztási adók  (=138+139+140) (B352)</t>
  </si>
  <si>
    <t>Gépjárműadók (=143+…+146) (B354)</t>
  </si>
  <si>
    <t>Egyéb áruhasználati és szolgáltatási adók  (=148+…+163) (B355)</t>
  </si>
  <si>
    <t>Termékek és szolgáltatások adói (=115+137+141+142+147)  (B35)</t>
  </si>
  <si>
    <t>Egyéb közhatalmi bevételek (&gt;=166+…+183) (B36)</t>
  </si>
  <si>
    <t>ebből: bevándorlási különadó (B36)</t>
  </si>
  <si>
    <t>Közhatalmi bevételek (=92+93+103+108+164+165) (B3)</t>
  </si>
  <si>
    <t>Szolgáltatások ellenértéke (&gt;=187+188) (B402)</t>
  </si>
  <si>
    <t>Közvetített szolgáltatások ellenértéke  (&gt;=190) (B403)</t>
  </si>
  <si>
    <t>Tulajdonosi bevételek (&gt;=192+…+197) (B404)</t>
  </si>
  <si>
    <t>Befektetett pénzügyi eszközökből származó bevételek (&gt;=202+203) (B4081)</t>
  </si>
  <si>
    <t>Kamatbevételek és más nyereségjellegű bevételek (=201+204) (B408)</t>
  </si>
  <si>
    <t>Más egyéb pénzügyi műveletek bevételei (&gt;=210+…+214) (B4092)</t>
  </si>
  <si>
    <t>Egyéb pénzügyi műveletek bevételei (=208+209) (B409)</t>
  </si>
  <si>
    <t>Egyéb működési bevételek (&gt;=218+219) (B411)</t>
  </si>
  <si>
    <t>Működési bevételek (=185+186+189+191+198+199+200+207+215+216+217) (B4)</t>
  </si>
  <si>
    <t>Immateriális javak értékesítése (&gt;=222) (B51)</t>
  </si>
  <si>
    <t>Ingatlanok értékesítése (&gt;=224) (B52)</t>
  </si>
  <si>
    <t>Részesedések értékesítése (&gt;=227) (B54)</t>
  </si>
  <si>
    <t>Felhalmozási bevételek (=221+223+225+226+228) (B5)</t>
  </si>
  <si>
    <t>Működési célú visszatérítendő támogatások, kölcsönök visszatérülése államháztartáson kívülről (=234+…+242) (B64)</t>
  </si>
  <si>
    <t>Egyéb működési célú átvett pénzeszközök (=244…+254) (B65)</t>
  </si>
  <si>
    <t>Működési célú átvett pénzeszközök (=230+...+233+243) (B6)</t>
  </si>
  <si>
    <t>Felhalmozási célú visszatérítendő támogatások, kölcsönök visszatérülése államháztartáson kívülről (=260+…+268) (B74)</t>
  </si>
  <si>
    <t>Egyéb felhalmozási célú átvett pénzeszközök (=270+…+280) (B75)</t>
  </si>
  <si>
    <t>Felhalmozási célú átvett pénzeszközök (=256+…+259+269) (B7)</t>
  </si>
  <si>
    <t>Költségvetési bevételek (=43+79+184+220+229+255+281) (B1-B7)</t>
  </si>
  <si>
    <t>ÖNK</t>
  </si>
  <si>
    <t>HIV</t>
  </si>
  <si>
    <t>Múzeum</t>
  </si>
  <si>
    <t>Összesen</t>
  </si>
  <si>
    <t>Sport</t>
  </si>
  <si>
    <t>Varázskapu Óvoda</t>
  </si>
  <si>
    <t>Solymár Imre Könyvtár</t>
  </si>
  <si>
    <t>Bonyhádi Sportcentrum</t>
  </si>
  <si>
    <t>Kötelező</t>
  </si>
  <si>
    <t xml:space="preserve">Működési bevételek </t>
  </si>
  <si>
    <t>3</t>
  </si>
  <si>
    <t xml:space="preserve">    16.</t>
  </si>
  <si>
    <t xml:space="preserve">    17.</t>
  </si>
  <si>
    <t>Belföldi értékpapírok kiadásai (6.1. + … + 6.6.)</t>
  </si>
  <si>
    <t>Belföldi finanszírozás kiadásai (7.1. + … + 7.5.)</t>
  </si>
  <si>
    <t>Külföldi finanszírozás kiadásai (8.1. + … + 8.5.)</t>
  </si>
  <si>
    <t>FINANSZÍROZÁSI KIADÁSOK ÖSSZESEN: (5.+…+8.)</t>
  </si>
  <si>
    <t>Nettó</t>
  </si>
  <si>
    <t>Völgységi Múzeum összesen:</t>
  </si>
  <si>
    <t>5. Völgységi Múzeum</t>
  </si>
  <si>
    <t>a) Utcai csapadék elvezetés járda alá helyezése</t>
  </si>
  <si>
    <t>b) Hátsó oldali csapadékvíz elvezetés kilalakítása</t>
  </si>
  <si>
    <t>5. Felújítási tartalékkeret</t>
  </si>
  <si>
    <t>K</t>
  </si>
  <si>
    <t>II.  Egyéb felújítások</t>
  </si>
  <si>
    <t>Ö</t>
  </si>
  <si>
    <t>Egyéb felújítás összesen:</t>
  </si>
  <si>
    <t>III. </t>
  </si>
  <si>
    <t>FELÚJÍTÁSOK MINDÖSSZESEN:</t>
  </si>
  <si>
    <t>K:</t>
  </si>
  <si>
    <t>Ö:</t>
  </si>
  <si>
    <t>I. Hitel, kamat törlesztés</t>
  </si>
  <si>
    <t>Beruházási hitelek törlesztése</t>
  </si>
  <si>
    <t>Naperőmű park hitele</t>
  </si>
  <si>
    <t>Összesen:</t>
  </si>
  <si>
    <t>II. Beruházási kiadások</t>
  </si>
  <si>
    <t>Áfa</t>
  </si>
  <si>
    <t>Beruházási kiadások összesen:</t>
  </si>
  <si>
    <t>III.: Pályázati célú tartalék</t>
  </si>
  <si>
    <t xml:space="preserve">Pályázati önrész </t>
  </si>
  <si>
    <t>ö</t>
  </si>
  <si>
    <t>IV. Felhalmozási c. pe. Átadás</t>
  </si>
  <si>
    <t>Felhalmozási kiadások mindösszesen:</t>
  </si>
  <si>
    <t>2017. évi 
tényleges</t>
  </si>
  <si>
    <t>2018. évi várható</t>
  </si>
  <si>
    <t>Önkormányzatok szociális és gyermekjóléti feladatainak támogatása</t>
  </si>
  <si>
    <t>Működési célú központosított előirányzatok</t>
  </si>
  <si>
    <t xml:space="preserve">   Rövid lejáratú  hitelek, kölcsönök felvétele</t>
  </si>
  <si>
    <t xml:space="preserve">Lekötött bankbetétek megszüntetése </t>
  </si>
  <si>
    <t xml:space="preserve">Forgatási célú külföldi értékpapírok beváltása, értékesítése </t>
  </si>
  <si>
    <t xml:space="preserve">Befektetési célú külföldi értékpapírok beváltása, értékesítése </t>
  </si>
  <si>
    <t xml:space="preserve">Külföldi értékpapírok kibocsátása </t>
  </si>
  <si>
    <t>Hitelek, kölcsönök felvétele külföldi kormányoktól és nemzetközi szervezetektől</t>
  </si>
  <si>
    <t xml:space="preserve">    14.5</t>
  </si>
  <si>
    <t xml:space="preserve">Hitelek, kölcsönök felvétele külföldi pénzintézetektől </t>
  </si>
  <si>
    <t>Sor-szám</t>
  </si>
  <si>
    <t>KIADÁSOK ÖSSZESEN: (4+9)</t>
  </si>
  <si>
    <t>EU-s projekt neve, azonosítója:</t>
  </si>
  <si>
    <t>TOP 1.2.1-15-TL1-2016-00001 Váraljai Parkerdő turisztikai vonzerejének fejlesztése</t>
  </si>
  <si>
    <t>Forintban!</t>
  </si>
  <si>
    <t>Források</t>
  </si>
  <si>
    <t>2019.</t>
  </si>
  <si>
    <t>2020.</t>
  </si>
  <si>
    <t>2020. után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</si>
  <si>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</si>
  <si>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</si>
  <si>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</si>
  <si>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</si>
  <si>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</si>
  <si>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</si>
  <si>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</si>
  <si>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</si>
  <si>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</si>
  <si>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</si>
  <si>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</si>
  <si>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</si>
  <si>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TOP 2.1.3-15-TL1-2016-00047 Csapadékvíz inf.fejl.Bonyhádon</t>
  </si>
  <si>
    <t>TOP 3.1.1-15-TL1-2016-00002 Kerékpárút kiépítése</t>
  </si>
  <si>
    <t>Egyéb forrás (maradvány)</t>
  </si>
  <si>
    <t>TOP 1.1.3.15-TL1-2016-00006 Agrárlogisztikai központ létesítése</t>
  </si>
  <si>
    <t>Egyéb</t>
  </si>
  <si>
    <t>TOP 1.1.1-15-TL1-2016-00006 Ipari Park bővítési lehetőségeinek megteremtése</t>
  </si>
  <si>
    <t xml:space="preserve">TOP 2.1.2-15-TL1-2016-00002 Miénk Itt a tér </t>
  </si>
  <si>
    <t>TOP 3.2.1-15-TL1-2016-0023 Bonyhádi Zeneiskola épületének energetikai korszerűsítése</t>
  </si>
  <si>
    <t>TOP-5.1.2-15-TL1-2016-00001 Foglalkoztatási paktum</t>
  </si>
  <si>
    <t>KEHOP 2.2.1-15-2015-00005 Szennyvíztelep korszerűsítés</t>
  </si>
  <si>
    <t xml:space="preserve">TOP-5.3.1-16-TL1-2017-00001 #BONYHÁDÖSSZEKÖT </t>
  </si>
  <si>
    <t>TOP-7.1.1-16-2017-00102 Kulturális és közösségi terek infrastrukturális fejlesztése és helyi közösségszervezés</t>
  </si>
  <si>
    <t>Többéves kihatással járó döntések számszerűsítése évenkénti bontásban és összesítve célok szerint</t>
  </si>
  <si>
    <t>Kötelezettség jogcíme</t>
  </si>
  <si>
    <t>Köt. váll.
 éve</t>
  </si>
  <si>
    <t>2019. előtti kifizetés</t>
  </si>
  <si>
    <t>Kiadás vonzata évenként</t>
  </si>
  <si>
    <t>2021.</t>
  </si>
  <si>
    <t>2021. 
után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</si>
  <si>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</si>
  <si>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</si>
  <si>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</si>
  <si>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</si>
  <si>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5.1</t>
  </si>
  <si>
    <t>Önkormányzati tul. Bérlakás felújítás hitele</t>
  </si>
  <si>
    <t>2014</t>
  </si>
  <si>
    <t>Kamat+költség</t>
  </si>
  <si>
    <t>5.2</t>
  </si>
  <si>
    <t>Egyéb infrastruktúra fejlesztő beruházások hitele</t>
  </si>
  <si>
    <t xml:space="preserve">2014 </t>
  </si>
  <si>
    <t>5.3</t>
  </si>
  <si>
    <t>Egyéb közlekedésfejlesztési beruházások hitele</t>
  </si>
  <si>
    <t>5.4</t>
  </si>
  <si>
    <t>Városi sportpálya felújítás hitele</t>
  </si>
  <si>
    <t>5.5</t>
  </si>
  <si>
    <t>Műv.Ház tetőfelújítás hitele</t>
  </si>
  <si>
    <t>5.6</t>
  </si>
  <si>
    <t>Zeneiskola felújítás hitele</t>
  </si>
  <si>
    <t>5.7</t>
  </si>
  <si>
    <t>Napelempark hitele</t>
  </si>
  <si>
    <t>2018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</si>
  <si>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</si>
  <si>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</si>
  <si>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</si>
  <si>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</si>
  <si>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</si>
  <si>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</si>
  <si>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</si>
  <si>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</si>
  <si>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</si>
  <si>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</si>
  <si>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</si>
  <si>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</si>
  <si>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</si>
  <si>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</si>
  <si>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</si>
  <si>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</si>
  <si>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</si>
  <si>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</si>
  <si>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</si>
  <si>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</si>
  <si>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</si>
  <si>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</si>
  <si>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</si>
  <si>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Talajterherhelési díj</t>
  </si>
  <si>
    <t>Pótlék</t>
  </si>
  <si>
    <t xml:space="preserve">Megnevezés </t>
  </si>
  <si>
    <t>Engedélyezett létszám</t>
  </si>
  <si>
    <t>Létszámváltozás</t>
  </si>
  <si>
    <t xml:space="preserve">Engedélyezett </t>
  </si>
  <si>
    <t xml:space="preserve">Létszámváltozás </t>
  </si>
  <si>
    <t>Önként vállalt</t>
  </si>
  <si>
    <t>Államigazg</t>
  </si>
  <si>
    <t xml:space="preserve">Önként vállalt </t>
  </si>
  <si>
    <t>Államig.</t>
  </si>
  <si>
    <t>Állam-igazg</t>
  </si>
  <si>
    <t>Gazdasági Ellátó Szerv.</t>
  </si>
  <si>
    <t xml:space="preserve">Vörösm. Műv. Központ </t>
  </si>
  <si>
    <t>Bonyhádi Közös Önkorm.Hivatal</t>
  </si>
  <si>
    <t>Hivatal tecnikai</t>
  </si>
  <si>
    <t>Önkormányzat</t>
  </si>
  <si>
    <t xml:space="preserve">   polgármester, alpolgárm</t>
  </si>
  <si>
    <t xml:space="preserve">   iskolafogászat</t>
  </si>
  <si>
    <t xml:space="preserve"> Sportlét.</t>
  </si>
  <si>
    <t xml:space="preserve">   technikai, kisegítő</t>
  </si>
  <si>
    <t>közfogl.</t>
  </si>
  <si>
    <t>No.</t>
  </si>
  <si>
    <t>Jogcím száma</t>
  </si>
  <si>
    <t>Jogcím megnevezése</t>
  </si>
  <si>
    <t>Mennyiségi egység</t>
  </si>
  <si>
    <t>Fajlagos összeg</t>
  </si>
  <si>
    <t>Mutató</t>
  </si>
  <si>
    <t>Forint</t>
  </si>
  <si>
    <t>1</t>
  </si>
  <si>
    <t>I.1.a</t>
  </si>
  <si>
    <t>Önkormányzati hivatal működésének támogatása - elismert hivatali létszám alapján</t>
  </si>
  <si>
    <t>elismert hivatali létszám</t>
  </si>
  <si>
    <t>2</t>
  </si>
  <si>
    <t>I.1.a - I.1.f</t>
  </si>
  <si>
    <t>Önkormányzati hivatal működésének támogatása - beszámítás után</t>
  </si>
  <si>
    <t>forint</t>
  </si>
  <si>
    <t/>
  </si>
  <si>
    <t>I.1.b Település-üzemeltetéshez kapcsolódó feladatellátás támogatása</t>
  </si>
  <si>
    <t>I.1.b</t>
  </si>
  <si>
    <t>Támogatás összesen</t>
  </si>
  <si>
    <t>4</t>
  </si>
  <si>
    <t>I.1.ba</t>
  </si>
  <si>
    <t>A zöldterület-gazdálkodással kapcsolatos feladatok ellátásának támogatása</t>
  </si>
  <si>
    <t>hektár</t>
  </si>
  <si>
    <t>5</t>
  </si>
  <si>
    <t>I.1.bb</t>
  </si>
  <si>
    <t>Közvilágítás fenntartásának támogatása</t>
  </si>
  <si>
    <t>km</t>
  </si>
  <si>
    <t>6</t>
  </si>
  <si>
    <t>I.1.bc</t>
  </si>
  <si>
    <t>Köztemető fenntartással kapcsolatos feladatok támogatása</t>
  </si>
  <si>
    <t>m2</t>
  </si>
  <si>
    <t>7</t>
  </si>
  <si>
    <t>I.1.bd</t>
  </si>
  <si>
    <t>Közutak fenntartásának támogatása</t>
  </si>
  <si>
    <t>8</t>
  </si>
  <si>
    <t>I.1.b - I.1.f</t>
  </si>
  <si>
    <t>Támogatás összesen - beszámítás után</t>
  </si>
  <si>
    <t>I.1.ba - I.1.f</t>
  </si>
  <si>
    <t>A zöldterület-gazdálkodással kapcsolatos feladatok ellátásának támogatása - beszámítás után</t>
  </si>
  <si>
    <t>Közvilágítás fenntartásának támogatása - beszámítás után</t>
  </si>
  <si>
    <t>Köztemető fenntartással kapcsolatos feladatok támogatása - beszámítás után</t>
  </si>
  <si>
    <t>I.1.bd - I.1.f</t>
  </si>
  <si>
    <t>Közutak fenntartásának támogatása - beszámítás után</t>
  </si>
  <si>
    <t>I.1.c</t>
  </si>
  <si>
    <t>Egyéb önkormányzati feladatok támogatása</t>
  </si>
  <si>
    <t>fő</t>
  </si>
  <si>
    <t>I.1.c - I.1.f</t>
  </si>
  <si>
    <t>Egyéb önkormányzati feladatok támogatása - beszámítás után</t>
  </si>
  <si>
    <t>I.1.d</t>
  </si>
  <si>
    <t>Lakott külterülettel kapcsolatos feladatok támogatása</t>
  </si>
  <si>
    <t>külterületi lakos</t>
  </si>
  <si>
    <t>I.1.d - I.1.f</t>
  </si>
  <si>
    <t>Lakott külterülettel kapcsolatos feladatok támogatása - beszámítás után</t>
  </si>
  <si>
    <t>I.1.e</t>
  </si>
  <si>
    <t>Üdülőhelyi feladatok támogatása</t>
  </si>
  <si>
    <t xml:space="preserve">idegenforgalmi adóforint </t>
  </si>
  <si>
    <t>I.1.e - I.1.f</t>
  </si>
  <si>
    <t>Üdülőhelyi feladatok támogatása - beszámítás után</t>
  </si>
  <si>
    <t>I.1.f beszámítás</t>
  </si>
  <si>
    <t>Beszámítás</t>
  </si>
  <si>
    <t>I.1.f kiegészítés</t>
  </si>
  <si>
    <t>I.1. jogcímekhez kapcsolódó kiegészítés</t>
  </si>
  <si>
    <t>I.1. - I.1.f</t>
  </si>
  <si>
    <t>A települési önkormányzatok működésének támogatása beszámítás és kiegészítés után</t>
  </si>
  <si>
    <t>I.1.f Info</t>
  </si>
  <si>
    <t>Nem teljesült beszámítás/szolidaritási hozzájárulás alapja</t>
  </si>
  <si>
    <t>V. SZH</t>
  </si>
  <si>
    <t>Szolidaritási hozzájárulás</t>
  </si>
  <si>
    <t>I.2.</t>
  </si>
  <si>
    <t>Nem közművel összegyűjtött háztartási szennyvíz ártalmatlanítása</t>
  </si>
  <si>
    <t>m3</t>
  </si>
  <si>
    <t>I.3.</t>
  </si>
  <si>
    <t>Határátkelőhelyek fenntartásának támogatása</t>
  </si>
  <si>
    <t>ki- és belépési adatok</t>
  </si>
  <si>
    <t>I.6</t>
  </si>
  <si>
    <t>Polgármesteri illetmény támogatása</t>
  </si>
  <si>
    <t xml:space="preserve">I. </t>
  </si>
  <si>
    <t>A helyi önkormányzatok működésének általános támogatása összesen</t>
  </si>
  <si>
    <t>II.1. Pedagógusok, és az e pedagógusok nevelő munkáját közvetlenül segítők bértámogatása</t>
  </si>
  <si>
    <t>2019. évben 8 hónapra - óvoda napi nyitvatartási ideje eléri a nyolc órát</t>
  </si>
  <si>
    <t>II.1. (1) 1</t>
  </si>
  <si>
    <t>Pedagógusok elismert létszáma</t>
  </si>
  <si>
    <t>II.1. (2) 1</t>
  </si>
  <si>
    <t>pedagógus szakképzettséggel nem rendelkező, pedagógusok nevelő munkáját közvetlenül segítők száma a Köznev. tv. 2. melléklete szerint</t>
  </si>
  <si>
    <t>II.1. (3) 1</t>
  </si>
  <si>
    <t>pedagógus szakképzettséggel rendelkező, pedagógusok nevelő munkáját közvetlenül segítők száma a Köznev. tv. 2. melléklete szerint</t>
  </si>
  <si>
    <t>2019. évben 8 hónapra - óvoda napi nyitvatartási ideje nem éri el a nyolc órát, de eléri a hat órát</t>
  </si>
  <si>
    <t>II.1. (11) 1</t>
  </si>
  <si>
    <t>II.1. (12) 1</t>
  </si>
  <si>
    <t>II.1. (13) 1</t>
  </si>
  <si>
    <t>2019. évben 4 hónapra - óvoda napi nyitvatartási ideje eléri a nyolc órát</t>
  </si>
  <si>
    <t>II.1. (1) 2</t>
  </si>
  <si>
    <t>II.1. (2) 2</t>
  </si>
  <si>
    <t>II.1. (3) 2</t>
  </si>
  <si>
    <t>2019. évben 4 hónapra - óvoda napi nyitvatartási ideje nem éri el a nyolc órát, de eléri a hat órát</t>
  </si>
  <si>
    <t xml:space="preserve">II.1. (11) 2 </t>
  </si>
  <si>
    <t xml:space="preserve">II.1. (12) 2 </t>
  </si>
  <si>
    <t xml:space="preserve">II.1. (13) 2 </t>
  </si>
  <si>
    <t>II.2. Óvodaműködtetési támogatás</t>
  </si>
  <si>
    <t>II.2. (1) 1</t>
  </si>
  <si>
    <t>Óvoda napi nyitvatartási ideje eléri a nyolc órát</t>
  </si>
  <si>
    <t>II.2. (6) 1</t>
  </si>
  <si>
    <t>Óvoda napi nyitvatartási ideje nem éri el a nyolc órát, de eléri a hat órát</t>
  </si>
  <si>
    <t>II.2. (1) 2</t>
  </si>
  <si>
    <t>II.2. (6) 2</t>
  </si>
  <si>
    <t xml:space="preserve">II.3. Társulás által fenntartott óvodákba bejáró gyermekek utaztatásának támogatása </t>
  </si>
  <si>
    <t>II.3.</t>
  </si>
  <si>
    <t xml:space="preserve">Társulás által fenntartott óvodákba bejáró gyermekek utaztatásának támogatása </t>
  </si>
  <si>
    <t>II.4. Kiegészítő támogatás a pedagógusok és a pedagógus szakképzettséggel rendelkező segítők minősítéből adódó többletkiadásokhoz</t>
  </si>
  <si>
    <t>II.4.a (1)</t>
  </si>
  <si>
    <t>Alapfokozatú végzettségű pedagógus II. kategóriába sorolt óvodapedagógusok kiegészítő támogatása, akik a minősítést 2018. január 1-jéig történő átsorolással szerezték meg</t>
  </si>
  <si>
    <t>II.4.b (1)</t>
  </si>
  <si>
    <t>Alapfokozatú végzettségű pedagógus II. kategóriába sorolt óvodapedagógusok kiegészítő támogatása, akik a minősítést 2019. január 1-jei átsorolással szerezték meg</t>
  </si>
  <si>
    <t>II.4.a (2)</t>
  </si>
  <si>
    <t>Alapfokozatú végzettségű mesterpedagógus kategóriába sorolt óvodapedagógusok kiegészítő támogatása, akik a minősítést 2018. január 1-jéig történő átsorolással szerezték meg</t>
  </si>
  <si>
    <t>II.4.b (2)</t>
  </si>
  <si>
    <t>Alapfokozatú végzettségű mesterpedagógus kategóriába sorolt óvodapedagógusok kiegészítő támogatása, akik a minősítést 2019. január 1-jei átsorolással szerezték meg</t>
  </si>
  <si>
    <t>II.4.a (3)</t>
  </si>
  <si>
    <t>Mesterfokozatú végzettségű pedagógus II. kategóriába sorolt óvodapedagógusok kiegészítő támogatása, akik a minősítést 2018. január 1-jéig történő átsorolással szerezték meg</t>
  </si>
  <si>
    <t>II.4.b (3)</t>
  </si>
  <si>
    <t>Mesterfokozatú végzettségű pedagógus II. kategóriába sorolt óvodapedagógusok kiegészítő támogatása, akik a minősítést 2019. január 1-jei átsorolással szerezték meg</t>
  </si>
  <si>
    <t>II.4.a (4)</t>
  </si>
  <si>
    <t>Mesterfokozatú végzettségű mesterpedagógus kategóriába sorolt óvodapedagógusok kiegészítő támogatása, akik a minősítést 2018. január 1-jéig történő átsorolással szerezték meg</t>
  </si>
  <si>
    <t>II.4.b (4)</t>
  </si>
  <si>
    <t>Mesterfokozatú végzettségű mesterpedagógus kategóriába sorolt óvodapedagógusok kiegészítő támogatása, akik a minősítést 2019. január 1-jei átsorolással szerezték meg</t>
  </si>
  <si>
    <t>II.4.a (5)</t>
  </si>
  <si>
    <t>II.4.b (5)</t>
  </si>
  <si>
    <t>II.4.a (6)</t>
  </si>
  <si>
    <t>II.4.b (6)</t>
  </si>
  <si>
    <t>II.4.a (7)</t>
  </si>
  <si>
    <t>II.4.b (7)</t>
  </si>
  <si>
    <t>II.4.a (8)</t>
  </si>
  <si>
    <t>Mesterfokozatú végzettségű mesterpedagógus kategóriába sorolt pedagógusok kiegészítő támogatása, akik a minősítést 2018. január 1-jéig történő átsorolással szerezték meg</t>
  </si>
  <si>
    <t>II.4.b (8)</t>
  </si>
  <si>
    <t>Mesterfokozatú végzettségű mesterpedagógus kategóriába sorolt pedagógusok kiegészítő támogatása, akik a minősítést 2019. január 1-jei átsorolással szerezték meg</t>
  </si>
  <si>
    <t>II.5. Nemzetiségi pótlék</t>
  </si>
  <si>
    <t>II.5. (1)</t>
  </si>
  <si>
    <t>II.5. (2)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</si>
  <si>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</si>
  <si>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</si>
  <si>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</si>
  <si>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</si>
  <si>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 Egyes szociális és gyermekjóléti feladatok támogatása</t>
  </si>
  <si>
    <t>III.3.a + III.3.oa</t>
  </si>
  <si>
    <t>Család- és gyermekjóléti szolgálat</t>
  </si>
  <si>
    <t>számított létszám</t>
  </si>
  <si>
    <t>III.3.b + III.3.oa</t>
  </si>
  <si>
    <t>Család- és gyermekjóléti központ</t>
  </si>
  <si>
    <t>III.3.c (1)</t>
  </si>
  <si>
    <t>szociális étkeztetés</t>
  </si>
  <si>
    <t>III.3.c (2)</t>
  </si>
  <si>
    <t>szociális étkeztetés - társulás által történő feladatellátás</t>
  </si>
  <si>
    <t>III.3.da</t>
  </si>
  <si>
    <t>házi segítségnyújtás- szociális segítés</t>
  </si>
  <si>
    <t>III.3.db (1) + III.3.ob</t>
  </si>
  <si>
    <t>házi segítségnyújtás- személyi gondozás</t>
  </si>
  <si>
    <t>III.3.db (2) + III.3.ob</t>
  </si>
  <si>
    <t>házi segítségnyújtás- személyi gondozás -  társulás által történő feladatellátás</t>
  </si>
  <si>
    <t>III.3.e + III.3.ob</t>
  </si>
  <si>
    <t>falugondnoki vagy tanyagondnoki szolgáltatás összesen</t>
  </si>
  <si>
    <t>működési hó</t>
  </si>
  <si>
    <t>III.3.f Időskorúak nappali intézményi ellátása</t>
  </si>
  <si>
    <t>III.3.f (1)</t>
  </si>
  <si>
    <t>időskorúak nappali intézményi ellátása</t>
  </si>
  <si>
    <t>III.3.f (2)</t>
  </si>
  <si>
    <t>időskorúak nappali intézményi ellátása - társulás által történő feladatellátás</t>
  </si>
  <si>
    <t>III.3.f (3)</t>
  </si>
  <si>
    <t>foglalkoztatási támogatásban részesülő időskorúak nappali intézményben ellátottak száma</t>
  </si>
  <si>
    <t>III.3.f (4)</t>
  </si>
  <si>
    <t>foglalkoztatási támogatásban részesülő időskorúak nappali intézményben ellátottak száma - társulás által történő feladatellátás</t>
  </si>
  <si>
    <t>III.3.g Fogyatékos és demens személyek nappali intézményi ellátása</t>
  </si>
  <si>
    <t>III.3.g (1)</t>
  </si>
  <si>
    <t>fogyatékos személyek nappali intézményi ellátása</t>
  </si>
  <si>
    <t>III.3.g (2)</t>
  </si>
  <si>
    <t>fogyatékos személyek nappali intézményi ellátása - társulás által történő feladatellátás</t>
  </si>
  <si>
    <t>III.3.g (3)</t>
  </si>
  <si>
    <t>foglalkoztatási támogatásban részesülő fogyatékos nappali intézményben ellátottak száma</t>
  </si>
  <si>
    <t>III.3.g (4)</t>
  </si>
  <si>
    <t>foglalkoztatási támogatásban részesülő fogyatékos nappali intézményben ellátottak száma - társulás által történő feladatellátás</t>
  </si>
  <si>
    <t>III.3.g (5)</t>
  </si>
  <si>
    <t>demens személyek nappali intézményi ellátása</t>
  </si>
  <si>
    <t>III.3.g (6)</t>
  </si>
  <si>
    <t>demens személyek nappali intézményi ellátása - társulás által történő feladatellátás</t>
  </si>
  <si>
    <t>III.3.g (7)</t>
  </si>
  <si>
    <t>foglalkoztatási támogatásban részesülő, nappali intézményben ellátott demens személyek száma</t>
  </si>
  <si>
    <t>III.3.g (8)</t>
  </si>
  <si>
    <t>foglalkoztatási támogatásban részesülő, nappali intézményben ellátott demens személyek száma - társulás által történő feladatellátás</t>
  </si>
  <si>
    <t>III.3.h Pszichiátriai és szenvedélybetegek nappali intézményi ellátása</t>
  </si>
  <si>
    <t>III.3.h (1)</t>
  </si>
  <si>
    <t>pszichiátriai betegek nappali intézményi ellátása</t>
  </si>
  <si>
    <t>III.3.h (2)</t>
  </si>
  <si>
    <t>pszichiátriai betegek nappali intézményi ellátása - társulás által történő feladatellátás</t>
  </si>
  <si>
    <t>III.3.h (3)</t>
  </si>
  <si>
    <t>foglalkoztatási támogatásban részesülő, nappali intézményben ellátott pszichiátriai betegek száma</t>
  </si>
  <si>
    <t>III.3.h (4)</t>
  </si>
  <si>
    <t>foglalkoztatási támogatásban részesülő, nappali intézményben ellátott pszichiátriai betegek száma - társulás által történő feladatellátás</t>
  </si>
  <si>
    <t>III.3.h (5)</t>
  </si>
  <si>
    <t>szenvedélybetegek nappali intézményi ellátása</t>
  </si>
  <si>
    <t>III.3.h (6)</t>
  </si>
  <si>
    <t>szenvedélybetegek nappali intézményi ellátása - társulás által történő feladatellátás</t>
  </si>
  <si>
    <t>III.3.h (7)</t>
  </si>
  <si>
    <t>foglalkoztatási támogatásban részesülő, nappali intézményben ellátott szenvedélybetegek száma</t>
  </si>
  <si>
    <t>III.3.h (8)</t>
  </si>
  <si>
    <t>foglalkoztatási támogatásban részesülő, nappali intézményben ellátott szenvedélybetegek száma - társulás által történő feladatellátás</t>
  </si>
  <si>
    <t>III.3.i Hajléktalanok nappali intézményi ellátása</t>
  </si>
  <si>
    <t>III.3.i (1)</t>
  </si>
  <si>
    <t>hajléktalanok nappali intézményi ellátása</t>
  </si>
  <si>
    <t>III.3.i (2)</t>
  </si>
  <si>
    <t>hajléktalanok nappali intézményi ellátása - társulás által történő feladatellátás</t>
  </si>
  <si>
    <t>III.3.j Családi bölcsőde</t>
  </si>
  <si>
    <t>III.3.j (1)</t>
  </si>
  <si>
    <t>családi bölcsőde</t>
  </si>
  <si>
    <t>III.3.j (2)</t>
  </si>
  <si>
    <t>családi bölcsőde - társulás által történő feladatellátás</t>
  </si>
  <si>
    <t>III.3.j (3)</t>
  </si>
  <si>
    <t>Gyvt. 145. § (2c) bekezdés b) pontja alapján befogadást nyert napközbeni gyermekfelügyelet</t>
  </si>
  <si>
    <t>III.3.k Hajléktalanok átmeneti intézményei</t>
  </si>
  <si>
    <t>III.3.k (1) + III.3.ob</t>
  </si>
  <si>
    <t>hajléktalanok átmeneti szállása, éjjeli menedékhely összesen</t>
  </si>
  <si>
    <t>férőhely</t>
  </si>
  <si>
    <t>III.3.k (6) + III.3.ob</t>
  </si>
  <si>
    <t>hajléktalanok átmeneti szállása, éjjeli menedékhely összesen - társulás által történő feladatellátás</t>
  </si>
  <si>
    <t>III.3.k (11)</t>
  </si>
  <si>
    <t xml:space="preserve">kizárólag lakhatási szolgáltatás </t>
  </si>
  <si>
    <t>III.3.l Támogató szolgáltatás</t>
  </si>
  <si>
    <t>III.3.l (1) + III.3.ob</t>
  </si>
  <si>
    <t>támogató szolgáltatás - alaptámogatás</t>
  </si>
  <si>
    <t>III.3.l (2)</t>
  </si>
  <si>
    <t>támogató szolgáltatás - teljesítménytámogatás</t>
  </si>
  <si>
    <t>feladategység</t>
  </si>
  <si>
    <t>III.3.m Közösségi alapellátások</t>
  </si>
  <si>
    <t>III.3.ma (1) + III.3.ob</t>
  </si>
  <si>
    <t>pszichiátriai betegek részére nyújtott közösségi alapellátás - alaptámogatás</t>
  </si>
  <si>
    <t>III.3.ma (2)</t>
  </si>
  <si>
    <t>pszichiátriai betegek részére nyújtott közösségi alapellátás - teljesítménytámogatás</t>
  </si>
  <si>
    <t>III.3.mb (1) + III.3.ob</t>
  </si>
  <si>
    <t>szenvedélybetegek részére nyújtott közösségi alapellátás - alaptámogatás</t>
  </si>
  <si>
    <t>III.3.mb (2)</t>
  </si>
  <si>
    <t>szenvedélybetegek részére nyújtott közösségi alapellátás - teljesítménytámogatás</t>
  </si>
  <si>
    <t>III.3.n Óvodai és iskolai szociális segítő tevékenység támogatása</t>
  </si>
  <si>
    <t>III.3.n</t>
  </si>
  <si>
    <t>Óvodai és iskolai szociális segítő tevékenység támogatása</t>
  </si>
  <si>
    <t>III. 4. A települési önkormányzatok által biztosított egyes szociális szakosított ellátások, valamint a gyermekek átmeneti gondozásával kapcsolatos feladatok támogatása</t>
  </si>
  <si>
    <t>III.4.a  + III.4.c</t>
  </si>
  <si>
    <t>A finanszírozás szempontjából elismert szakmai dolgozók bértámogatása</t>
  </si>
  <si>
    <t>III.4.b</t>
  </si>
  <si>
    <t>Intézmény-üzemeltetési támogatás</t>
  </si>
  <si>
    <t>III.5. Gyermekétkeztetés támogatása</t>
  </si>
  <si>
    <t>III.5.aa)</t>
  </si>
  <si>
    <t>A finanszírozás szempontjából elismert dolgozók bértámogatása</t>
  </si>
  <si>
    <t>III.5.ab)</t>
  </si>
  <si>
    <t>Gyermekétkeztetés üzemeltetési támogatása</t>
  </si>
  <si>
    <t>III.5.b)</t>
  </si>
  <si>
    <t>A rászoruló gyermekek szünidei étkeztetésének támogatása</t>
  </si>
  <si>
    <t>III.6. Bölcsőde, mini bölcsőde támogatása</t>
  </si>
  <si>
    <t xml:space="preserve"> III.6.a (1)</t>
  </si>
  <si>
    <t>A finanszírozás szempontjából elismert szakmai dolgozók bértámogatása: felsőfokú végzettségű kisgyermeknevelők, szaktanácsadók</t>
  </si>
  <si>
    <t xml:space="preserve"> III.6.a (2)</t>
  </si>
  <si>
    <t>A finanszírozás szempontjából elismert szakmai dolgozók bértámogatása: bölcsődei dajkák, középfokú végzettségű kisgyermeknevelők, szaktanácsadók</t>
  </si>
  <si>
    <t xml:space="preserve"> III.6.b</t>
  </si>
  <si>
    <t>Bölcsődei üzemeltetési támogatás</t>
  </si>
  <si>
    <t>III.</t>
  </si>
  <si>
    <t>A települési önkormányzatok szociális, gyermekjóléti és gyermekétkeztetési feladatainak támogatása</t>
  </si>
  <si>
    <t>Könyvtári, közművelődési és múzeumi feladatok támogatása</t>
  </si>
  <si>
    <t>IV.1.a</t>
  </si>
  <si>
    <t xml:space="preserve">Megyei hatókörű városi múzeumok feladatainak támogatása </t>
  </si>
  <si>
    <t>IV.1.b</t>
  </si>
  <si>
    <t>Megyei hatókörű városi könyvtárak feladatainak támogatása</t>
  </si>
  <si>
    <t>IV.1.c</t>
  </si>
  <si>
    <t xml:space="preserve">Megyeszékhely megyei jogú városok és Szentendre Város Önkormányzata közművelődési feladatainak támogatása </t>
  </si>
  <si>
    <t>IV.1.d</t>
  </si>
  <si>
    <t>Települési önkormányzatok nyilvános könyvtári és a közművelődési feladatainak támogatása</t>
  </si>
  <si>
    <t>IV.1.e</t>
  </si>
  <si>
    <t>Települési önkormányzatok muzeális intézményi feladatainak támogatása</t>
  </si>
  <si>
    <t>IV.1.f</t>
  </si>
  <si>
    <t xml:space="preserve">Budapest Főváros Önkormányzata múzeumi, könyvtári és közművelődési feladatainak támogatása </t>
  </si>
  <si>
    <t>IV.1.g</t>
  </si>
  <si>
    <t>Fővárosi kerületi önkormányzatok közművelődési feladatainak támogatása</t>
  </si>
  <si>
    <t>IV.1.h</t>
  </si>
  <si>
    <t xml:space="preserve">Megyei hatókörű városi könyvtár kistelepülési könyvtári célú kiegészítő támogatása </t>
  </si>
  <si>
    <t>IV.1.i</t>
  </si>
  <si>
    <t>A települési önkormányzatok könyvtári célú érdekeltségnövelő támogatása</t>
  </si>
  <si>
    <t>IV.1.</t>
  </si>
  <si>
    <t>Könyvtári, közművelődési és műzeumi feladatok támogatása összesen</t>
  </si>
  <si>
    <t>A települési önkormányzatok által fenntartott, illetve támogatott előadó-művészeti szervezetek támogatása</t>
  </si>
  <si>
    <t>IV.2.a</t>
  </si>
  <si>
    <t>Színházművészeti szervezetek támogatása</t>
  </si>
  <si>
    <t>IV.2.aa A nemzeti minősítésű színházművészeti szervezetek</t>
  </si>
  <si>
    <t>IV.2.aa</t>
  </si>
  <si>
    <t>támogatása összesen</t>
  </si>
  <si>
    <t>IV.2.aaa</t>
  </si>
  <si>
    <t xml:space="preserve">művészeti támogatása </t>
  </si>
  <si>
    <t>IV.2.aab</t>
  </si>
  <si>
    <t xml:space="preserve">létesítmény-gazdálkodási célú működési támogatása </t>
  </si>
  <si>
    <t>IV.2.ab A kiemelt minősítésű színházművészeti szervezetek</t>
  </si>
  <si>
    <t>IV.2.ab</t>
  </si>
  <si>
    <t>IV.2.aba</t>
  </si>
  <si>
    <t>művészeti támogatása</t>
  </si>
  <si>
    <t>IV.2.abb</t>
  </si>
  <si>
    <t>IV.2.b</t>
  </si>
  <si>
    <t>Táncművészeti szervezetek támogatása</t>
  </si>
  <si>
    <t>IV.2.ba A nemzeti minősítésű táncművészeti szervezetek</t>
  </si>
  <si>
    <t>IV.2.ba</t>
  </si>
  <si>
    <t>IV.2.baa</t>
  </si>
  <si>
    <t>IV.2.bab</t>
  </si>
  <si>
    <t>létesítmény-gazdálkodási célú működési támogatása</t>
  </si>
  <si>
    <t>IV.2.bb A kiemelt minősítésű táncművészeti szervezetek</t>
  </si>
  <si>
    <t>IV.2.bb</t>
  </si>
  <si>
    <t>IV.2.bba</t>
  </si>
  <si>
    <t>IV.2.bbb</t>
  </si>
  <si>
    <t>IV.2.c</t>
  </si>
  <si>
    <t>Zeneművészeti szervezetek támogatása</t>
  </si>
  <si>
    <t>IV.2.ca</t>
  </si>
  <si>
    <t>Nemzeti és kiemelt minősítésű zenekarok támogatása</t>
  </si>
  <si>
    <t>IV.2.cb</t>
  </si>
  <si>
    <t>Nemzeti és kiemelt minősítésű énekkarok támogatása</t>
  </si>
  <si>
    <t>IV.2.</t>
  </si>
  <si>
    <t>A települési önkormányzatok által fenntartott, illetve támogatott előadó-művészeti szervezetek támogatása összesen</t>
  </si>
  <si>
    <t>IV.</t>
  </si>
  <si>
    <t>A települési önkormányzatok kulturális feladatainak támogatása</t>
  </si>
  <si>
    <t>Normatív állami támogatás összesen: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</si>
  <si>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</si>
  <si>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</si>
  <si>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</si>
  <si>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</si>
  <si>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</si>
  <si>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</si>
  <si>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</si>
  <si>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</si>
  <si>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</si>
  <si>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</si>
  <si>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</si>
  <si>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</si>
  <si>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Önkormányzat működési támogatása</t>
  </si>
  <si>
    <t>Működési célú támogatás ÁH-on belül</t>
  </si>
  <si>
    <t>Felhalmozási célú támogatások ÁH-on belül</t>
  </si>
  <si>
    <t>Bevételek összesen:</t>
  </si>
  <si>
    <t>Költségvetési szervek finanszírozása</t>
  </si>
  <si>
    <t>Kiadások összesen:</t>
  </si>
  <si>
    <t>Egyenleg</t>
  </si>
  <si>
    <t xml:space="preserve">Hitel, kölcsön </t>
  </si>
  <si>
    <t>Kölcsön-
nyújtás
éve</t>
  </si>
  <si>
    <t xml:space="preserve">Lejárat
éve </t>
  </si>
  <si>
    <t>Hitel, kölcsön állomány január 1-jén</t>
  </si>
  <si>
    <t xml:space="preserve">Rövid lejáratú </t>
  </si>
  <si>
    <t>folyamatos</t>
  </si>
  <si>
    <t>Szociális kölcsön</t>
  </si>
  <si>
    <t>VIP Kft.</t>
  </si>
  <si>
    <t>2014, 2015, 2016</t>
  </si>
  <si>
    <t>Hosszú lejáratú</t>
  </si>
  <si>
    <t>Dolgozók lakásépítési kölcsöne</t>
  </si>
  <si>
    <t>Összesen (1+6)</t>
  </si>
  <si>
    <t>2020. évi</t>
  </si>
  <si>
    <t>2021. évi</t>
  </si>
  <si>
    <t>2022. évi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</si>
  <si>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</si>
  <si>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</si>
  <si>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</si>
  <si>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</si>
  <si>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</si>
  <si>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</si>
  <si>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 xml:space="preserve">   Tartalékok</t>
  </si>
  <si>
    <t>FINANSZÍROZÁSI KIADÁSOK ÖSSZESEN:</t>
  </si>
  <si>
    <t>KIADÁSOK ÖSSZESEN: (4.+5.)</t>
  </si>
  <si>
    <t>Javasolt módosítás</t>
  </si>
  <si>
    <t>Testületi anyag által javasolt módosítás</t>
  </si>
  <si>
    <t>01-03</t>
  </si>
  <si>
    <t>2020. évi előirányzat</t>
  </si>
  <si>
    <t>I.  felújítás</t>
  </si>
  <si>
    <t xml:space="preserve">1. </t>
  </si>
  <si>
    <t xml:space="preserve">Rákóczi utca felújítása </t>
  </si>
  <si>
    <t>Magyar Falu program</t>
  </si>
  <si>
    <t>járda felújítás</t>
  </si>
  <si>
    <t>Hivatal felújítás</t>
  </si>
  <si>
    <t xml:space="preserve">2. </t>
  </si>
  <si>
    <t xml:space="preserve"> összesen:</t>
  </si>
  <si>
    <t xml:space="preserve">3. </t>
  </si>
  <si>
    <t>Önkormányzati felújítások összesen:</t>
  </si>
  <si>
    <t>I. Önkormányzati felújítás összesen:</t>
  </si>
  <si>
    <t>Leader</t>
  </si>
  <si>
    <t>kisértékű tárgyi eszközök vásárlása</t>
  </si>
  <si>
    <t>Előirányzat-felhasználási terv
2020. évre</t>
  </si>
  <si>
    <t xml:space="preserve"> </t>
  </si>
  <si>
    <t>2020. évi felújítási kiadások előirányzata felújítási célonként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</si>
</sst>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F_t_-;\-* #,##0.00\ _F_t_-;_-* &quot;-&quot;??\ _F_t_-;_-@_-"/>
    <numFmt numFmtId="164" formatCode="_-* #,##0.00_-;\-* #,##0.00_-;_-* &quot;-&quot;??_-;_-@_-"/>
    <numFmt numFmtId="165" formatCode="_(* #,##0.00_);_(* \(#,##0.00\);_(* &quot;-&quot;??_);_(@_)"/>
    <numFmt numFmtId="166" formatCode="#,###"/>
    <numFmt numFmtId="167" formatCode="_-* #,##0\ _F_t_-;\-* #,##0\ _F_t_-;_-* &quot;-&quot;??\ _F_t_-;_-@_-"/>
    <numFmt numFmtId="168" formatCode="_(&quot;$&quot;* #,##0.00_);_(&quot;$&quot;* \(#,##0.00\);_(&quot;$&quot;* &quot;-&quot;??_);_(@_)"/>
    <numFmt numFmtId="169" formatCode="#,###.00"/>
    <numFmt numFmtId="170" formatCode="_(* #,##0_);_(* \(#,##0\);_(* &quot;-&quot;??_);_(@_)"/>
    <numFmt numFmtId="171" formatCode="_-* #,##0_-;\-* #,##0_-;_-* &quot;-&quot;??_-;_-@_-"/>
    <numFmt numFmtId="172" formatCode="#"/>
  </numFmts>
  <fonts count="49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</font>
    <font>
      <sz val="12"/>
      <name val="Calibri"/>
      <family val="2"/>
      <charset val="238"/>
    </font>
    <font>
      <sz val="12"/>
      <name val="Times New Roman"/>
      <family val="1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name val="Times New Roman CE"/>
      <family val="1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b/>
      <u/>
      <sz val="12"/>
      <name val="Calibri"/>
      <family val="2"/>
      <charset val="238"/>
    </font>
    <font>
      <b/>
      <sz val="12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10"/>
      <name val="Times New Roman CE"/>
      <charset val="238"/>
    </font>
    <font>
      <b/>
      <i/>
      <sz val="10"/>
      <name val="Times New Roman CE"/>
      <charset val="238"/>
    </font>
    <font>
      <sz val="8"/>
      <color indexed="8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charset val="238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lightHorizontal"/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1" fillId="0" borderId="0"/>
    <xf numFmtId="0" fontId="21" fillId="0" borderId="0"/>
    <xf numFmtId="0" fontId="9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1" fillId="0" borderId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" fillId="0" borderId="0"/>
    <xf numFmtId="0" fontId="21" fillId="0" borderId="0"/>
    <xf numFmtId="165" fontId="42" fillId="0" borderId="0" applyFont="0" applyFill="0" applyBorder="0" applyAlignment="0" applyProtection="0"/>
    <xf numFmtId="0" fontId="21" fillId="0" borderId="0"/>
    <xf numFmtId="0" fontId="21" fillId="0" borderId="0"/>
    <xf numFmtId="0" fontId="9" fillId="0" borderId="0"/>
  </cellStyleXfs>
  <cellXfs count="807">
    <xf numFmtId="0" fontId="0" fillId="0" borderId="0" xfId="0"/>
    <xf numFmtId="166" fontId="7" fillId="0" borderId="3" xfId="4" applyNumberFormat="1" applyFont="1" applyFill="1" applyBorder="1" applyAlignment="1" applyProtection="1">
      <alignment horizontal="right" vertical="center" wrapText="1" indent="1"/>
    </xf>
    <xf numFmtId="0" fontId="10" fillId="0" borderId="5" xfId="6" applyFont="1" applyFill="1" applyBorder="1" applyAlignment="1" applyProtection="1">
      <alignment horizontal="left" vertical="center" wrapText="1" indent="1"/>
    </xf>
    <xf numFmtId="166" fontId="1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7" xfId="6" applyFont="1" applyFill="1" applyBorder="1" applyAlignment="1" applyProtection="1">
      <alignment horizontal="left" vertical="center" wrapText="1" indent="1"/>
    </xf>
    <xf numFmtId="0" fontId="7" fillId="0" borderId="2" xfId="6" applyFont="1" applyFill="1" applyBorder="1" applyAlignment="1" applyProtection="1">
      <alignment horizontal="left" vertical="center" wrapText="1" indent="1"/>
    </xf>
    <xf numFmtId="166" fontId="8" fillId="0" borderId="9" xfId="4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10" xfId="4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6" fontId="1" fillId="0" borderId="0" xfId="4" applyNumberFormat="1" applyFill="1" applyAlignment="1" applyProtection="1">
      <alignment vertical="center" wrapText="1"/>
    </xf>
    <xf numFmtId="0" fontId="6" fillId="0" borderId="1" xfId="6" applyFont="1" applyFill="1" applyBorder="1" applyAlignment="1" applyProtection="1">
      <alignment horizontal="center" vertical="center" wrapText="1"/>
    </xf>
    <xf numFmtId="166" fontId="6" fillId="0" borderId="3" xfId="6" applyNumberFormat="1" applyFont="1" applyFill="1" applyBorder="1" applyAlignment="1" applyProtection="1">
      <alignment horizontal="right" vertical="center" wrapText="1" indent="1"/>
    </xf>
    <xf numFmtId="166" fontId="10" fillId="0" borderId="17" xfId="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9" xfId="6" applyFont="1" applyFill="1" applyBorder="1" applyAlignment="1" applyProtection="1">
      <alignment horizontal="left" vertical="center" wrapText="1" indent="1"/>
    </xf>
    <xf numFmtId="166" fontId="7" fillId="0" borderId="3" xfId="6" applyNumberFormat="1" applyFont="1" applyFill="1" applyBorder="1" applyAlignment="1" applyProtection="1">
      <alignment horizontal="right" vertical="center" wrapText="1" indent="1"/>
    </xf>
    <xf numFmtId="0" fontId="9" fillId="0" borderId="0" xfId="6" applyFill="1" applyProtection="1"/>
    <xf numFmtId="0" fontId="4" fillId="0" borderId="20" xfId="4" applyFont="1" applyFill="1" applyBorder="1" applyAlignment="1" applyProtection="1">
      <alignment horizontal="right" vertical="center"/>
    </xf>
    <xf numFmtId="0" fontId="2" fillId="0" borderId="1" xfId="6" applyFont="1" applyFill="1" applyBorder="1" applyAlignment="1" applyProtection="1">
      <alignment horizontal="center" vertical="center" wrapText="1"/>
    </xf>
    <xf numFmtId="0" fontId="2" fillId="0" borderId="2" xfId="6" applyFont="1" applyFill="1" applyBorder="1" applyAlignment="1" applyProtection="1">
      <alignment horizontal="center" vertical="center" wrapText="1"/>
    </xf>
    <xf numFmtId="0" fontId="2" fillId="0" borderId="3" xfId="6" applyFont="1" applyFill="1" applyBorder="1" applyAlignment="1" applyProtection="1">
      <alignment horizontal="center" vertical="center" wrapText="1"/>
    </xf>
    <xf numFmtId="0" fontId="6" fillId="0" borderId="21" xfId="6" applyFont="1" applyFill="1" applyBorder="1" applyAlignment="1" applyProtection="1">
      <alignment horizontal="center" vertical="center" wrapText="1"/>
    </xf>
    <xf numFmtId="0" fontId="6" fillId="0" borderId="22" xfId="6" applyFont="1" applyFill="1" applyBorder="1" applyAlignment="1" applyProtection="1">
      <alignment horizontal="center" vertical="center" wrapText="1"/>
    </xf>
    <xf numFmtId="0" fontId="6" fillId="0" borderId="23" xfId="6" applyFont="1" applyFill="1" applyBorder="1" applyAlignment="1" applyProtection="1">
      <alignment horizontal="center" vertical="center" wrapText="1"/>
    </xf>
    <xf numFmtId="0" fontId="10" fillId="0" borderId="0" xfId="6" applyFont="1" applyFill="1" applyProtection="1"/>
    <xf numFmtId="0" fontId="6" fillId="0" borderId="1" xfId="6" applyFont="1" applyFill="1" applyBorder="1" applyAlignment="1" applyProtection="1">
      <alignment horizontal="left" vertical="center" wrapText="1" indent="1"/>
    </xf>
    <xf numFmtId="0" fontId="6" fillId="0" borderId="2" xfId="6" applyFont="1" applyFill="1" applyBorder="1" applyAlignment="1" applyProtection="1">
      <alignment horizontal="left" vertical="center" wrapText="1" indent="1"/>
    </xf>
    <xf numFmtId="0" fontId="14" fillId="0" borderId="0" xfId="6" applyFont="1" applyFill="1" applyProtection="1"/>
    <xf numFmtId="49" fontId="10" fillId="0" borderId="8" xfId="6" applyNumberFormat="1" applyFont="1" applyFill="1" applyBorder="1" applyAlignment="1" applyProtection="1">
      <alignment horizontal="left" vertical="center" wrapText="1" indent="1"/>
    </xf>
    <xf numFmtId="0" fontId="15" fillId="0" borderId="7" xfId="4" applyFont="1" applyBorder="1" applyAlignment="1" applyProtection="1">
      <alignment horizontal="left" wrapText="1" indent="1"/>
    </xf>
    <xf numFmtId="166" fontId="10" fillId="0" borderId="9" xfId="6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4" xfId="6" applyNumberFormat="1" applyFont="1" applyFill="1" applyBorder="1" applyAlignment="1" applyProtection="1">
      <alignment horizontal="left" vertical="center" wrapText="1" indent="1"/>
    </xf>
    <xf numFmtId="0" fontId="15" fillId="0" borderId="5" xfId="4" applyFont="1" applyBorder="1" applyAlignment="1" applyProtection="1">
      <alignment horizontal="left" wrapText="1" indent="1"/>
    </xf>
    <xf numFmtId="166" fontId="10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24" xfId="6" applyNumberFormat="1" applyFont="1" applyFill="1" applyBorder="1" applyAlignment="1" applyProtection="1">
      <alignment horizontal="left" vertical="center" wrapText="1" indent="1"/>
    </xf>
    <xf numFmtId="0" fontId="15" fillId="0" borderId="25" xfId="4" applyFont="1" applyBorder="1" applyAlignment="1" applyProtection="1">
      <alignment horizontal="left" wrapText="1" indent="1"/>
    </xf>
    <xf numFmtId="0" fontId="11" fillId="0" borderId="2" xfId="4" applyFont="1" applyBorder="1" applyAlignment="1" applyProtection="1">
      <alignment horizontal="left" vertical="center" wrapText="1" indent="1"/>
    </xf>
    <xf numFmtId="166" fontId="10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166" fontId="10" fillId="0" borderId="9" xfId="6" applyNumberFormat="1" applyFont="1" applyFill="1" applyBorder="1" applyAlignment="1" applyProtection="1">
      <alignment horizontal="right" vertical="center" wrapText="1" indent="1"/>
    </xf>
    <xf numFmtId="166" fontId="8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9" xfId="6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" xfId="4" applyFont="1" applyBorder="1" applyAlignment="1" applyProtection="1">
      <alignment wrapText="1"/>
    </xf>
    <xf numFmtId="0" fontId="15" fillId="0" borderId="25" xfId="4" applyFont="1" applyBorder="1" applyAlignment="1" applyProtection="1">
      <alignment wrapText="1"/>
    </xf>
    <xf numFmtId="0" fontId="15" fillId="0" borderId="8" xfId="4" applyFont="1" applyBorder="1" applyAlignment="1" applyProtection="1">
      <alignment wrapText="1"/>
    </xf>
    <xf numFmtId="0" fontId="15" fillId="0" borderId="4" xfId="4" applyFont="1" applyBorder="1" applyAlignment="1" applyProtection="1">
      <alignment wrapText="1"/>
    </xf>
    <xf numFmtId="0" fontId="15" fillId="0" borderId="24" xfId="4" applyFont="1" applyBorder="1" applyAlignment="1" applyProtection="1">
      <alignment wrapText="1"/>
    </xf>
    <xf numFmtId="166" fontId="6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4" applyFont="1" applyBorder="1" applyAlignment="1" applyProtection="1">
      <alignment wrapText="1"/>
    </xf>
    <xf numFmtId="0" fontId="11" fillId="0" borderId="11" xfId="4" applyFont="1" applyBorder="1" applyAlignment="1" applyProtection="1">
      <alignment wrapText="1"/>
    </xf>
    <xf numFmtId="0" fontId="11" fillId="0" borderId="0" xfId="4" applyFont="1" applyBorder="1" applyAlignment="1" applyProtection="1">
      <alignment wrapText="1"/>
    </xf>
    <xf numFmtId="0" fontId="9" fillId="0" borderId="0" xfId="6" applyFill="1" applyAlignment="1" applyProtection="1"/>
    <xf numFmtId="0" fontId="6" fillId="0" borderId="2" xfId="6" applyFont="1" applyFill="1" applyBorder="1" applyAlignment="1" applyProtection="1">
      <alignment horizontal="center" vertical="center" wrapText="1"/>
    </xf>
    <xf numFmtId="0" fontId="6" fillId="0" borderId="3" xfId="6" applyFont="1" applyFill="1" applyBorder="1" applyAlignment="1" applyProtection="1">
      <alignment horizontal="center" vertical="center" wrapText="1"/>
    </xf>
    <xf numFmtId="0" fontId="6" fillId="0" borderId="21" xfId="6" applyFont="1" applyFill="1" applyBorder="1" applyAlignment="1" applyProtection="1">
      <alignment horizontal="left" vertical="center" wrapText="1" indent="1"/>
    </xf>
    <xf numFmtId="0" fontId="6" fillId="0" borderId="22" xfId="6" applyFont="1" applyFill="1" applyBorder="1" applyAlignment="1" applyProtection="1">
      <alignment vertical="center" wrapText="1"/>
    </xf>
    <xf numFmtId="166" fontId="6" fillId="0" borderId="23" xfId="6" applyNumberFormat="1" applyFont="1" applyFill="1" applyBorder="1" applyAlignment="1" applyProtection="1">
      <alignment horizontal="right" vertical="center" wrapText="1" indent="1"/>
    </xf>
    <xf numFmtId="49" fontId="10" fillId="0" borderId="28" xfId="6" applyNumberFormat="1" applyFont="1" applyFill="1" applyBorder="1" applyAlignment="1" applyProtection="1">
      <alignment horizontal="left" vertical="center" wrapText="1" indent="1"/>
    </xf>
    <xf numFmtId="0" fontId="10" fillId="0" borderId="29" xfId="6" applyFont="1" applyFill="1" applyBorder="1" applyAlignment="1" applyProtection="1">
      <alignment horizontal="left" vertical="center" wrapText="1" indent="1"/>
    </xf>
    <xf numFmtId="166" fontId="10" fillId="0" borderId="30" xfId="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1" xfId="6" applyFont="1" applyFill="1" applyBorder="1" applyAlignment="1" applyProtection="1">
      <alignment horizontal="left" vertical="center" wrapText="1" indent="1"/>
    </xf>
    <xf numFmtId="0" fontId="10" fillId="0" borderId="0" xfId="6" applyFont="1" applyFill="1" applyBorder="1" applyAlignment="1" applyProtection="1">
      <alignment horizontal="left" vertical="center" wrapText="1" indent="1"/>
    </xf>
    <xf numFmtId="49" fontId="10" fillId="0" borderId="18" xfId="6" applyNumberFormat="1" applyFont="1" applyFill="1" applyBorder="1" applyAlignment="1" applyProtection="1">
      <alignment horizontal="left" vertical="center" wrapText="1" indent="1"/>
    </xf>
    <xf numFmtId="0" fontId="6" fillId="0" borderId="2" xfId="6" applyFont="1" applyFill="1" applyBorder="1" applyAlignment="1" applyProtection="1">
      <alignment vertical="center" wrapText="1"/>
    </xf>
    <xf numFmtId="0" fontId="10" fillId="0" borderId="25" xfId="6" applyFont="1" applyFill="1" applyBorder="1" applyAlignment="1" applyProtection="1">
      <alignment horizontal="left" vertical="center" wrapText="1" indent="1"/>
    </xf>
    <xf numFmtId="0" fontId="15" fillId="0" borderId="25" xfId="4" applyFont="1" applyBorder="1" applyAlignment="1" applyProtection="1">
      <alignment horizontal="left" vertical="center" wrapText="1" indent="1"/>
    </xf>
    <xf numFmtId="166" fontId="11" fillId="0" borderId="3" xfId="4" applyNumberFormat="1" applyFont="1" applyBorder="1" applyAlignment="1" applyProtection="1">
      <alignment horizontal="right" vertical="center" wrapText="1" indent="1"/>
    </xf>
    <xf numFmtId="166" fontId="12" fillId="0" borderId="3" xfId="4" quotePrefix="1" applyNumberFormat="1" applyFont="1" applyBorder="1" applyAlignment="1" applyProtection="1">
      <alignment horizontal="right" vertical="center" wrapText="1" indent="1"/>
    </xf>
    <xf numFmtId="0" fontId="16" fillId="0" borderId="0" xfId="6" applyFont="1" applyFill="1" applyProtection="1"/>
    <xf numFmtId="0" fontId="11" fillId="0" borderId="27" xfId="4" applyFont="1" applyBorder="1" applyAlignment="1" applyProtection="1">
      <alignment horizontal="left" vertical="center" wrapText="1" indent="1"/>
    </xf>
    <xf numFmtId="0" fontId="12" fillId="0" borderId="11" xfId="4" applyFont="1" applyBorder="1" applyAlignment="1" applyProtection="1">
      <alignment horizontal="left" vertical="center" wrapText="1" indent="1"/>
    </xf>
    <xf numFmtId="0" fontId="9" fillId="0" borderId="0" xfId="6" applyFont="1" applyFill="1" applyProtection="1"/>
    <xf numFmtId="0" fontId="9" fillId="0" borderId="0" xfId="6" applyFont="1" applyFill="1" applyAlignment="1" applyProtection="1">
      <alignment horizontal="right" vertical="center" indent="1"/>
    </xf>
    <xf numFmtId="0" fontId="3" fillId="0" borderId="0" xfId="6" applyFont="1" applyFill="1" applyBorder="1" applyAlignment="1" applyProtection="1">
      <alignment horizontal="center" vertical="center" wrapText="1"/>
    </xf>
    <xf numFmtId="0" fontId="3" fillId="0" borderId="0" xfId="6" applyFont="1" applyFill="1" applyBorder="1" applyAlignment="1" applyProtection="1">
      <alignment vertical="center" wrapText="1"/>
    </xf>
    <xf numFmtId="166" fontId="3" fillId="0" borderId="0" xfId="6" applyNumberFormat="1" applyFont="1" applyFill="1" applyBorder="1" applyAlignment="1" applyProtection="1">
      <alignment horizontal="right" vertical="center" wrapText="1" indent="1"/>
    </xf>
    <xf numFmtId="166" fontId="3" fillId="0" borderId="0" xfId="4" applyNumberFormat="1" applyFont="1" applyFill="1" applyAlignment="1" applyProtection="1">
      <alignment horizontal="centerContinuous" vertical="center" wrapText="1"/>
    </xf>
    <xf numFmtId="166" fontId="1" fillId="0" borderId="0" xfId="4" applyNumberFormat="1" applyFill="1" applyAlignment="1" applyProtection="1">
      <alignment horizontal="centerContinuous" vertical="center"/>
    </xf>
    <xf numFmtId="166" fontId="1" fillId="0" borderId="0" xfId="4" applyNumberFormat="1" applyFill="1" applyAlignment="1" applyProtection="1">
      <alignment horizontal="center" vertical="center" wrapText="1"/>
    </xf>
    <xf numFmtId="166" fontId="4" fillId="0" borderId="0" xfId="4" applyNumberFormat="1" applyFont="1" applyFill="1" applyAlignment="1" applyProtection="1">
      <alignment horizontal="right" vertical="center"/>
    </xf>
    <xf numFmtId="166" fontId="2" fillId="0" borderId="1" xfId="4" applyNumberFormat="1" applyFont="1" applyFill="1" applyBorder="1" applyAlignment="1" applyProtection="1">
      <alignment horizontal="centerContinuous" vertical="center" wrapText="1"/>
    </xf>
    <xf numFmtId="166" fontId="2" fillId="0" borderId="2" xfId="4" applyNumberFormat="1" applyFont="1" applyFill="1" applyBorder="1" applyAlignment="1" applyProtection="1">
      <alignment horizontal="centerContinuous" vertical="center" wrapText="1"/>
    </xf>
    <xf numFmtId="166" fontId="2" fillId="0" borderId="3" xfId="4" applyNumberFormat="1" applyFont="1" applyFill="1" applyBorder="1" applyAlignment="1" applyProtection="1">
      <alignment horizontal="centerContinuous" vertical="center" wrapText="1"/>
    </xf>
    <xf numFmtId="166" fontId="2" fillId="0" borderId="1" xfId="4" applyNumberFormat="1" applyFont="1" applyFill="1" applyBorder="1" applyAlignment="1" applyProtection="1">
      <alignment horizontal="center" vertical="center" wrapText="1"/>
    </xf>
    <xf numFmtId="166" fontId="2" fillId="0" borderId="2" xfId="4" applyNumberFormat="1" applyFont="1" applyFill="1" applyBorder="1" applyAlignment="1" applyProtection="1">
      <alignment horizontal="center" vertical="center" wrapText="1"/>
    </xf>
    <xf numFmtId="166" fontId="5" fillId="0" borderId="0" xfId="4" applyNumberFormat="1" applyFont="1" applyFill="1" applyAlignment="1" applyProtection="1">
      <alignment horizontal="center" vertical="center" wrapText="1"/>
    </xf>
    <xf numFmtId="166" fontId="7" fillId="0" borderId="33" xfId="4" applyNumberFormat="1" applyFont="1" applyFill="1" applyBorder="1" applyAlignment="1" applyProtection="1">
      <alignment horizontal="center" vertical="center" wrapText="1"/>
    </xf>
    <xf numFmtId="166" fontId="7" fillId="0" borderId="1" xfId="4" applyNumberFormat="1" applyFont="1" applyFill="1" applyBorder="1" applyAlignment="1" applyProtection="1">
      <alignment horizontal="center" vertical="center" wrapText="1"/>
    </xf>
    <xf numFmtId="166" fontId="7" fillId="0" borderId="2" xfId="4" applyNumberFormat="1" applyFont="1" applyFill="1" applyBorder="1" applyAlignment="1" applyProtection="1">
      <alignment horizontal="center" vertical="center" wrapText="1"/>
    </xf>
    <xf numFmtId="166" fontId="7" fillId="0" borderId="3" xfId="4" applyNumberFormat="1" applyFont="1" applyFill="1" applyBorder="1" applyAlignment="1" applyProtection="1">
      <alignment horizontal="center" vertical="center" wrapText="1"/>
    </xf>
    <xf numFmtId="166" fontId="7" fillId="0" borderId="0" xfId="4" applyNumberFormat="1" applyFont="1" applyFill="1" applyAlignment="1" applyProtection="1">
      <alignment horizontal="center" vertical="center" wrapText="1"/>
    </xf>
    <xf numFmtId="166" fontId="1" fillId="0" borderId="34" xfId="4" applyNumberFormat="1" applyFill="1" applyBorder="1" applyAlignment="1" applyProtection="1">
      <alignment horizontal="left" vertical="center" wrapText="1" indent="1"/>
    </xf>
    <xf numFmtId="166" fontId="10" fillId="0" borderId="8" xfId="4" applyNumberFormat="1" applyFont="1" applyFill="1" applyBorder="1" applyAlignment="1" applyProtection="1">
      <alignment horizontal="left" vertical="center" wrapText="1" indent="1"/>
    </xf>
    <xf numFmtId="166" fontId="10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6" fontId="10" fillId="0" borderId="9" xfId="4" applyNumberFormat="1" applyFont="1" applyFill="1" applyBorder="1" applyAlignment="1" applyProtection="1">
      <alignment horizontal="right" vertical="center" wrapText="1" indent="1"/>
      <protection locked="0"/>
    </xf>
    <xf numFmtId="166" fontId="1" fillId="0" borderId="35" xfId="4" applyNumberFormat="1" applyFill="1" applyBorder="1" applyAlignment="1" applyProtection="1">
      <alignment horizontal="left" vertical="center" wrapText="1" indent="1"/>
    </xf>
    <xf numFmtId="166" fontId="10" fillId="0" borderId="4" xfId="4" applyNumberFormat="1" applyFont="1" applyFill="1" applyBorder="1" applyAlignment="1" applyProtection="1">
      <alignment horizontal="left" vertical="center" wrapText="1" indent="1"/>
    </xf>
    <xf numFmtId="166" fontId="10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6" fontId="10" fillId="0" borderId="36" xfId="4" applyNumberFormat="1" applyFont="1" applyFill="1" applyBorder="1" applyAlignment="1" applyProtection="1">
      <alignment horizontal="left" vertical="center" wrapText="1" indent="1"/>
    </xf>
    <xf numFmtId="166" fontId="10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6" fontId="10" fillId="0" borderId="4" xfId="4" applyNumberFormat="1" applyFont="1" applyFill="1" applyBorder="1" applyAlignment="1" applyProtection="1">
      <alignment horizontal="left" vertical="center" wrapText="1" indent="1"/>
      <protection locked="0"/>
    </xf>
    <xf numFmtId="166" fontId="8" fillId="0" borderId="0" xfId="4" applyNumberFormat="1" applyFont="1" applyFill="1" applyBorder="1" applyAlignment="1" applyProtection="1">
      <alignment horizontal="left" vertical="center" wrapText="1" indent="1"/>
      <protection locked="0"/>
    </xf>
    <xf numFmtId="166" fontId="10" fillId="0" borderId="24" xfId="4" applyNumberFormat="1" applyFont="1" applyFill="1" applyBorder="1" applyAlignment="1" applyProtection="1">
      <alignment horizontal="left" vertical="center" wrapText="1" indent="1"/>
      <protection locked="0"/>
    </xf>
    <xf numFmtId="166" fontId="10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6" fontId="10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6" fontId="18" fillId="0" borderId="33" xfId="4" applyNumberFormat="1" applyFont="1" applyFill="1" applyBorder="1" applyAlignment="1" applyProtection="1">
      <alignment horizontal="left" vertical="center" wrapText="1" indent="1"/>
    </xf>
    <xf numFmtId="166" fontId="7" fillId="0" borderId="1" xfId="4" applyNumberFormat="1" applyFont="1" applyFill="1" applyBorder="1" applyAlignment="1" applyProtection="1">
      <alignment horizontal="left" vertical="center" wrapText="1" indent="1"/>
    </xf>
    <xf numFmtId="166" fontId="7" fillId="0" borderId="2" xfId="4" applyNumberFormat="1" applyFont="1" applyFill="1" applyBorder="1" applyAlignment="1" applyProtection="1">
      <alignment horizontal="right" vertical="center" wrapText="1" indent="1"/>
    </xf>
    <xf numFmtId="166" fontId="1" fillId="0" borderId="38" xfId="4" applyNumberFormat="1" applyFont="1" applyFill="1" applyBorder="1" applyAlignment="1" applyProtection="1">
      <alignment horizontal="left" vertical="center" wrapText="1" indent="1"/>
    </xf>
    <xf numFmtId="166" fontId="8" fillId="0" borderId="18" xfId="4" applyNumberFormat="1" applyFont="1" applyFill="1" applyBorder="1" applyAlignment="1" applyProtection="1">
      <alignment horizontal="left" vertical="center" wrapText="1" indent="1"/>
    </xf>
    <xf numFmtId="166" fontId="19" fillId="0" borderId="19" xfId="4" applyNumberFormat="1" applyFont="1" applyFill="1" applyBorder="1" applyAlignment="1" applyProtection="1">
      <alignment horizontal="right" vertical="center" wrapText="1" indent="1"/>
    </xf>
    <xf numFmtId="166" fontId="8" fillId="0" borderId="4" xfId="4" applyNumberFormat="1" applyFont="1" applyFill="1" applyBorder="1" applyAlignment="1" applyProtection="1">
      <alignment horizontal="left" vertical="center" wrapText="1" indent="1"/>
    </xf>
    <xf numFmtId="166" fontId="1" fillId="0" borderId="35" xfId="4" applyNumberFormat="1" applyFont="1" applyFill="1" applyBorder="1" applyAlignment="1" applyProtection="1">
      <alignment horizontal="left" vertical="center" wrapText="1" indent="1"/>
    </xf>
    <xf numFmtId="166" fontId="8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6" fontId="19" fillId="0" borderId="5" xfId="4" applyNumberFormat="1" applyFont="1" applyFill="1" applyBorder="1" applyAlignment="1" applyProtection="1">
      <alignment horizontal="right" vertical="center" wrapText="1" indent="1"/>
    </xf>
    <xf numFmtId="166" fontId="8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6" fontId="18" fillId="0" borderId="1" xfId="4" applyNumberFormat="1" applyFont="1" applyFill="1" applyBorder="1" applyAlignment="1" applyProtection="1">
      <alignment horizontal="left" vertical="center" wrapText="1" indent="1"/>
    </xf>
    <xf numFmtId="166" fontId="18" fillId="0" borderId="13" xfId="4" applyNumberFormat="1" applyFont="1" applyFill="1" applyBorder="1" applyAlignment="1" applyProtection="1">
      <alignment horizontal="right" vertical="center" wrapText="1" indent="1"/>
    </xf>
    <xf numFmtId="166" fontId="1" fillId="0" borderId="38" xfId="4" applyNumberFormat="1" applyFill="1" applyBorder="1" applyAlignment="1" applyProtection="1">
      <alignment horizontal="left" vertical="center" wrapText="1" indent="1"/>
    </xf>
    <xf numFmtId="166" fontId="10" fillId="0" borderId="18" xfId="4" applyNumberFormat="1" applyFont="1" applyFill="1" applyBorder="1" applyAlignment="1" applyProtection="1">
      <alignment horizontal="left" vertical="center" wrapText="1" indent="1"/>
      <protection locked="0"/>
    </xf>
    <xf numFmtId="166" fontId="10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166" fontId="10" fillId="0" borderId="18" xfId="4" applyNumberFormat="1" applyFont="1" applyFill="1" applyBorder="1" applyAlignment="1" applyProtection="1">
      <alignment horizontal="left" vertical="center" wrapText="1" indent="1"/>
    </xf>
    <xf numFmtId="166" fontId="10" fillId="0" borderId="10" xfId="4" applyNumberFormat="1" applyFont="1" applyFill="1" applyBorder="1" applyAlignment="1" applyProtection="1">
      <alignment horizontal="right" vertical="center" wrapText="1" indent="1"/>
      <protection locked="0"/>
    </xf>
    <xf numFmtId="166" fontId="19" fillId="0" borderId="18" xfId="4" applyNumberFormat="1" applyFont="1" applyFill="1" applyBorder="1" applyAlignment="1" applyProtection="1">
      <alignment horizontal="left" vertical="center" wrapText="1" indent="1"/>
    </xf>
    <xf numFmtId="166" fontId="19" fillId="0" borderId="7" xfId="4" applyNumberFormat="1" applyFont="1" applyFill="1" applyBorder="1" applyAlignment="1" applyProtection="1">
      <alignment horizontal="right" vertical="center" wrapText="1" indent="1"/>
    </xf>
    <xf numFmtId="166" fontId="8" fillId="0" borderId="4" xfId="4" applyNumberFormat="1" applyFont="1" applyFill="1" applyBorder="1" applyAlignment="1" applyProtection="1">
      <alignment horizontal="left" vertical="center" wrapText="1" indent="2"/>
    </xf>
    <xf numFmtId="166" fontId="8" fillId="0" borderId="5" xfId="4" applyNumberFormat="1" applyFont="1" applyFill="1" applyBorder="1" applyAlignment="1" applyProtection="1">
      <alignment horizontal="left" vertical="center" wrapText="1" indent="2"/>
    </xf>
    <xf numFmtId="166" fontId="19" fillId="0" borderId="5" xfId="4" applyNumberFormat="1" applyFont="1" applyFill="1" applyBorder="1" applyAlignment="1" applyProtection="1">
      <alignment horizontal="left" vertical="center" wrapText="1" indent="1"/>
    </xf>
    <xf numFmtId="166" fontId="8" fillId="0" borderId="8" xfId="4" applyNumberFormat="1" applyFont="1" applyFill="1" applyBorder="1" applyAlignment="1" applyProtection="1">
      <alignment horizontal="left" vertical="center" wrapText="1" indent="1"/>
    </xf>
    <xf numFmtId="166" fontId="8" fillId="0" borderId="8" xfId="4" applyNumberFormat="1" applyFont="1" applyFill="1" applyBorder="1" applyAlignment="1" applyProtection="1">
      <alignment horizontal="left" vertical="center" wrapText="1" indent="1"/>
      <protection locked="0"/>
    </xf>
    <xf numFmtId="166" fontId="10" fillId="0" borderId="8" xfId="4" applyNumberFormat="1" applyFont="1" applyFill="1" applyBorder="1" applyAlignment="1" applyProtection="1">
      <alignment horizontal="left" vertical="center" wrapText="1" indent="1"/>
      <protection locked="0"/>
    </xf>
    <xf numFmtId="166" fontId="10" fillId="0" borderId="8" xfId="4" applyNumberFormat="1" applyFont="1" applyFill="1" applyBorder="1" applyAlignment="1" applyProtection="1">
      <alignment horizontal="left" vertical="center" wrapText="1" indent="2"/>
    </xf>
    <xf numFmtId="166" fontId="10" fillId="0" borderId="24" xfId="4" applyNumberFormat="1" applyFont="1" applyFill="1" applyBorder="1" applyAlignment="1" applyProtection="1">
      <alignment horizontal="left" vertical="center" wrapText="1" indent="2"/>
    </xf>
    <xf numFmtId="0" fontId="2" fillId="0" borderId="14" xfId="6" applyFont="1" applyFill="1" applyBorder="1" applyAlignment="1" applyProtection="1">
      <alignment horizontal="center" vertical="center" wrapText="1"/>
    </xf>
    <xf numFmtId="166" fontId="10" fillId="0" borderId="10" xfId="6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0" xfId="6" applyNumberFormat="1" applyFont="1" applyFill="1" applyAlignment="1" applyProtection="1">
      <alignment horizontal="right" vertical="center" indent="1"/>
    </xf>
    <xf numFmtId="0" fontId="6" fillId="0" borderId="14" xfId="6" applyFont="1" applyFill="1" applyBorder="1" applyAlignment="1" applyProtection="1">
      <alignment horizontal="left" vertical="center" wrapText="1" indent="1"/>
    </xf>
    <xf numFmtId="49" fontId="10" fillId="0" borderId="45" xfId="6" applyNumberFormat="1" applyFont="1" applyFill="1" applyBorder="1" applyAlignment="1" applyProtection="1">
      <alignment horizontal="left" vertical="center" wrapText="1" indent="1"/>
    </xf>
    <xf numFmtId="49" fontId="10" fillId="0" borderId="31" xfId="6" applyNumberFormat="1" applyFont="1" applyFill="1" applyBorder="1" applyAlignment="1" applyProtection="1">
      <alignment horizontal="left" vertical="center" wrapText="1" indent="1"/>
    </xf>
    <xf numFmtId="49" fontId="10" fillId="0" borderId="50" xfId="6" applyNumberFormat="1" applyFont="1" applyFill="1" applyBorder="1" applyAlignment="1" applyProtection="1">
      <alignment horizontal="left" vertical="center" wrapText="1" indent="1"/>
    </xf>
    <xf numFmtId="0" fontId="11" fillId="0" borderId="51" xfId="4" applyFont="1" applyBorder="1" applyAlignment="1" applyProtection="1">
      <alignment wrapText="1"/>
    </xf>
    <xf numFmtId="0" fontId="6" fillId="0" borderId="52" xfId="6" applyFont="1" applyFill="1" applyBorder="1" applyAlignment="1" applyProtection="1">
      <alignment horizontal="left" vertical="center" wrapText="1" indent="1"/>
    </xf>
    <xf numFmtId="49" fontId="10" fillId="0" borderId="53" xfId="6" applyNumberFormat="1" applyFont="1" applyFill="1" applyBorder="1" applyAlignment="1" applyProtection="1">
      <alignment horizontal="left" vertical="center" wrapText="1" indent="1"/>
    </xf>
    <xf numFmtId="49" fontId="10" fillId="0" borderId="54" xfId="6" applyNumberFormat="1" applyFont="1" applyFill="1" applyBorder="1" applyAlignment="1" applyProtection="1">
      <alignment horizontal="left" vertical="center" wrapText="1" indent="1"/>
    </xf>
    <xf numFmtId="0" fontId="11" fillId="0" borderId="51" xfId="4" applyFont="1" applyBorder="1" applyAlignment="1" applyProtection="1">
      <alignment horizontal="left" vertical="center" wrapText="1" indent="1"/>
    </xf>
    <xf numFmtId="49" fontId="10" fillId="0" borderId="46" xfId="6" applyNumberFormat="1" applyFont="1" applyFill="1" applyBorder="1" applyAlignment="1" applyProtection="1">
      <alignment horizontal="left" vertical="center" wrapText="1" indent="1"/>
    </xf>
    <xf numFmtId="49" fontId="10" fillId="0" borderId="5" xfId="6" applyNumberFormat="1" applyFont="1" applyFill="1" applyBorder="1" applyAlignment="1" applyProtection="1">
      <alignment horizontal="left" vertical="center" wrapText="1" indent="1"/>
    </xf>
    <xf numFmtId="166" fontId="10" fillId="0" borderId="55" xfId="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9" xfId="6" applyFont="1" applyFill="1" applyBorder="1" applyAlignment="1" applyProtection="1">
      <alignment horizontal="left" vertical="center" wrapText="1" indent="1"/>
    </xf>
    <xf numFmtId="166" fontId="2" fillId="0" borderId="14" xfId="4" applyNumberFormat="1" applyFont="1" applyFill="1" applyBorder="1" applyAlignment="1" applyProtection="1">
      <alignment horizontal="centerContinuous" vertical="center" wrapText="1"/>
    </xf>
    <xf numFmtId="166" fontId="7" fillId="0" borderId="14" xfId="4" applyNumberFormat="1" applyFont="1" applyFill="1" applyBorder="1" applyAlignment="1" applyProtection="1">
      <alignment horizontal="center" vertical="center" wrapText="1"/>
    </xf>
    <xf numFmtId="166" fontId="7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66" fontId="20" fillId="0" borderId="40" xfId="4" applyNumberFormat="1" applyFont="1" applyFill="1" applyBorder="1" applyAlignment="1" applyProtection="1">
      <alignment horizontal="center" vertical="center" wrapText="1"/>
    </xf>
    <xf numFmtId="49" fontId="7" fillId="0" borderId="1" xfId="6" applyNumberFormat="1" applyFont="1" applyFill="1" applyBorder="1" applyAlignment="1" applyProtection="1">
      <alignment horizontal="left" vertical="center" wrapText="1" indent="1"/>
    </xf>
    <xf numFmtId="49" fontId="7" fillId="0" borderId="14" xfId="6" applyNumberFormat="1" applyFont="1" applyFill="1" applyBorder="1" applyAlignment="1" applyProtection="1">
      <alignment horizontal="left" vertical="center" wrapText="1" indent="1"/>
    </xf>
    <xf numFmtId="0" fontId="11" fillId="0" borderId="1" xfId="4" applyFont="1" applyBorder="1" applyAlignment="1" applyProtection="1">
      <alignment horizontal="center" wrapText="1"/>
    </xf>
    <xf numFmtId="166" fontId="3" fillId="0" borderId="0" xfId="6" applyNumberFormat="1" applyFont="1" applyFill="1" applyBorder="1" applyAlignment="1" applyProtection="1">
      <alignment horizontal="center" vertical="center"/>
    </xf>
    <xf numFmtId="0" fontId="16" fillId="0" borderId="0" xfId="6" applyFont="1" applyFill="1" applyAlignment="1" applyProtection="1">
      <alignment horizontal="center"/>
    </xf>
    <xf numFmtId="166" fontId="3" fillId="0" borderId="0" xfId="4" applyNumberFormat="1" applyFont="1" applyFill="1" applyAlignment="1" applyProtection="1">
      <alignment horizontal="center" vertical="center" wrapText="1"/>
    </xf>
    <xf numFmtId="0" fontId="26" fillId="0" borderId="0" xfId="9"/>
    <xf numFmtId="0" fontId="31" fillId="2" borderId="0" xfId="9" applyFont="1" applyFill="1" applyAlignment="1">
      <alignment horizontal="center" vertical="top" wrapText="1"/>
    </xf>
    <xf numFmtId="0" fontId="32" fillId="0" borderId="0" xfId="9" applyFont="1" applyAlignment="1">
      <alignment horizontal="center" vertical="top" wrapText="1"/>
    </xf>
    <xf numFmtId="0" fontId="32" fillId="0" borderId="0" xfId="9" applyFont="1" applyAlignment="1">
      <alignment horizontal="left" vertical="top" wrapText="1"/>
    </xf>
    <xf numFmtId="3" fontId="32" fillId="0" borderId="0" xfId="9" applyNumberFormat="1" applyFont="1" applyAlignment="1">
      <alignment horizontal="right" vertical="top" wrapText="1"/>
    </xf>
    <xf numFmtId="0" fontId="33" fillId="0" borderId="0" xfId="9" applyFont="1" applyAlignment="1">
      <alignment horizontal="center" vertical="top" wrapText="1"/>
    </xf>
    <xf numFmtId="0" fontId="33" fillId="0" borderId="0" xfId="9" applyFont="1" applyAlignment="1">
      <alignment horizontal="left" vertical="top" wrapText="1"/>
    </xf>
    <xf numFmtId="3" fontId="33" fillId="0" borderId="0" xfId="9" applyNumberFormat="1" applyFont="1" applyAlignment="1">
      <alignment horizontal="right" vertical="top" wrapText="1"/>
    </xf>
    <xf numFmtId="169" fontId="3" fillId="0" borderId="0" xfId="6" applyNumberFormat="1" applyFont="1" applyFill="1" applyBorder="1" applyAlignment="1" applyProtection="1">
      <alignment horizontal="center" vertical="center"/>
    </xf>
    <xf numFmtId="169" fontId="4" fillId="0" borderId="20" xfId="4" applyNumberFormat="1" applyFont="1" applyFill="1" applyBorder="1" applyAlignment="1" applyProtection="1">
      <alignment horizontal="right" vertical="center"/>
    </xf>
    <xf numFmtId="169" fontId="2" fillId="0" borderId="3" xfId="6" applyNumberFormat="1" applyFont="1" applyFill="1" applyBorder="1" applyAlignment="1" applyProtection="1">
      <alignment horizontal="center" vertical="center" wrapText="1"/>
    </xf>
    <xf numFmtId="169" fontId="6" fillId="0" borderId="3" xfId="6" applyNumberFormat="1" applyFont="1" applyFill="1" applyBorder="1" applyAlignment="1" applyProtection="1">
      <alignment horizontal="right" vertical="center" wrapText="1" indent="1"/>
    </xf>
    <xf numFmtId="169" fontId="10" fillId="0" borderId="9" xfId="6" applyNumberFormat="1" applyFont="1" applyFill="1" applyBorder="1" applyAlignment="1" applyProtection="1">
      <alignment horizontal="right" vertical="center" wrapText="1" indent="1"/>
      <protection locked="0"/>
    </xf>
    <xf numFmtId="169" fontId="10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9" fontId="7" fillId="0" borderId="3" xfId="6" applyNumberFormat="1" applyFont="1" applyFill="1" applyBorder="1" applyAlignment="1" applyProtection="1">
      <alignment horizontal="right" vertical="center" wrapText="1" indent="1"/>
    </xf>
    <xf numFmtId="169" fontId="10" fillId="0" borderId="9" xfId="6" applyNumberFormat="1" applyFont="1" applyFill="1" applyBorder="1" applyAlignment="1" applyProtection="1">
      <alignment horizontal="right" vertical="center" wrapText="1" indent="1"/>
    </xf>
    <xf numFmtId="169" fontId="10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169" fontId="8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9" fontId="8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169" fontId="8" fillId="0" borderId="9" xfId="6" applyNumberFormat="1" applyFont="1" applyFill="1" applyBorder="1" applyAlignment="1" applyProtection="1">
      <alignment horizontal="right" vertical="center" wrapText="1" indent="1"/>
      <protection locked="0"/>
    </xf>
    <xf numFmtId="169" fontId="6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9" fontId="3" fillId="0" borderId="0" xfId="6" applyNumberFormat="1" applyFont="1" applyFill="1" applyBorder="1" applyAlignment="1" applyProtection="1">
      <alignment horizontal="right" vertical="center" wrapText="1" indent="1"/>
    </xf>
    <xf numFmtId="169" fontId="6" fillId="0" borderId="23" xfId="6" applyNumberFormat="1" applyFont="1" applyFill="1" applyBorder="1" applyAlignment="1" applyProtection="1">
      <alignment horizontal="right" vertical="center" wrapText="1" indent="1"/>
    </xf>
    <xf numFmtId="169" fontId="10" fillId="0" borderId="30" xfId="6" applyNumberFormat="1" applyFont="1" applyFill="1" applyBorder="1" applyAlignment="1" applyProtection="1">
      <alignment horizontal="right" vertical="center" wrapText="1" indent="1"/>
      <protection locked="0"/>
    </xf>
    <xf numFmtId="169" fontId="10" fillId="0" borderId="10" xfId="6" applyNumberFormat="1" applyFont="1" applyFill="1" applyBorder="1" applyAlignment="1" applyProtection="1">
      <alignment horizontal="right" vertical="center" wrapText="1" indent="1"/>
      <protection locked="0"/>
    </xf>
    <xf numFmtId="169" fontId="10" fillId="0" borderId="17" xfId="6" applyNumberFormat="1" applyFont="1" applyFill="1" applyBorder="1" applyAlignment="1" applyProtection="1">
      <alignment horizontal="right" vertical="center" wrapText="1" indent="1"/>
      <protection locked="0"/>
    </xf>
    <xf numFmtId="169" fontId="10" fillId="0" borderId="55" xfId="6" applyNumberFormat="1" applyFont="1" applyFill="1" applyBorder="1" applyAlignment="1" applyProtection="1">
      <alignment horizontal="right" vertical="center" wrapText="1" indent="1"/>
      <protection locked="0"/>
    </xf>
    <xf numFmtId="169" fontId="11" fillId="0" borderId="3" xfId="4" applyNumberFormat="1" applyFont="1" applyBorder="1" applyAlignment="1" applyProtection="1">
      <alignment horizontal="right" vertical="center" wrapText="1" indent="1"/>
    </xf>
    <xf numFmtId="169" fontId="10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9" fontId="7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69" fontId="12" fillId="0" borderId="3" xfId="4" quotePrefix="1" applyNumberFormat="1" applyFont="1" applyBorder="1" applyAlignment="1" applyProtection="1">
      <alignment horizontal="right" vertical="center" wrapText="1" indent="1"/>
    </xf>
    <xf numFmtId="169" fontId="9" fillId="0" borderId="0" xfId="6" applyNumberFormat="1" applyFont="1" applyFill="1" applyAlignment="1" applyProtection="1">
      <alignment horizontal="right" vertical="center" indent="1"/>
    </xf>
    <xf numFmtId="169" fontId="16" fillId="0" borderId="0" xfId="6" applyNumberFormat="1" applyFont="1" applyFill="1" applyAlignment="1" applyProtection="1">
      <alignment horizontal="center"/>
    </xf>
    <xf numFmtId="0" fontId="2" fillId="0" borderId="42" xfId="6" applyFont="1" applyFill="1" applyBorder="1" applyAlignment="1" applyProtection="1">
      <alignment horizontal="center" vertical="center" wrapText="1"/>
    </xf>
    <xf numFmtId="0" fontId="2" fillId="0" borderId="16" xfId="6" applyFont="1" applyFill="1" applyBorder="1" applyAlignment="1" applyProtection="1">
      <alignment horizontal="center" vertical="center" wrapText="1"/>
    </xf>
    <xf numFmtId="166" fontId="4" fillId="0" borderId="0" xfId="0" applyNumberFormat="1" applyFont="1" applyAlignment="1">
      <alignment horizontal="right" vertical="center"/>
    </xf>
    <xf numFmtId="0" fontId="26" fillId="0" borderId="0" xfId="9"/>
    <xf numFmtId="166" fontId="2" fillId="0" borderId="33" xfId="4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6" fillId="0" borderId="0" xfId="9"/>
    <xf numFmtId="0" fontId="9" fillId="0" borderId="0" xfId="6"/>
    <xf numFmtId="0" fontId="4" fillId="0" borderId="20" xfId="4" applyFont="1" applyBorder="1" applyAlignment="1">
      <alignment horizontal="right" vertical="center"/>
    </xf>
    <xf numFmtId="0" fontId="2" fillId="0" borderId="1" xfId="6" applyFont="1" applyBorder="1" applyAlignment="1">
      <alignment horizontal="center" vertical="center" wrapText="1"/>
    </xf>
    <xf numFmtId="0" fontId="2" fillId="0" borderId="14" xfId="6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2" fillId="0" borderId="3" xfId="6" applyFont="1" applyBorder="1" applyAlignment="1">
      <alignment horizontal="center" vertical="center" wrapText="1"/>
    </xf>
    <xf numFmtId="0" fontId="6" fillId="0" borderId="21" xfId="6" applyFont="1" applyBorder="1" applyAlignment="1">
      <alignment horizontal="center" vertical="center" wrapText="1"/>
    </xf>
    <xf numFmtId="0" fontId="6" fillId="0" borderId="22" xfId="6" applyFont="1" applyBorder="1" applyAlignment="1">
      <alignment horizontal="center" vertical="center" wrapText="1"/>
    </xf>
    <xf numFmtId="0" fontId="6" fillId="0" borderId="23" xfId="6" applyFont="1" applyBorder="1" applyAlignment="1">
      <alignment horizontal="center" vertical="center" wrapText="1"/>
    </xf>
    <xf numFmtId="0" fontId="10" fillId="0" borderId="0" xfId="6" applyFont="1"/>
    <xf numFmtId="0" fontId="6" fillId="0" borderId="1" xfId="6" applyFont="1" applyBorder="1" applyAlignment="1">
      <alignment horizontal="left" vertical="center" wrapText="1" indent="1"/>
    </xf>
    <xf numFmtId="0" fontId="6" fillId="0" borderId="14" xfId="6" applyFont="1" applyBorder="1" applyAlignment="1">
      <alignment horizontal="left" vertical="center" wrapText="1" indent="1"/>
    </xf>
    <xf numFmtId="0" fontId="6" fillId="0" borderId="2" xfId="6" applyFont="1" applyBorder="1" applyAlignment="1">
      <alignment horizontal="left" vertical="center" wrapText="1" indent="1"/>
    </xf>
    <xf numFmtId="166" fontId="6" fillId="0" borderId="3" xfId="6" applyNumberFormat="1" applyFont="1" applyBorder="1" applyAlignment="1">
      <alignment horizontal="right" vertical="center" wrapText="1" indent="1"/>
    </xf>
    <xf numFmtId="0" fontId="14" fillId="0" borderId="0" xfId="6" applyFont="1"/>
    <xf numFmtId="49" fontId="10" fillId="0" borderId="8" xfId="6" applyNumberFormat="1" applyFont="1" applyBorder="1" applyAlignment="1">
      <alignment horizontal="left" vertical="center" wrapText="1" indent="1"/>
    </xf>
    <xf numFmtId="49" fontId="10" fillId="0" borderId="45" xfId="6" applyNumberFormat="1" applyFont="1" applyBorder="1" applyAlignment="1">
      <alignment horizontal="left" vertical="center" wrapText="1" indent="1"/>
    </xf>
    <xf numFmtId="0" fontId="15" fillId="0" borderId="7" xfId="4" applyFont="1" applyBorder="1" applyAlignment="1">
      <alignment horizontal="left" wrapText="1" indent="1"/>
    </xf>
    <xf numFmtId="166" fontId="10" fillId="0" borderId="9" xfId="6" applyNumberFormat="1" applyFont="1" applyBorder="1" applyAlignment="1" applyProtection="1">
      <alignment horizontal="right" vertical="center" wrapText="1" indent="1"/>
      <protection locked="0"/>
    </xf>
    <xf numFmtId="49" fontId="10" fillId="0" borderId="4" xfId="6" applyNumberFormat="1" applyFont="1" applyBorder="1" applyAlignment="1">
      <alignment horizontal="left" vertical="center" wrapText="1" indent="1"/>
    </xf>
    <xf numFmtId="49" fontId="10" fillId="0" borderId="31" xfId="6" applyNumberFormat="1" applyFont="1" applyBorder="1" applyAlignment="1">
      <alignment horizontal="left" vertical="center" wrapText="1" indent="1"/>
    </xf>
    <xf numFmtId="0" fontId="15" fillId="0" borderId="5" xfId="4" applyFont="1" applyBorder="1" applyAlignment="1">
      <alignment horizontal="left" wrapText="1" indent="1"/>
    </xf>
    <xf numFmtId="166" fontId="10" fillId="0" borderId="6" xfId="6" applyNumberFormat="1" applyFont="1" applyBorder="1" applyAlignment="1" applyProtection="1">
      <alignment horizontal="right" vertical="center" wrapText="1" indent="1"/>
      <protection locked="0"/>
    </xf>
    <xf numFmtId="49" fontId="10" fillId="0" borderId="24" xfId="6" applyNumberFormat="1" applyFont="1" applyBorder="1" applyAlignment="1">
      <alignment horizontal="left" vertical="center" wrapText="1" indent="1"/>
    </xf>
    <xf numFmtId="49" fontId="10" fillId="0" borderId="50" xfId="6" applyNumberFormat="1" applyFont="1" applyBorder="1" applyAlignment="1">
      <alignment horizontal="left" vertical="center" wrapText="1" indent="1"/>
    </xf>
    <xf numFmtId="0" fontId="15" fillId="0" borderId="25" xfId="4" applyFont="1" applyBorder="1" applyAlignment="1">
      <alignment horizontal="left" wrapText="1" indent="1"/>
    </xf>
    <xf numFmtId="0" fontId="11" fillId="0" borderId="2" xfId="4" applyFont="1" applyBorder="1" applyAlignment="1">
      <alignment horizontal="left" vertical="center" wrapText="1" indent="1"/>
    </xf>
    <xf numFmtId="0" fontId="15" fillId="0" borderId="25" xfId="0" applyFont="1" applyBorder="1" applyAlignment="1">
      <alignment horizontal="left" vertical="center" wrapText="1" indent="1"/>
    </xf>
    <xf numFmtId="166" fontId="10" fillId="0" borderId="26" xfId="6" applyNumberFormat="1" applyFont="1" applyBorder="1" applyAlignment="1" applyProtection="1">
      <alignment horizontal="right" vertical="center" wrapText="1" indent="1"/>
      <protection locked="0"/>
    </xf>
    <xf numFmtId="0" fontId="15" fillId="0" borderId="25" xfId="0" applyFont="1" applyBorder="1" applyAlignment="1">
      <alignment horizontal="left" vertical="center" wrapText="1"/>
    </xf>
    <xf numFmtId="166" fontId="10" fillId="0" borderId="26" xfId="6" applyNumberFormat="1" applyFont="1" applyBorder="1" applyAlignment="1" applyProtection="1">
      <alignment horizontal="right" vertical="center" wrapText="1"/>
      <protection locked="0"/>
    </xf>
    <xf numFmtId="0" fontId="14" fillId="0" borderId="0" xfId="6" applyFont="1" applyAlignment="1">
      <alignment vertical="center"/>
    </xf>
    <xf numFmtId="166" fontId="7" fillId="0" borderId="3" xfId="6" applyNumberFormat="1" applyFont="1" applyBorder="1" applyAlignment="1">
      <alignment horizontal="right" vertical="center" wrapText="1" indent="1"/>
    </xf>
    <xf numFmtId="166" fontId="10" fillId="0" borderId="9" xfId="6" applyNumberFormat="1" applyFont="1" applyBorder="1" applyAlignment="1">
      <alignment horizontal="right" vertical="center" wrapText="1" indent="1"/>
    </xf>
    <xf numFmtId="0" fontId="15" fillId="0" borderId="25" xfId="0" applyFont="1" applyBorder="1" applyAlignment="1">
      <alignment horizontal="left" wrapText="1" indent="1"/>
    </xf>
    <xf numFmtId="166" fontId="8" fillId="0" borderId="26" xfId="6" applyNumberFormat="1" applyFont="1" applyBorder="1" applyAlignment="1" applyProtection="1">
      <alignment horizontal="right" vertical="center" wrapText="1" indent="1"/>
      <protection locked="0"/>
    </xf>
    <xf numFmtId="166" fontId="8" fillId="0" borderId="9" xfId="6" applyNumberFormat="1" applyFont="1" applyBorder="1" applyAlignment="1" applyProtection="1">
      <alignment horizontal="right" vertical="center" wrapText="1" indent="1"/>
      <protection locked="0"/>
    </xf>
    <xf numFmtId="166" fontId="8" fillId="0" borderId="6" xfId="6" applyNumberFormat="1" applyFont="1" applyBorder="1" applyAlignment="1" applyProtection="1">
      <alignment horizontal="right" vertical="center" wrapText="1" indent="1"/>
      <protection locked="0"/>
    </xf>
    <xf numFmtId="49" fontId="10" fillId="0" borderId="54" xfId="6" applyNumberFormat="1" applyFont="1" applyBorder="1" applyAlignment="1">
      <alignment horizontal="left" vertical="center" wrapText="1" indent="1"/>
    </xf>
    <xf numFmtId="0" fontId="11" fillId="0" borderId="1" xfId="4" applyFont="1" applyBorder="1" applyAlignment="1">
      <alignment wrapText="1"/>
    </xf>
    <xf numFmtId="0" fontId="15" fillId="0" borderId="25" xfId="4" applyFont="1" applyBorder="1" applyAlignment="1">
      <alignment wrapText="1"/>
    </xf>
    <xf numFmtId="0" fontId="15" fillId="0" borderId="8" xfId="4" applyFont="1" applyBorder="1" applyAlignment="1">
      <alignment wrapText="1"/>
    </xf>
    <xf numFmtId="0" fontId="15" fillId="0" borderId="4" xfId="4" applyFont="1" applyBorder="1" applyAlignment="1">
      <alignment wrapText="1"/>
    </xf>
    <xf numFmtId="0" fontId="15" fillId="0" borderId="24" xfId="4" applyFont="1" applyBorder="1" applyAlignment="1">
      <alignment wrapText="1"/>
    </xf>
    <xf numFmtId="166" fontId="6" fillId="0" borderId="3" xfId="6" applyNumberFormat="1" applyFont="1" applyBorder="1" applyAlignment="1" applyProtection="1">
      <alignment horizontal="right" vertical="center" wrapText="1" indent="1"/>
      <protection locked="0"/>
    </xf>
    <xf numFmtId="0" fontId="11" fillId="0" borderId="1" xfId="4" applyFont="1" applyBorder="1" applyAlignment="1">
      <alignment horizontal="center" wrapText="1"/>
    </xf>
    <xf numFmtId="0" fontId="11" fillId="0" borderId="2" xfId="4" applyFont="1" applyBorder="1" applyAlignment="1">
      <alignment wrapText="1"/>
    </xf>
    <xf numFmtId="0" fontId="11" fillId="0" borderId="51" xfId="4" applyFont="1" applyBorder="1" applyAlignment="1">
      <alignment wrapText="1"/>
    </xf>
    <xf numFmtId="0" fontId="11" fillId="0" borderId="11" xfId="4" applyFont="1" applyBorder="1" applyAlignment="1">
      <alignment wrapText="1"/>
    </xf>
    <xf numFmtId="0" fontId="3" fillId="0" borderId="0" xfId="6" applyFont="1" applyAlignment="1">
      <alignment horizontal="center" vertical="center" wrapText="1"/>
    </xf>
    <xf numFmtId="0" fontId="11" fillId="0" borderId="0" xfId="4" applyFont="1" applyAlignment="1">
      <alignment wrapText="1"/>
    </xf>
    <xf numFmtId="0" fontId="3" fillId="0" borderId="0" xfId="6" applyFont="1" applyAlignment="1">
      <alignment vertical="center" wrapText="1"/>
    </xf>
    <xf numFmtId="166" fontId="3" fillId="0" borderId="0" xfId="6" applyNumberFormat="1" applyFont="1" applyAlignment="1">
      <alignment horizontal="right" vertical="center" wrapText="1" indent="1"/>
    </xf>
    <xf numFmtId="0" fontId="6" fillId="0" borderId="1" xfId="6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0" fontId="6" fillId="0" borderId="21" xfId="6" applyFont="1" applyBorder="1" applyAlignment="1">
      <alignment horizontal="left" vertical="center" wrapText="1" indent="1"/>
    </xf>
    <xf numFmtId="0" fontId="6" fillId="0" borderId="52" xfId="6" applyFont="1" applyBorder="1" applyAlignment="1">
      <alignment horizontal="left" vertical="center" wrapText="1" indent="1"/>
    </xf>
    <xf numFmtId="0" fontId="6" fillId="0" borderId="22" xfId="6" applyFont="1" applyBorder="1" applyAlignment="1">
      <alignment vertical="center" wrapText="1"/>
    </xf>
    <xf numFmtId="166" fontId="6" fillId="0" borderId="23" xfId="6" applyNumberFormat="1" applyFont="1" applyBorder="1" applyAlignment="1">
      <alignment horizontal="right" vertical="center" wrapText="1" indent="1"/>
    </xf>
    <xf numFmtId="49" fontId="10" fillId="0" borderId="28" xfId="6" applyNumberFormat="1" applyFont="1" applyBorder="1" applyAlignment="1">
      <alignment horizontal="left" vertical="center" wrapText="1" indent="1"/>
    </xf>
    <xf numFmtId="49" fontId="10" fillId="0" borderId="53" xfId="6" applyNumberFormat="1" applyFont="1" applyBorder="1" applyAlignment="1">
      <alignment horizontal="left" vertical="center" wrapText="1" indent="1"/>
    </xf>
    <xf numFmtId="0" fontId="10" fillId="0" borderId="29" xfId="6" applyFont="1" applyBorder="1" applyAlignment="1">
      <alignment horizontal="left" vertical="center" wrapText="1" indent="1"/>
    </xf>
    <xf numFmtId="166" fontId="10" fillId="0" borderId="30" xfId="6" applyNumberFormat="1" applyFont="1" applyBorder="1" applyAlignment="1" applyProtection="1">
      <alignment horizontal="right" vertical="center" wrapText="1" indent="1"/>
      <protection locked="0"/>
    </xf>
    <xf numFmtId="0" fontId="10" fillId="0" borderId="5" xfId="6" applyFont="1" applyBorder="1" applyAlignment="1">
      <alignment horizontal="left" vertical="center" wrapText="1" indent="1"/>
    </xf>
    <xf numFmtId="0" fontId="10" fillId="0" borderId="31" xfId="6" applyFont="1" applyBorder="1" applyAlignment="1">
      <alignment horizontal="left" vertical="center" wrapText="1" indent="1"/>
    </xf>
    <xf numFmtId="49" fontId="10" fillId="0" borderId="46" xfId="6" applyNumberFormat="1" applyFont="1" applyBorder="1" applyAlignment="1">
      <alignment horizontal="left" vertical="center" wrapText="1" indent="1"/>
    </xf>
    <xf numFmtId="0" fontId="10" fillId="0" borderId="0" xfId="6" applyFont="1" applyAlignment="1">
      <alignment horizontal="left" vertical="center" wrapText="1" indent="1"/>
    </xf>
    <xf numFmtId="0" fontId="7" fillId="0" borderId="2" xfId="6" applyFont="1" applyBorder="1" applyAlignment="1">
      <alignment horizontal="left" vertical="center" wrapText="1" indent="1"/>
    </xf>
    <xf numFmtId="0" fontId="10" fillId="0" borderId="7" xfId="6" applyFont="1" applyBorder="1" applyAlignment="1">
      <alignment horizontal="left" vertical="center" wrapText="1" indent="1"/>
    </xf>
    <xf numFmtId="0" fontId="10" fillId="0" borderId="39" xfId="6" applyFont="1" applyBorder="1" applyAlignment="1">
      <alignment horizontal="left" vertical="center" wrapText="1" indent="1"/>
    </xf>
    <xf numFmtId="166" fontId="10" fillId="0" borderId="10" xfId="6" applyNumberFormat="1" applyFont="1" applyBorder="1" applyAlignment="1" applyProtection="1">
      <alignment horizontal="right" vertical="center" wrapText="1" indent="1"/>
      <protection locked="0"/>
    </xf>
    <xf numFmtId="0" fontId="10" fillId="0" borderId="25" xfId="6" applyFont="1" applyBorder="1" applyAlignment="1">
      <alignment horizontal="left" vertical="center" wrapText="1" indent="1"/>
    </xf>
    <xf numFmtId="0" fontId="6" fillId="0" borderId="2" xfId="6" applyFont="1" applyBorder="1" applyAlignment="1">
      <alignment vertical="center" wrapText="1"/>
    </xf>
    <xf numFmtId="49" fontId="10" fillId="0" borderId="5" xfId="6" applyNumberFormat="1" applyFont="1" applyBorder="1" applyAlignment="1">
      <alignment horizontal="left" vertical="center" wrapText="1" indent="1"/>
    </xf>
    <xf numFmtId="166" fontId="10" fillId="0" borderId="17" xfId="6" applyNumberFormat="1" applyFont="1" applyBorder="1" applyAlignment="1" applyProtection="1">
      <alignment horizontal="right" vertical="center" wrapText="1" indent="1"/>
      <protection locked="0"/>
    </xf>
    <xf numFmtId="0" fontId="15" fillId="0" borderId="25" xfId="4" applyFont="1" applyBorder="1" applyAlignment="1">
      <alignment horizontal="left" vertical="center" wrapText="1" indent="1"/>
    </xf>
    <xf numFmtId="49" fontId="10" fillId="0" borderId="18" xfId="6" applyNumberFormat="1" applyFont="1" applyBorder="1" applyAlignment="1">
      <alignment horizontal="left" vertical="center" wrapText="1" indent="1"/>
    </xf>
    <xf numFmtId="0" fontId="10" fillId="0" borderId="19" xfId="6" applyFont="1" applyBorder="1" applyAlignment="1">
      <alignment horizontal="left" vertical="center" wrapText="1" indent="1"/>
    </xf>
    <xf numFmtId="166" fontId="10" fillId="0" borderId="55" xfId="6" applyNumberFormat="1" applyFont="1" applyBorder="1" applyAlignment="1" applyProtection="1">
      <alignment horizontal="right" vertical="center" wrapText="1" indent="1"/>
      <protection locked="0"/>
    </xf>
    <xf numFmtId="166" fontId="11" fillId="0" borderId="3" xfId="4" applyNumberFormat="1" applyFont="1" applyBorder="1" applyAlignment="1">
      <alignment horizontal="right" vertical="center" wrapText="1" indent="1"/>
    </xf>
    <xf numFmtId="166" fontId="10" fillId="0" borderId="32" xfId="6" applyNumberFormat="1" applyFont="1" applyBorder="1" applyAlignment="1" applyProtection="1">
      <alignment horizontal="right" vertical="center" wrapText="1" indent="1"/>
      <protection locked="0"/>
    </xf>
    <xf numFmtId="49" fontId="7" fillId="0" borderId="1" xfId="6" applyNumberFormat="1" applyFont="1" applyBorder="1" applyAlignment="1">
      <alignment horizontal="left" vertical="center" wrapText="1" indent="1"/>
    </xf>
    <xf numFmtId="49" fontId="7" fillId="0" borderId="14" xfId="6" applyNumberFormat="1" applyFont="1" applyBorder="1" applyAlignment="1">
      <alignment horizontal="left" vertical="center" wrapText="1" indent="1"/>
    </xf>
    <xf numFmtId="166" fontId="7" fillId="0" borderId="13" xfId="6" applyNumberFormat="1" applyFont="1" applyBorder="1" applyAlignment="1" applyProtection="1">
      <alignment horizontal="right" vertical="center" wrapText="1" indent="1"/>
      <protection locked="0"/>
    </xf>
    <xf numFmtId="166" fontId="12" fillId="0" borderId="3" xfId="4" quotePrefix="1" applyNumberFormat="1" applyFont="1" applyBorder="1" applyAlignment="1">
      <alignment horizontal="right" vertical="center" wrapText="1" indent="1"/>
    </xf>
    <xf numFmtId="0" fontId="16" fillId="0" borderId="0" xfId="6" applyFont="1"/>
    <xf numFmtId="0" fontId="11" fillId="0" borderId="27" xfId="4" applyFont="1" applyBorder="1" applyAlignment="1">
      <alignment horizontal="left" vertical="center" wrapText="1" indent="1"/>
    </xf>
    <xf numFmtId="0" fontId="11" fillId="0" borderId="51" xfId="4" applyFont="1" applyBorder="1" applyAlignment="1">
      <alignment horizontal="left" vertical="center" wrapText="1" indent="1"/>
    </xf>
    <xf numFmtId="0" fontId="12" fillId="0" borderId="11" xfId="4" applyFont="1" applyBorder="1" applyAlignment="1">
      <alignment horizontal="left" vertical="center" wrapText="1" indent="1"/>
    </xf>
    <xf numFmtId="0" fontId="9" fillId="0" borderId="0" xfId="6" applyAlignment="1">
      <alignment horizontal="right" vertical="center" indent="1"/>
    </xf>
    <xf numFmtId="166" fontId="9" fillId="0" borderId="0" xfId="6" applyNumberFormat="1" applyAlignment="1">
      <alignment horizontal="right" vertical="center" indent="1"/>
    </xf>
    <xf numFmtId="166" fontId="1" fillId="0" borderId="0" xfId="4" applyNumberFormat="1" applyAlignment="1">
      <alignment vertical="center" wrapText="1"/>
    </xf>
    <xf numFmtId="166" fontId="3" fillId="0" borderId="0" xfId="4" applyNumberFormat="1" applyFont="1" applyAlignment="1">
      <alignment horizontal="centerContinuous" vertical="center" wrapText="1"/>
    </xf>
    <xf numFmtId="166" fontId="1" fillId="0" borderId="0" xfId="4" applyNumberFormat="1" applyAlignment="1">
      <alignment horizontal="centerContinuous" vertical="center"/>
    </xf>
    <xf numFmtId="166" fontId="1" fillId="0" borderId="0" xfId="4" applyNumberFormat="1" applyAlignment="1">
      <alignment horizontal="center" vertical="center" wrapText="1"/>
    </xf>
    <xf numFmtId="166" fontId="4" fillId="0" borderId="0" xfId="4" applyNumberFormat="1" applyFont="1" applyAlignment="1">
      <alignment horizontal="right" vertical="center"/>
    </xf>
    <xf numFmtId="166" fontId="2" fillId="0" borderId="1" xfId="4" applyNumberFormat="1" applyFont="1" applyBorder="1" applyAlignment="1">
      <alignment horizontal="centerContinuous" vertical="center" wrapText="1"/>
    </xf>
    <xf numFmtId="166" fontId="2" fillId="0" borderId="2" xfId="4" applyNumberFormat="1" applyFont="1" applyBorder="1" applyAlignment="1">
      <alignment horizontal="centerContinuous" vertical="center" wrapText="1"/>
    </xf>
    <xf numFmtId="166" fontId="2" fillId="0" borderId="14" xfId="4" applyNumberFormat="1" applyFont="1" applyBorder="1" applyAlignment="1">
      <alignment horizontal="centerContinuous" vertical="center" wrapText="1"/>
    </xf>
    <xf numFmtId="166" fontId="2" fillId="0" borderId="3" xfId="4" applyNumberFormat="1" applyFont="1" applyBorder="1" applyAlignment="1">
      <alignment horizontal="centerContinuous" vertical="center" wrapText="1"/>
    </xf>
    <xf numFmtId="166" fontId="2" fillId="0" borderId="1" xfId="4" applyNumberFormat="1" applyFont="1" applyBorder="1" applyAlignment="1">
      <alignment horizontal="center" vertical="center" wrapText="1"/>
    </xf>
    <xf numFmtId="166" fontId="5" fillId="0" borderId="0" xfId="4" applyNumberFormat="1" applyFont="1" applyAlignment="1">
      <alignment horizontal="center" vertical="center" wrapText="1"/>
    </xf>
    <xf numFmtId="166" fontId="7" fillId="0" borderId="33" xfId="4" applyNumberFormat="1" applyFont="1" applyBorder="1" applyAlignment="1">
      <alignment horizontal="center" vertical="center" wrapText="1"/>
    </xf>
    <xf numFmtId="166" fontId="7" fillId="0" borderId="1" xfId="4" applyNumberFormat="1" applyFont="1" applyBorder="1" applyAlignment="1">
      <alignment horizontal="center" vertical="center" wrapText="1"/>
    </xf>
    <xf numFmtId="166" fontId="7" fillId="0" borderId="2" xfId="4" applyNumberFormat="1" applyFont="1" applyBorder="1" applyAlignment="1">
      <alignment horizontal="center" vertical="center" wrapText="1"/>
    </xf>
    <xf numFmtId="166" fontId="7" fillId="0" borderId="14" xfId="4" applyNumberFormat="1" applyFont="1" applyBorder="1" applyAlignment="1">
      <alignment horizontal="center" vertical="center" wrapText="1"/>
    </xf>
    <xf numFmtId="166" fontId="7" fillId="0" borderId="3" xfId="4" applyNumberFormat="1" applyFont="1" applyBorder="1" applyAlignment="1">
      <alignment horizontal="center" vertical="center" wrapText="1"/>
    </xf>
    <xf numFmtId="166" fontId="7" fillId="0" borderId="0" xfId="4" applyNumberFormat="1" applyFont="1" applyAlignment="1">
      <alignment horizontal="center" vertical="center" wrapText="1"/>
    </xf>
    <xf numFmtId="166" fontId="1" fillId="0" borderId="34" xfId="4" applyNumberFormat="1" applyBorder="1" applyAlignment="1">
      <alignment horizontal="left" vertical="center" wrapText="1" indent="1"/>
    </xf>
    <xf numFmtId="166" fontId="10" fillId="0" borderId="8" xfId="4" applyNumberFormat="1" applyFont="1" applyBorder="1" applyAlignment="1">
      <alignment horizontal="left" vertical="center" wrapText="1" indent="1"/>
    </xf>
    <xf numFmtId="166" fontId="10" fillId="0" borderId="7" xfId="4" applyNumberFormat="1" applyFont="1" applyBorder="1" applyAlignment="1" applyProtection="1">
      <alignment horizontal="right" vertical="center" wrapText="1" indent="1"/>
      <protection locked="0"/>
    </xf>
    <xf numFmtId="166" fontId="10" fillId="0" borderId="9" xfId="4" applyNumberFormat="1" applyFont="1" applyBorder="1" applyAlignment="1" applyProtection="1">
      <alignment horizontal="right" vertical="center" wrapText="1" indent="1"/>
      <protection locked="0"/>
    </xf>
    <xf numFmtId="166" fontId="1" fillId="0" borderId="35" xfId="4" applyNumberFormat="1" applyBorder="1" applyAlignment="1">
      <alignment horizontal="left" vertical="center" wrapText="1" indent="1"/>
    </xf>
    <xf numFmtId="166" fontId="10" fillId="0" borderId="4" xfId="4" applyNumberFormat="1" applyFont="1" applyBorder="1" applyAlignment="1">
      <alignment horizontal="left" vertical="center" wrapText="1" indent="1"/>
    </xf>
    <xf numFmtId="166" fontId="10" fillId="0" borderId="5" xfId="4" applyNumberFormat="1" applyFont="1" applyBorder="1" applyAlignment="1" applyProtection="1">
      <alignment horizontal="right" vertical="center" wrapText="1" indent="1"/>
      <protection locked="0"/>
    </xf>
    <xf numFmtId="166" fontId="10" fillId="0" borderId="36" xfId="4" applyNumberFormat="1" applyFont="1" applyBorder="1" applyAlignment="1">
      <alignment horizontal="left" vertical="center" wrapText="1" indent="1"/>
    </xf>
    <xf numFmtId="166" fontId="10" fillId="0" borderId="37" xfId="4" applyNumberFormat="1" applyFont="1" applyBorder="1" applyAlignment="1" applyProtection="1">
      <alignment horizontal="right" vertical="center" wrapText="1" indent="1"/>
      <protection locked="0"/>
    </xf>
    <xf numFmtId="166" fontId="10" fillId="0" borderId="6" xfId="4" applyNumberFormat="1" applyFont="1" applyBorder="1" applyAlignment="1" applyProtection="1">
      <alignment horizontal="right" vertical="center" wrapText="1" indent="1"/>
      <protection locked="0"/>
    </xf>
    <xf numFmtId="166" fontId="10" fillId="0" borderId="4" xfId="4" applyNumberFormat="1" applyFont="1" applyBorder="1" applyAlignment="1" applyProtection="1">
      <alignment horizontal="left" vertical="center" wrapText="1" indent="1"/>
      <protection locked="0"/>
    </xf>
    <xf numFmtId="166" fontId="8" fillId="0" borderId="0" xfId="4" applyNumberFormat="1" applyFont="1" applyAlignment="1" applyProtection="1">
      <alignment horizontal="left" vertical="center" wrapText="1" indent="1"/>
      <protection locked="0"/>
    </xf>
    <xf numFmtId="166" fontId="10" fillId="0" borderId="24" xfId="4" applyNumberFormat="1" applyFont="1" applyBorder="1" applyAlignment="1" applyProtection="1">
      <alignment horizontal="left" vertical="center" wrapText="1" indent="1"/>
      <protection locked="0"/>
    </xf>
    <xf numFmtId="166" fontId="10" fillId="0" borderId="25" xfId="4" applyNumberFormat="1" applyFont="1" applyBorder="1" applyAlignment="1" applyProtection="1">
      <alignment horizontal="right" vertical="center" wrapText="1" indent="1"/>
      <protection locked="0"/>
    </xf>
    <xf numFmtId="166" fontId="10" fillId="0" borderId="26" xfId="4" applyNumberFormat="1" applyFont="1" applyBorder="1" applyAlignment="1" applyProtection="1">
      <alignment horizontal="right" vertical="center" wrapText="1" indent="1"/>
      <protection locked="0"/>
    </xf>
    <xf numFmtId="166" fontId="18" fillId="0" borderId="33" xfId="4" applyNumberFormat="1" applyFont="1" applyBorder="1" applyAlignment="1">
      <alignment horizontal="left" vertical="center" wrapText="1" indent="1"/>
    </xf>
    <xf numFmtId="166" fontId="7" fillId="0" borderId="1" xfId="4" applyNumberFormat="1" applyFont="1" applyBorder="1" applyAlignment="1">
      <alignment horizontal="left" vertical="center" wrapText="1" indent="1"/>
    </xf>
    <xf numFmtId="166" fontId="7" fillId="0" borderId="2" xfId="4" applyNumberFormat="1" applyFont="1" applyBorder="1" applyAlignment="1">
      <alignment horizontal="right" vertical="center" wrapText="1" indent="1"/>
    </xf>
    <xf numFmtId="166" fontId="7" fillId="0" borderId="3" xfId="4" applyNumberFormat="1" applyFont="1" applyBorder="1" applyAlignment="1">
      <alignment horizontal="right" vertical="center" wrapText="1" indent="1"/>
    </xf>
    <xf numFmtId="166" fontId="1" fillId="0" borderId="38" xfId="4" applyNumberFormat="1" applyBorder="1" applyAlignment="1">
      <alignment horizontal="left" vertical="center" wrapText="1" indent="1"/>
    </xf>
    <xf numFmtId="166" fontId="8" fillId="0" borderId="18" xfId="4" applyNumberFormat="1" applyFont="1" applyBorder="1" applyAlignment="1">
      <alignment horizontal="left" vertical="center" wrapText="1" indent="1"/>
    </xf>
    <xf numFmtId="166" fontId="19" fillId="0" borderId="19" xfId="4" applyNumberFormat="1" applyFont="1" applyBorder="1" applyAlignment="1">
      <alignment horizontal="right" vertical="center" wrapText="1" indent="1"/>
    </xf>
    <xf numFmtId="166" fontId="8" fillId="0" borderId="4" xfId="4" applyNumberFormat="1" applyFont="1" applyBorder="1" applyAlignment="1">
      <alignment horizontal="left" vertical="center" wrapText="1" indent="1"/>
    </xf>
    <xf numFmtId="166" fontId="8" fillId="0" borderId="10" xfId="4" applyNumberFormat="1" applyFont="1" applyBorder="1" applyAlignment="1" applyProtection="1">
      <alignment horizontal="right" vertical="center" wrapText="1" indent="1"/>
      <protection locked="0"/>
    </xf>
    <xf numFmtId="166" fontId="8" fillId="0" borderId="5" xfId="4" applyNumberFormat="1" applyFont="1" applyBorder="1" applyAlignment="1" applyProtection="1">
      <alignment horizontal="right" vertical="center" wrapText="1" indent="1"/>
      <protection locked="0"/>
    </xf>
    <xf numFmtId="166" fontId="8" fillId="0" borderId="6" xfId="4" applyNumberFormat="1" applyFont="1" applyBorder="1" applyAlignment="1" applyProtection="1">
      <alignment horizontal="right" vertical="center" wrapText="1" indent="1"/>
      <protection locked="0"/>
    </xf>
    <xf numFmtId="166" fontId="19" fillId="0" borderId="5" xfId="4" applyNumberFormat="1" applyFont="1" applyBorder="1" applyAlignment="1">
      <alignment horizontal="right" vertical="center" wrapText="1" indent="1"/>
    </xf>
    <xf numFmtId="166" fontId="8" fillId="0" borderId="19" xfId="4" applyNumberFormat="1" applyFont="1" applyBorder="1" applyAlignment="1" applyProtection="1">
      <alignment horizontal="right" vertical="center" wrapText="1" indent="1"/>
      <protection locked="0"/>
    </xf>
    <xf numFmtId="166" fontId="18" fillId="0" borderId="1" xfId="4" applyNumberFormat="1" applyFont="1" applyBorder="1" applyAlignment="1">
      <alignment horizontal="left" vertical="center" wrapText="1" indent="1"/>
    </xf>
    <xf numFmtId="166" fontId="18" fillId="0" borderId="13" xfId="4" applyNumberFormat="1" applyFont="1" applyBorder="1" applyAlignment="1">
      <alignment horizontal="right" vertical="center" wrapText="1" indent="1"/>
    </xf>
    <xf numFmtId="166" fontId="20" fillId="0" borderId="40" xfId="4" applyNumberFormat="1" applyFont="1" applyBorder="1" applyAlignment="1">
      <alignment horizontal="center" vertical="center" wrapText="1"/>
    </xf>
    <xf numFmtId="166" fontId="10" fillId="0" borderId="18" xfId="4" applyNumberFormat="1" applyFont="1" applyBorder="1" applyAlignment="1" applyProtection="1">
      <alignment horizontal="left" vertical="center" wrapText="1" indent="1"/>
      <protection locked="0"/>
    </xf>
    <xf numFmtId="166" fontId="10" fillId="0" borderId="39" xfId="4" applyNumberFormat="1" applyFont="1" applyBorder="1" applyAlignment="1" applyProtection="1">
      <alignment horizontal="right" vertical="center" wrapText="1" indent="1"/>
      <protection locked="0"/>
    </xf>
    <xf numFmtId="166" fontId="10" fillId="0" borderId="18" xfId="4" applyNumberFormat="1" applyFont="1" applyBorder="1" applyAlignment="1">
      <alignment horizontal="left" vertical="center" wrapText="1" indent="1"/>
    </xf>
    <xf numFmtId="166" fontId="10" fillId="0" borderId="10" xfId="4" applyNumberFormat="1" applyFont="1" applyBorder="1" applyAlignment="1" applyProtection="1">
      <alignment horizontal="right" vertical="center" wrapText="1" indent="1"/>
      <protection locked="0"/>
    </xf>
    <xf numFmtId="166" fontId="19" fillId="0" borderId="18" xfId="4" applyNumberFormat="1" applyFont="1" applyBorder="1" applyAlignment="1">
      <alignment horizontal="left" vertical="center" wrapText="1" indent="1"/>
    </xf>
    <xf numFmtId="166" fontId="19" fillId="0" borderId="7" xfId="4" applyNumberFormat="1" applyFont="1" applyBorder="1" applyAlignment="1">
      <alignment horizontal="right" vertical="center" wrapText="1" indent="1"/>
    </xf>
    <xf numFmtId="166" fontId="8" fillId="0" borderId="9" xfId="4" applyNumberFormat="1" applyFont="1" applyBorder="1" applyAlignment="1" applyProtection="1">
      <alignment horizontal="right" vertical="center" wrapText="1" indent="1"/>
      <protection locked="0"/>
    </xf>
    <xf numFmtId="166" fontId="8" fillId="0" borderId="4" xfId="4" applyNumberFormat="1" applyFont="1" applyBorder="1" applyAlignment="1">
      <alignment horizontal="left" vertical="center" wrapText="1" indent="2"/>
    </xf>
    <xf numFmtId="166" fontId="8" fillId="0" borderId="5" xfId="4" applyNumberFormat="1" applyFont="1" applyBorder="1" applyAlignment="1">
      <alignment horizontal="left" vertical="center" wrapText="1" indent="2"/>
    </xf>
    <xf numFmtId="166" fontId="19" fillId="0" borderId="5" xfId="4" applyNumberFormat="1" applyFont="1" applyBorder="1" applyAlignment="1">
      <alignment horizontal="left" vertical="center" wrapText="1" indent="1"/>
    </xf>
    <xf numFmtId="166" fontId="8" fillId="0" borderId="8" xfId="4" applyNumberFormat="1" applyFont="1" applyBorder="1" applyAlignment="1">
      <alignment horizontal="left" vertical="center" wrapText="1" indent="1"/>
    </xf>
    <xf numFmtId="166" fontId="8" fillId="0" borderId="8" xfId="4" applyNumberFormat="1" applyFont="1" applyBorder="1" applyAlignment="1" applyProtection="1">
      <alignment horizontal="left" vertical="center" wrapText="1" indent="1"/>
      <protection locked="0"/>
    </xf>
    <xf numFmtId="166" fontId="10" fillId="0" borderId="8" xfId="4" applyNumberFormat="1" applyFont="1" applyBorder="1" applyAlignment="1" applyProtection="1">
      <alignment horizontal="left" vertical="center" wrapText="1" indent="1"/>
      <protection locked="0"/>
    </xf>
    <xf numFmtId="166" fontId="10" fillId="0" borderId="8" xfId="4" applyNumberFormat="1" applyFont="1" applyBorder="1" applyAlignment="1">
      <alignment horizontal="left" vertical="center" wrapText="1" indent="2"/>
    </xf>
    <xf numFmtId="166" fontId="10" fillId="0" borderId="24" xfId="4" applyNumberFormat="1" applyFont="1" applyBorder="1" applyAlignment="1">
      <alignment horizontal="left" vertical="center" wrapText="1" indent="2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horizontal="left" vertical="top" wrapText="1"/>
    </xf>
    <xf numFmtId="0" fontId="33" fillId="0" borderId="0" xfId="0" applyFont="1" applyAlignment="1">
      <alignment horizontal="center" vertical="top" wrapText="1"/>
    </xf>
    <xf numFmtId="0" fontId="33" fillId="0" borderId="0" xfId="0" applyFont="1" applyAlignment="1">
      <alignment horizontal="left" vertical="top" wrapText="1"/>
    </xf>
    <xf numFmtId="0" fontId="15" fillId="0" borderId="19" xfId="4" applyFont="1" applyBorder="1" applyAlignment="1" applyProtection="1">
      <alignment horizontal="left" wrapText="1" indent="1"/>
    </xf>
    <xf numFmtId="166" fontId="8" fillId="0" borderId="10" xfId="6" applyNumberFormat="1" applyFont="1" applyFill="1" applyBorder="1" applyAlignment="1" applyProtection="1">
      <alignment horizontal="right" vertical="center" wrapText="1" indent="1"/>
      <protection locked="0"/>
    </xf>
    <xf numFmtId="169" fontId="8" fillId="0" borderId="10" xfId="6" applyNumberFormat="1" applyFont="1" applyFill="1" applyBorder="1" applyAlignment="1" applyProtection="1">
      <alignment horizontal="right" vertical="center" wrapText="1" indent="1"/>
      <protection locked="0"/>
    </xf>
    <xf numFmtId="166" fontId="6" fillId="0" borderId="10" xfId="6" applyNumberFormat="1" applyFont="1" applyBorder="1" applyAlignment="1">
      <alignment horizontal="right" vertical="center" wrapText="1" indent="1"/>
    </xf>
    <xf numFmtId="166" fontId="9" fillId="0" borderId="0" xfId="6" applyNumberFormat="1"/>
    <xf numFmtId="166" fontId="14" fillId="0" borderId="0" xfId="6" applyNumberFormat="1" applyFont="1" applyFill="1" applyProtection="1"/>
    <xf numFmtId="171" fontId="9" fillId="0" borderId="0" xfId="11" applyNumberFormat="1" applyFont="1"/>
    <xf numFmtId="171" fontId="10" fillId="0" borderId="0" xfId="11" applyNumberFormat="1" applyFont="1"/>
    <xf numFmtId="171" fontId="14" fillId="0" borderId="0" xfId="11" applyNumberFormat="1" applyFont="1"/>
    <xf numFmtId="166" fontId="14" fillId="0" borderId="0" xfId="6" applyNumberFormat="1" applyFont="1"/>
    <xf numFmtId="166" fontId="10" fillId="0" borderId="0" xfId="6" applyNumberFormat="1" applyFont="1"/>
    <xf numFmtId="166" fontId="13" fillId="0" borderId="20" xfId="6" applyNumberFormat="1" applyFont="1" applyBorder="1" applyAlignment="1">
      <alignment horizontal="left" vertical="center"/>
    </xf>
    <xf numFmtId="0" fontId="16" fillId="0" borderId="0" xfId="6" applyFont="1" applyAlignment="1">
      <alignment horizontal="center"/>
    </xf>
    <xf numFmtId="166" fontId="3" fillId="0" borderId="0" xfId="4" applyNumberFormat="1" applyFont="1" applyAlignment="1">
      <alignment horizontal="center" vertical="center" wrapText="1"/>
    </xf>
    <xf numFmtId="0" fontId="1" fillId="0" borderId="0" xfId="4" applyAlignment="1">
      <alignment vertical="center" wrapText="1"/>
    </xf>
    <xf numFmtId="0" fontId="6" fillId="0" borderId="16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166" fontId="8" fillId="0" borderId="12" xfId="4" applyNumberFormat="1" applyFont="1" applyBorder="1" applyAlignment="1" applyProtection="1">
      <alignment horizontal="right" vertical="center" wrapText="1" indent="1"/>
      <protection locked="0"/>
    </xf>
    <xf numFmtId="0" fontId="4" fillId="0" borderId="0" xfId="4" applyFont="1" applyAlignment="1">
      <alignment horizontal="right"/>
    </xf>
    <xf numFmtId="0" fontId="6" fillId="0" borderId="3" xfId="4" applyFont="1" applyBorder="1" applyAlignment="1">
      <alignment horizontal="center" vertical="center" wrapText="1"/>
    </xf>
    <xf numFmtId="166" fontId="10" fillId="0" borderId="35" xfId="6" applyNumberFormat="1" applyFont="1" applyBorder="1" applyAlignment="1" applyProtection="1">
      <alignment horizontal="right" vertical="center" wrapText="1" indent="1"/>
      <protection locked="0"/>
    </xf>
    <xf numFmtId="166" fontId="10" fillId="0" borderId="63" xfId="6" applyNumberFormat="1" applyFont="1" applyBorder="1" applyAlignment="1">
      <alignment horizontal="right" vertical="center" wrapText="1" indent="1"/>
    </xf>
    <xf numFmtId="166" fontId="10" fillId="0" borderId="63" xfId="6" applyNumberFormat="1" applyFont="1" applyBorder="1" applyAlignment="1" applyProtection="1">
      <alignment horizontal="right" vertical="center" wrapText="1" indent="1"/>
      <protection locked="0"/>
    </xf>
    <xf numFmtId="166" fontId="6" fillId="0" borderId="13" xfId="6" applyNumberFormat="1" applyFont="1" applyBorder="1" applyAlignment="1">
      <alignment horizontal="right" vertical="center" wrapText="1" indent="1"/>
    </xf>
    <xf numFmtId="0" fontId="38" fillId="0" borderId="0" xfId="10" applyFont="1" applyAlignment="1">
      <alignment horizontal="center"/>
    </xf>
    <xf numFmtId="0" fontId="39" fillId="0" borderId="0" xfId="10" applyFont="1"/>
    <xf numFmtId="0" fontId="40" fillId="0" borderId="0" xfId="10" applyFont="1"/>
    <xf numFmtId="0" fontId="24" fillId="0" borderId="0" xfId="10" applyFont="1"/>
    <xf numFmtId="0" fontId="41" fillId="0" borderId="5" xfId="10" applyFont="1" applyBorder="1" applyAlignment="1">
      <alignment horizontal="center"/>
    </xf>
    <xf numFmtId="0" fontId="24" fillId="0" borderId="0" xfId="13" applyFont="1"/>
    <xf numFmtId="0" fontId="41" fillId="0" borderId="5" xfId="10" applyFont="1" applyBorder="1"/>
    <xf numFmtId="0" fontId="24" fillId="0" borderId="5" xfId="10" applyFont="1" applyBorder="1"/>
    <xf numFmtId="0" fontId="24" fillId="0" borderId="5" xfId="10" applyFont="1" applyBorder="1" applyAlignment="1">
      <alignment wrapText="1"/>
    </xf>
    <xf numFmtId="167" fontId="24" fillId="0" borderId="5" xfId="13" applyNumberFormat="1" applyFont="1" applyBorder="1" applyAlignment="1">
      <alignment horizontal="right" vertical="center"/>
    </xf>
    <xf numFmtId="167" fontId="24" fillId="0" borderId="31" xfId="13" applyNumberFormat="1" applyFont="1" applyBorder="1" applyAlignment="1">
      <alignment horizontal="right" vertical="center"/>
    </xf>
    <xf numFmtId="167" fontId="41" fillId="0" borderId="7" xfId="13" applyNumberFormat="1" applyFont="1" applyBorder="1" applyAlignment="1">
      <alignment horizontal="right" vertical="center"/>
    </xf>
    <xf numFmtId="0" fontId="41" fillId="0" borderId="0" xfId="10" applyFont="1"/>
    <xf numFmtId="167" fontId="41" fillId="0" borderId="0" xfId="13" applyNumberFormat="1" applyFont="1" applyAlignment="1">
      <alignment horizontal="right" vertical="center"/>
    </xf>
    <xf numFmtId="0" fontId="24" fillId="0" borderId="25" xfId="10" applyFont="1" applyBorder="1"/>
    <xf numFmtId="167" fontId="24" fillId="0" borderId="0" xfId="13" applyNumberFormat="1" applyFont="1" applyAlignment="1">
      <alignment horizontal="right" vertical="center"/>
    </xf>
    <xf numFmtId="167" fontId="41" fillId="0" borderId="5" xfId="13" applyNumberFormat="1" applyFont="1" applyBorder="1" applyAlignment="1">
      <alignment horizontal="right" vertical="center"/>
    </xf>
    <xf numFmtId="0" fontId="24" fillId="0" borderId="7" xfId="10" applyFont="1" applyBorder="1"/>
    <xf numFmtId="0" fontId="41" fillId="0" borderId="37" xfId="10" applyFont="1" applyBorder="1"/>
    <xf numFmtId="0" fontId="41" fillId="0" borderId="31" xfId="10" applyFont="1" applyBorder="1"/>
    <xf numFmtId="0" fontId="41" fillId="0" borderId="49" xfId="10" applyFont="1" applyBorder="1"/>
    <xf numFmtId="167" fontId="41" fillId="0" borderId="49" xfId="13" applyNumberFormat="1" applyFont="1" applyBorder="1" applyAlignment="1">
      <alignment horizontal="right" vertical="center"/>
    </xf>
    <xf numFmtId="0" fontId="24" fillId="0" borderId="49" xfId="10" applyFont="1" applyBorder="1"/>
    <xf numFmtId="0" fontId="24" fillId="0" borderId="5" xfId="10" applyFont="1" applyBorder="1" applyAlignment="1">
      <alignment horizontal="center"/>
    </xf>
    <xf numFmtId="0" fontId="24" fillId="0" borderId="50" xfId="10" applyFont="1" applyBorder="1"/>
    <xf numFmtId="0" fontId="24" fillId="0" borderId="50" xfId="10" applyFont="1" applyBorder="1" applyAlignment="1">
      <alignment wrapText="1"/>
    </xf>
    <xf numFmtId="0" fontId="24" fillId="0" borderId="0" xfId="10" applyFont="1" applyAlignment="1">
      <alignment horizontal="justify"/>
    </xf>
    <xf numFmtId="0" fontId="41" fillId="0" borderId="0" xfId="10" applyFont="1" applyAlignment="1">
      <alignment horizontal="center" vertical="center" wrapText="1"/>
    </xf>
    <xf numFmtId="167" fontId="41" fillId="0" borderId="31" xfId="13" applyNumberFormat="1" applyFont="1" applyBorder="1" applyAlignment="1">
      <alignment horizontal="right" vertical="center"/>
    </xf>
    <xf numFmtId="0" fontId="41" fillId="0" borderId="0" xfId="10" applyFont="1" applyAlignment="1">
      <alignment horizontal="justify"/>
    </xf>
    <xf numFmtId="167" fontId="41" fillId="0" borderId="33" xfId="13" applyNumberFormat="1" applyFont="1" applyBorder="1" applyAlignment="1">
      <alignment horizontal="right" vertical="center"/>
    </xf>
    <xf numFmtId="167" fontId="39" fillId="0" borderId="0" xfId="10" applyNumberFormat="1" applyFont="1"/>
    <xf numFmtId="0" fontId="39" fillId="0" borderId="0" xfId="14" applyFont="1"/>
    <xf numFmtId="0" fontId="39" fillId="0" borderId="0" xfId="14" applyFont="1" applyAlignment="1">
      <alignment horizontal="center"/>
    </xf>
    <xf numFmtId="0" fontId="39" fillId="0" borderId="0" xfId="14" applyFont="1" applyAlignment="1">
      <alignment horizontal="right"/>
    </xf>
    <xf numFmtId="0" fontId="39" fillId="0" borderId="37" xfId="14" applyFont="1" applyBorder="1"/>
    <xf numFmtId="167" fontId="39" fillId="0" borderId="49" xfId="1" applyNumberFormat="1" applyFont="1" applyBorder="1"/>
    <xf numFmtId="167" fontId="39" fillId="0" borderId="31" xfId="1" applyNumberFormat="1" applyFont="1" applyBorder="1"/>
    <xf numFmtId="167" fontId="39" fillId="0" borderId="5" xfId="1" applyNumberFormat="1" applyFont="1" applyBorder="1"/>
    <xf numFmtId="0" fontId="38" fillId="0" borderId="0" xfId="14" applyFont="1"/>
    <xf numFmtId="0" fontId="38" fillId="0" borderId="37" xfId="14" applyFont="1" applyBorder="1"/>
    <xf numFmtId="167" fontId="38" fillId="0" borderId="49" xfId="1" applyNumberFormat="1" applyFont="1" applyBorder="1"/>
    <xf numFmtId="167" fontId="38" fillId="0" borderId="31" xfId="1" applyNumberFormat="1" applyFont="1" applyBorder="1"/>
    <xf numFmtId="167" fontId="38" fillId="0" borderId="5" xfId="1" applyNumberFormat="1" applyFont="1" applyBorder="1"/>
    <xf numFmtId="0" fontId="38" fillId="0" borderId="0" xfId="14" applyFont="1" applyAlignment="1">
      <alignment horizontal="center"/>
    </xf>
    <xf numFmtId="167" fontId="39" fillId="0" borderId="0" xfId="1" applyNumberFormat="1" applyFont="1"/>
    <xf numFmtId="167" fontId="38" fillId="0" borderId="5" xfId="1" applyNumberFormat="1" applyFont="1" applyBorder="1" applyAlignment="1">
      <alignment horizontal="center"/>
    </xf>
    <xf numFmtId="0" fontId="25" fillId="0" borderId="5" xfId="0" applyFont="1" applyBorder="1" applyAlignment="1">
      <alignment horizontal="right" vertical="center" wrapText="1"/>
    </xf>
    <xf numFmtId="0" fontId="25" fillId="0" borderId="5" xfId="0" applyFont="1" applyBorder="1" applyAlignment="1">
      <alignment horizontal="left" vertical="center" wrapText="1"/>
    </xf>
    <xf numFmtId="167" fontId="39" fillId="0" borderId="0" xfId="14" applyNumberFormat="1" applyFont="1"/>
    <xf numFmtId="167" fontId="39" fillId="0" borderId="0" xfId="15" applyNumberFormat="1" applyFont="1"/>
    <xf numFmtId="0" fontId="38" fillId="0" borderId="0" xfId="14" applyFont="1" applyAlignment="1">
      <alignment horizontal="left"/>
    </xf>
    <xf numFmtId="0" fontId="39" fillId="0" borderId="5" xfId="14" applyFont="1" applyBorder="1" applyAlignment="1">
      <alignment horizontal="left"/>
    </xf>
    <xf numFmtId="167" fontId="38" fillId="0" borderId="0" xfId="1" applyNumberFormat="1" applyFont="1"/>
    <xf numFmtId="0" fontId="38" fillId="0" borderId="5" xfId="14" applyFont="1" applyBorder="1" applyAlignment="1">
      <alignment horizontal="left"/>
    </xf>
    <xf numFmtId="167" fontId="38" fillId="0" borderId="5" xfId="14" applyNumberFormat="1" applyFont="1" applyBorder="1"/>
    <xf numFmtId="0" fontId="38" fillId="0" borderId="0" xfId="14" applyFont="1" applyAlignment="1">
      <alignment horizontal="right"/>
    </xf>
    <xf numFmtId="167" fontId="38" fillId="0" borderId="0" xfId="14" applyNumberFormat="1" applyFont="1"/>
    <xf numFmtId="0" fontId="2" fillId="0" borderId="13" xfId="6" applyFont="1" applyBorder="1" applyAlignment="1">
      <alignment horizontal="center" vertical="center" wrapText="1"/>
    </xf>
    <xf numFmtId="0" fontId="6" fillId="0" borderId="13" xfId="6" applyFont="1" applyBorder="1" applyAlignment="1">
      <alignment horizontal="center" vertical="center" wrapText="1"/>
    </xf>
    <xf numFmtId="166" fontId="6" fillId="0" borderId="2" xfId="6" applyNumberFormat="1" applyFont="1" applyBorder="1" applyAlignment="1">
      <alignment horizontal="right" vertical="center" wrapText="1" indent="1"/>
    </xf>
    <xf numFmtId="166" fontId="7" fillId="0" borderId="13" xfId="6" applyNumberFormat="1" applyFont="1" applyBorder="1" applyAlignment="1">
      <alignment horizontal="right" vertical="center" wrapText="1" indent="1"/>
    </xf>
    <xf numFmtId="166" fontId="8" fillId="0" borderId="17" xfId="6" applyNumberFormat="1" applyFont="1" applyBorder="1" applyAlignment="1" applyProtection="1">
      <alignment horizontal="right" vertical="center" wrapText="1" indent="1"/>
      <protection locked="0"/>
    </xf>
    <xf numFmtId="166" fontId="8" fillId="0" borderId="32" xfId="6" applyNumberFormat="1" applyFont="1" applyBorder="1" applyAlignment="1" applyProtection="1">
      <alignment horizontal="right" vertical="center" wrapText="1" indent="1"/>
      <protection locked="0"/>
    </xf>
    <xf numFmtId="0" fontId="14" fillId="0" borderId="37" xfId="6" applyFont="1" applyBorder="1"/>
    <xf numFmtId="166" fontId="8" fillId="0" borderId="63" xfId="6" applyNumberFormat="1" applyFont="1" applyBorder="1" applyAlignment="1" applyProtection="1">
      <alignment horizontal="right" vertical="center" wrapText="1" indent="1"/>
      <protection locked="0"/>
    </xf>
    <xf numFmtId="0" fontId="14" fillId="0" borderId="44" xfId="6" applyFont="1" applyBorder="1"/>
    <xf numFmtId="0" fontId="11" fillId="0" borderId="1" xfId="4" applyFont="1" applyBorder="1" applyAlignment="1">
      <alignment vertical="center" wrapText="1"/>
    </xf>
    <xf numFmtId="0" fontId="15" fillId="0" borderId="25" xfId="4" applyFont="1" applyBorder="1" applyAlignment="1">
      <alignment horizontal="left" vertical="center" wrapText="1"/>
    </xf>
    <xf numFmtId="0" fontId="43" fillId="0" borderId="0" xfId="6" applyFont="1"/>
    <xf numFmtId="0" fontId="15" fillId="0" borderId="8" xfId="4" applyFont="1" applyBorder="1" applyAlignment="1">
      <alignment vertical="center" wrapText="1"/>
    </xf>
    <xf numFmtId="166" fontId="6" fillId="0" borderId="13" xfId="6" applyNumberFormat="1" applyFont="1" applyBorder="1" applyAlignment="1" applyProtection="1">
      <alignment horizontal="right" vertical="center" wrapText="1" indent="1"/>
      <protection locked="0"/>
    </xf>
    <xf numFmtId="0" fontId="11" fillId="0" borderId="2" xfId="4" applyFont="1" applyBorder="1" applyAlignment="1">
      <alignment vertical="center" wrapText="1"/>
    </xf>
    <xf numFmtId="0" fontId="11" fillId="0" borderId="27" xfId="4" applyFont="1" applyBorder="1" applyAlignment="1">
      <alignment vertical="center" wrapText="1"/>
    </xf>
    <xf numFmtId="0" fontId="11" fillId="0" borderId="11" xfId="4" applyFont="1" applyBorder="1" applyAlignment="1">
      <alignment vertical="center" wrapText="1"/>
    </xf>
    <xf numFmtId="0" fontId="3" fillId="0" borderId="40" xfId="6" applyFont="1" applyBorder="1" applyAlignment="1">
      <alignment horizontal="center" vertical="center" wrapText="1"/>
    </xf>
    <xf numFmtId="0" fontId="3" fillId="0" borderId="40" xfId="6" applyFont="1" applyBorder="1" applyAlignment="1">
      <alignment vertical="center" wrapText="1"/>
    </xf>
    <xf numFmtId="0" fontId="10" fillId="0" borderId="40" xfId="6" applyFont="1" applyBorder="1" applyAlignment="1" applyProtection="1">
      <alignment horizontal="right" vertical="center" wrapText="1" indent="1"/>
      <protection locked="0"/>
    </xf>
    <xf numFmtId="166" fontId="8" fillId="0" borderId="40" xfId="6" applyNumberFormat="1" applyFont="1" applyBorder="1" applyAlignment="1" applyProtection="1">
      <alignment horizontal="right" vertical="center" wrapText="1" indent="1"/>
      <protection locked="0"/>
    </xf>
    <xf numFmtId="166" fontId="8" fillId="0" borderId="0" xfId="6" applyNumberFormat="1" applyFont="1" applyAlignment="1" applyProtection="1">
      <alignment horizontal="right" vertical="center" wrapText="1" indent="1"/>
      <protection locked="0"/>
    </xf>
    <xf numFmtId="166" fontId="6" fillId="0" borderId="41" xfId="6" applyNumberFormat="1" applyFont="1" applyBorder="1" applyAlignment="1">
      <alignment horizontal="right" vertical="center" wrapText="1" indent="1"/>
    </xf>
    <xf numFmtId="166" fontId="10" fillId="0" borderId="64" xfId="6" applyNumberFormat="1" applyFont="1" applyBorder="1" applyAlignment="1" applyProtection="1">
      <alignment horizontal="right" vertical="center" wrapText="1" indent="1"/>
      <protection locked="0"/>
    </xf>
    <xf numFmtId="166" fontId="10" fillId="0" borderId="12" xfId="6" applyNumberFormat="1" applyFont="1" applyBorder="1" applyAlignment="1" applyProtection="1">
      <alignment horizontal="right" vertical="center" wrapText="1" indent="1"/>
      <protection locked="0"/>
    </xf>
    <xf numFmtId="166" fontId="11" fillId="0" borderId="13" xfId="4" applyNumberFormat="1" applyFont="1" applyBorder="1" applyAlignment="1">
      <alignment horizontal="right" vertical="center" wrapText="1" indent="1"/>
    </xf>
    <xf numFmtId="166" fontId="12" fillId="0" borderId="13" xfId="4" quotePrefix="1" applyNumberFormat="1" applyFont="1" applyBorder="1" applyAlignment="1">
      <alignment horizontal="right" vertical="center" wrapText="1" indent="1"/>
    </xf>
    <xf numFmtId="0" fontId="16" fillId="0" borderId="0" xfId="4" applyFont="1"/>
    <xf numFmtId="0" fontId="1" fillId="0" borderId="0" xfId="4"/>
    <xf numFmtId="0" fontId="17" fillId="0" borderId="21" xfId="4" applyFont="1" applyBorder="1" applyAlignment="1">
      <alignment vertical="center"/>
    </xf>
    <xf numFmtId="0" fontId="17" fillId="0" borderId="22" xfId="4" applyFont="1" applyBorder="1" applyAlignment="1">
      <alignment horizontal="center" vertical="center"/>
    </xf>
    <xf numFmtId="0" fontId="17" fillId="0" borderId="23" xfId="4" applyFont="1" applyBorder="1" applyAlignment="1">
      <alignment horizontal="center" vertical="center"/>
    </xf>
    <xf numFmtId="49" fontId="8" fillId="0" borderId="28" xfId="4" applyNumberFormat="1" applyFont="1" applyBorder="1" applyAlignment="1">
      <alignment vertical="center"/>
    </xf>
    <xf numFmtId="3" fontId="8" fillId="0" borderId="29" xfId="4" applyNumberFormat="1" applyFont="1" applyBorder="1" applyAlignment="1" applyProtection="1">
      <alignment vertical="center"/>
      <protection locked="0"/>
    </xf>
    <xf numFmtId="3" fontId="8" fillId="0" borderId="30" xfId="4" applyNumberFormat="1" applyFont="1" applyBorder="1" applyAlignment="1">
      <alignment vertical="center"/>
    </xf>
    <xf numFmtId="49" fontId="19" fillId="0" borderId="4" xfId="4" quotePrefix="1" applyNumberFormat="1" applyFont="1" applyBorder="1" applyAlignment="1">
      <alignment horizontal="left" vertical="center" indent="1"/>
    </xf>
    <xf numFmtId="3" fontId="19" fillId="0" borderId="5" xfId="4" applyNumberFormat="1" applyFont="1" applyBorder="1" applyAlignment="1" applyProtection="1">
      <alignment vertical="center"/>
      <protection locked="0"/>
    </xf>
    <xf numFmtId="3" fontId="19" fillId="0" borderId="6" xfId="4" applyNumberFormat="1" applyFont="1" applyBorder="1" applyAlignment="1">
      <alignment vertical="center"/>
    </xf>
    <xf numFmtId="49" fontId="8" fillId="0" borderId="4" xfId="4" applyNumberFormat="1" applyFont="1" applyBorder="1" applyAlignment="1">
      <alignment vertical="center"/>
    </xf>
    <xf numFmtId="3" fontId="8" fillId="0" borderId="5" xfId="4" applyNumberFormat="1" applyFont="1" applyBorder="1" applyAlignment="1" applyProtection="1">
      <alignment vertical="center"/>
      <protection locked="0"/>
    </xf>
    <xf numFmtId="3" fontId="8" fillId="0" borderId="6" xfId="4" applyNumberFormat="1" applyFont="1" applyBorder="1" applyAlignment="1">
      <alignment vertical="center"/>
    </xf>
    <xf numFmtId="49" fontId="17" fillId="0" borderId="1" xfId="4" applyNumberFormat="1" applyFont="1" applyBorder="1" applyAlignment="1">
      <alignment vertical="center"/>
    </xf>
    <xf numFmtId="3" fontId="8" fillId="0" borderId="2" xfId="4" applyNumberFormat="1" applyFont="1" applyBorder="1" applyAlignment="1">
      <alignment vertical="center"/>
    </xf>
    <xf numFmtId="3" fontId="8" fillId="0" borderId="3" xfId="4" applyNumberFormat="1" applyFont="1" applyBorder="1" applyAlignment="1">
      <alignment vertical="center"/>
    </xf>
    <xf numFmtId="0" fontId="1" fillId="0" borderId="0" xfId="4" applyAlignment="1">
      <alignment vertical="center"/>
    </xf>
    <xf numFmtId="49" fontId="8" fillId="0" borderId="4" xfId="4" applyNumberFormat="1" applyFont="1" applyBorder="1" applyAlignment="1">
      <alignment horizontal="left" vertical="center"/>
    </xf>
    <xf numFmtId="49" fontId="8" fillId="0" borderId="4" xfId="4" applyNumberFormat="1" applyFont="1" applyBorder="1" applyAlignment="1" applyProtection="1">
      <alignment vertical="center"/>
      <protection locked="0"/>
    </xf>
    <xf numFmtId="49" fontId="8" fillId="0" borderId="24" xfId="4" applyNumberFormat="1" applyFont="1" applyBorder="1" applyAlignment="1" applyProtection="1">
      <alignment vertical="center"/>
      <protection locked="0"/>
    </xf>
    <xf numFmtId="3" fontId="8" fillId="0" borderId="25" xfId="4" applyNumberFormat="1" applyFont="1" applyBorder="1" applyAlignment="1" applyProtection="1">
      <alignment vertical="center"/>
      <protection locked="0"/>
    </xf>
    <xf numFmtId="49" fontId="8" fillId="0" borderId="4" xfId="0" applyNumberFormat="1" applyFont="1" applyBorder="1" applyAlignment="1">
      <alignment vertical="center"/>
    </xf>
    <xf numFmtId="49" fontId="17" fillId="0" borderId="0" xfId="4" applyNumberFormat="1" applyFont="1" applyAlignment="1">
      <alignment vertical="center"/>
    </xf>
    <xf numFmtId="3" fontId="8" fillId="0" borderId="0" xfId="4" applyNumberFormat="1" applyFont="1" applyAlignment="1">
      <alignment vertical="center"/>
    </xf>
    <xf numFmtId="167" fontId="1" fillId="0" borderId="0" xfId="15" applyNumberFormat="1" applyFont="1"/>
    <xf numFmtId="166" fontId="4" fillId="0" borderId="0" xfId="4" applyNumberFormat="1" applyFont="1" applyAlignment="1">
      <alignment horizontal="right"/>
    </xf>
    <xf numFmtId="166" fontId="35" fillId="0" borderId="0" xfId="4" applyNumberFormat="1" applyFont="1" applyAlignment="1">
      <alignment vertical="center"/>
    </xf>
    <xf numFmtId="166" fontId="2" fillId="0" borderId="44" xfId="4" applyNumberFormat="1" applyFont="1" applyBorder="1" applyAlignment="1">
      <alignment horizontal="center" vertical="center"/>
    </xf>
    <xf numFmtId="166" fontId="2" fillId="0" borderId="12" xfId="4" applyNumberFormat="1" applyFont="1" applyBorder="1" applyAlignment="1">
      <alignment horizontal="center" vertical="center" wrapText="1"/>
    </xf>
    <xf numFmtId="166" fontId="35" fillId="0" borderId="0" xfId="4" applyNumberFormat="1" applyFont="1" applyAlignment="1">
      <alignment horizontal="center" vertical="center"/>
    </xf>
    <xf numFmtId="166" fontId="6" fillId="0" borderId="15" xfId="4" applyNumberFormat="1" applyFont="1" applyBorder="1" applyAlignment="1">
      <alignment horizontal="center" vertical="center" wrapText="1"/>
    </xf>
    <xf numFmtId="166" fontId="6" fillId="0" borderId="33" xfId="4" applyNumberFormat="1" applyFont="1" applyBorder="1" applyAlignment="1">
      <alignment horizontal="center" vertical="center" wrapText="1"/>
    </xf>
    <xf numFmtId="166" fontId="6" fillId="0" borderId="16" xfId="4" applyNumberFormat="1" applyFont="1" applyBorder="1" applyAlignment="1">
      <alignment horizontal="center" vertical="center" wrapText="1"/>
    </xf>
    <xf numFmtId="166" fontId="6" fillId="0" borderId="3" xfId="4" applyNumberFormat="1" applyFont="1" applyBorder="1" applyAlignment="1">
      <alignment horizontal="center" vertical="center" wrapText="1"/>
    </xf>
    <xf numFmtId="166" fontId="6" fillId="0" borderId="38" xfId="4" applyNumberFormat="1" applyFont="1" applyBorder="1" applyAlignment="1">
      <alignment horizontal="center" vertical="center" wrapText="1"/>
    </xf>
    <xf numFmtId="166" fontId="35" fillId="0" borderId="0" xfId="4" applyNumberFormat="1" applyFont="1" applyAlignment="1">
      <alignment horizontal="center" vertical="center" wrapText="1"/>
    </xf>
    <xf numFmtId="166" fontId="6" fillId="0" borderId="1" xfId="4" applyNumberFormat="1" applyFont="1" applyBorder="1" applyAlignment="1">
      <alignment horizontal="center" vertical="center" wrapText="1"/>
    </xf>
    <xf numFmtId="166" fontId="6" fillId="0" borderId="33" xfId="4" applyNumberFormat="1" applyFont="1" applyBorder="1" applyAlignment="1">
      <alignment horizontal="left" vertical="center" wrapText="1" indent="1"/>
    </xf>
    <xf numFmtId="49" fontId="10" fillId="0" borderId="2" xfId="4" applyNumberFormat="1" applyFont="1" applyBorder="1" applyAlignment="1" applyProtection="1">
      <alignment horizontal="center" vertical="center" wrapText="1"/>
      <protection locked="0"/>
    </xf>
    <xf numFmtId="166" fontId="10" fillId="0" borderId="33" xfId="4" applyNumberFormat="1" applyFont="1" applyBorder="1" applyAlignment="1">
      <alignment vertical="center" wrapText="1"/>
    </xf>
    <xf numFmtId="166" fontId="10" fillId="0" borderId="1" xfId="4" applyNumberFormat="1" applyFont="1" applyBorder="1" applyAlignment="1">
      <alignment vertical="center" wrapText="1"/>
    </xf>
    <xf numFmtId="166" fontId="10" fillId="0" borderId="2" xfId="4" applyNumberFormat="1" applyFont="1" applyBorder="1" applyAlignment="1">
      <alignment vertical="center" wrapText="1"/>
    </xf>
    <xf numFmtId="166" fontId="10" fillId="0" borderId="3" xfId="4" applyNumberFormat="1" applyFont="1" applyBorder="1" applyAlignment="1">
      <alignment vertical="center" wrapText="1"/>
    </xf>
    <xf numFmtId="166" fontId="6" fillId="0" borderId="4" xfId="4" applyNumberFormat="1" applyFont="1" applyBorder="1" applyAlignment="1">
      <alignment horizontal="center" vertical="center" wrapText="1"/>
    </xf>
    <xf numFmtId="166" fontId="10" fillId="0" borderId="35" xfId="4" applyNumberFormat="1" applyFont="1" applyBorder="1" applyAlignment="1" applyProtection="1">
      <alignment horizontal="left" vertical="center" wrapText="1" indent="1"/>
      <protection locked="0"/>
    </xf>
    <xf numFmtId="49" fontId="14" fillId="0" borderId="5" xfId="4" applyNumberFormat="1" applyFont="1" applyBorder="1" applyAlignment="1" applyProtection="1">
      <alignment horizontal="center" vertical="center" wrapText="1"/>
      <protection locked="0"/>
    </xf>
    <xf numFmtId="166" fontId="10" fillId="0" borderId="35" xfId="4" applyNumberFormat="1" applyFont="1" applyBorder="1" applyAlignment="1" applyProtection="1">
      <alignment vertical="center" wrapText="1"/>
      <protection locked="0"/>
    </xf>
    <xf numFmtId="166" fontId="10" fillId="0" borderId="4" xfId="4" applyNumberFormat="1" applyFont="1" applyBorder="1" applyAlignment="1" applyProtection="1">
      <alignment vertical="center" wrapText="1"/>
      <protection locked="0"/>
    </xf>
    <xf numFmtId="166" fontId="10" fillId="0" borderId="5" xfId="4" applyNumberFormat="1" applyFont="1" applyBorder="1" applyAlignment="1" applyProtection="1">
      <alignment vertical="center" wrapText="1"/>
      <protection locked="0"/>
    </xf>
    <xf numFmtId="166" fontId="10" fillId="0" borderId="6" xfId="4" applyNumberFormat="1" applyFont="1" applyBorder="1" applyAlignment="1" applyProtection="1">
      <alignment vertical="center" wrapText="1"/>
      <protection locked="0"/>
    </xf>
    <xf numFmtId="166" fontId="10" fillId="0" borderId="35" xfId="4" applyNumberFormat="1" applyFont="1" applyBorder="1" applyAlignment="1">
      <alignment vertical="center" wrapText="1"/>
    </xf>
    <xf numFmtId="49" fontId="14" fillId="0" borderId="2" xfId="4" applyNumberFormat="1" applyFont="1" applyBorder="1" applyAlignment="1" applyProtection="1">
      <alignment horizontal="center" vertical="center" wrapText="1"/>
      <protection locked="0"/>
    </xf>
    <xf numFmtId="49" fontId="6" fillId="0" borderId="4" xfId="4" applyNumberFormat="1" applyFont="1" applyBorder="1" applyAlignment="1">
      <alignment horizontal="center" vertical="center" wrapText="1"/>
    </xf>
    <xf numFmtId="167" fontId="45" fillId="0" borderId="7" xfId="15" applyNumberFormat="1" applyFont="1" applyBorder="1" applyAlignment="1" applyProtection="1">
      <alignment horizontal="right" vertical="center" wrapText="1"/>
      <protection locked="0"/>
    </xf>
    <xf numFmtId="167" fontId="45" fillId="0" borderId="45" xfId="15" applyNumberFormat="1" applyFont="1" applyBorder="1" applyAlignment="1" applyProtection="1">
      <alignment horizontal="right" vertical="center" wrapText="1"/>
      <protection locked="0"/>
    </xf>
    <xf numFmtId="49" fontId="6" fillId="0" borderId="18" xfId="4" applyNumberFormat="1" applyFont="1" applyBorder="1" applyAlignment="1">
      <alignment horizontal="center" vertical="center" wrapText="1"/>
    </xf>
    <xf numFmtId="166" fontId="10" fillId="0" borderId="38" xfId="4" applyNumberFormat="1" applyFont="1" applyBorder="1" applyAlignment="1" applyProtection="1">
      <alignment horizontal="left" vertical="center" wrapText="1" indent="1"/>
      <protection locked="0"/>
    </xf>
    <xf numFmtId="49" fontId="14" fillId="0" borderId="19" xfId="4" applyNumberFormat="1" applyFont="1" applyBorder="1" applyAlignment="1" applyProtection="1">
      <alignment horizontal="center" vertical="center" wrapText="1"/>
      <protection locked="0"/>
    </xf>
    <xf numFmtId="166" fontId="10" fillId="0" borderId="38" xfId="4" applyNumberFormat="1" applyFont="1" applyBorder="1" applyAlignment="1" applyProtection="1">
      <alignment vertical="center" wrapText="1"/>
      <protection locked="0"/>
    </xf>
    <xf numFmtId="166" fontId="10" fillId="0" borderId="18" xfId="4" applyNumberFormat="1" applyFont="1" applyBorder="1" applyAlignment="1" applyProtection="1">
      <alignment vertical="center" wrapText="1"/>
      <protection locked="0"/>
    </xf>
    <xf numFmtId="166" fontId="10" fillId="0" borderId="19" xfId="4" applyNumberFormat="1" applyFont="1" applyBorder="1" applyAlignment="1" applyProtection="1">
      <alignment vertical="center" wrapText="1"/>
      <protection locked="0"/>
    </xf>
    <xf numFmtId="166" fontId="10" fillId="0" borderId="10" xfId="4" applyNumberFormat="1" applyFont="1" applyBorder="1" applyAlignment="1" applyProtection="1">
      <alignment vertical="center" wrapText="1"/>
      <protection locked="0"/>
    </xf>
    <xf numFmtId="166" fontId="6" fillId="0" borderId="24" xfId="4" applyNumberFormat="1" applyFont="1" applyBorder="1" applyAlignment="1">
      <alignment horizontal="center" vertical="center" wrapText="1"/>
    </xf>
    <xf numFmtId="166" fontId="10" fillId="0" borderId="62" xfId="4" applyNumberFormat="1" applyFont="1" applyBorder="1" applyAlignment="1" applyProtection="1">
      <alignment horizontal="left" vertical="center" wrapText="1" indent="1"/>
      <protection locked="0"/>
    </xf>
    <xf numFmtId="49" fontId="14" fillId="0" borderId="25" xfId="4" applyNumberFormat="1" applyFont="1" applyBorder="1" applyAlignment="1" applyProtection="1">
      <alignment horizontal="center" vertical="center" wrapText="1"/>
      <protection locked="0"/>
    </xf>
    <xf numFmtId="166" fontId="10" fillId="0" borderId="62" xfId="4" applyNumberFormat="1" applyFont="1" applyBorder="1" applyAlignment="1" applyProtection="1">
      <alignment vertical="center" wrapText="1"/>
      <protection locked="0"/>
    </xf>
    <xf numFmtId="166" fontId="10" fillId="0" borderId="24" xfId="4" applyNumberFormat="1" applyFont="1" applyBorder="1" applyAlignment="1" applyProtection="1">
      <alignment vertical="center" wrapText="1"/>
      <protection locked="0"/>
    </xf>
    <xf numFmtId="166" fontId="10" fillId="0" borderId="25" xfId="4" applyNumberFormat="1" applyFont="1" applyBorder="1" applyAlignment="1" applyProtection="1">
      <alignment vertical="center" wrapText="1"/>
      <protection locked="0"/>
    </xf>
    <xf numFmtId="166" fontId="10" fillId="0" borderId="26" xfId="4" applyNumberFormat="1" applyFont="1" applyBorder="1" applyAlignment="1" applyProtection="1">
      <alignment vertical="center" wrapText="1"/>
      <protection locked="0"/>
    </xf>
    <xf numFmtId="166" fontId="10" fillId="0" borderId="62" xfId="4" applyNumberFormat="1" applyFont="1" applyBorder="1" applyAlignment="1">
      <alignment vertical="center" wrapText="1"/>
    </xf>
    <xf numFmtId="166" fontId="7" fillId="0" borderId="33" xfId="4" applyNumberFormat="1" applyFont="1" applyBorder="1" applyAlignment="1">
      <alignment horizontal="left" vertical="center" wrapText="1" indent="1"/>
    </xf>
    <xf numFmtId="166" fontId="6" fillId="0" borderId="18" xfId="4" applyNumberFormat="1" applyFont="1" applyBorder="1" applyAlignment="1">
      <alignment horizontal="center" vertical="center" wrapText="1"/>
    </xf>
    <xf numFmtId="166" fontId="10" fillId="0" borderId="34" xfId="4" applyNumberFormat="1" applyFont="1" applyBorder="1" applyAlignment="1" applyProtection="1">
      <alignment horizontal="left" vertical="center" wrapText="1" indent="1"/>
      <protection locked="0"/>
    </xf>
    <xf numFmtId="49" fontId="14" fillId="0" borderId="39" xfId="4" applyNumberFormat="1" applyFont="1" applyBorder="1" applyAlignment="1" applyProtection="1">
      <alignment horizontal="center" vertical="center" wrapText="1"/>
      <protection locked="0"/>
    </xf>
    <xf numFmtId="166" fontId="10" fillId="0" borderId="38" xfId="4" applyNumberFormat="1" applyFont="1" applyBorder="1" applyAlignment="1">
      <alignment vertical="center" wrapText="1"/>
    </xf>
    <xf numFmtId="166" fontId="14" fillId="3" borderId="16" xfId="4" applyNumberFormat="1" applyFont="1" applyFill="1" applyBorder="1" applyAlignment="1">
      <alignment horizontal="left" vertical="center" wrapText="1" indent="2"/>
    </xf>
    <xf numFmtId="0" fontId="1" fillId="0" borderId="0" xfId="4" applyAlignment="1">
      <alignment horizontal="center" vertical="center" wrapText="1"/>
    </xf>
    <xf numFmtId="166" fontId="37" fillId="0" borderId="0" xfId="4" applyNumberFormat="1" applyFont="1" applyAlignment="1">
      <alignment horizontal="center" vertical="center" wrapText="1"/>
    </xf>
    <xf numFmtId="0" fontId="22" fillId="0" borderId="0" xfId="4" applyFont="1" applyAlignment="1">
      <alignment horizontal="center" wrapText="1"/>
    </xf>
    <xf numFmtId="166" fontId="37" fillId="0" borderId="0" xfId="4" applyNumberFormat="1" applyFont="1" applyAlignment="1">
      <alignment vertical="center" wrapText="1"/>
    </xf>
    <xf numFmtId="0" fontId="2" fillId="0" borderId="1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8" fillId="0" borderId="28" xfId="4" applyFont="1" applyBorder="1" applyAlignment="1">
      <alignment horizontal="center" vertical="center" wrapText="1"/>
    </xf>
    <xf numFmtId="0" fontId="15" fillId="0" borderId="45" xfId="4" applyFont="1" applyBorder="1" applyAlignment="1">
      <alignment horizontal="left" vertical="center" wrapText="1" indent="1"/>
    </xf>
    <xf numFmtId="166" fontId="8" fillId="0" borderId="45" xfId="4" applyNumberFormat="1" applyFont="1" applyBorder="1" applyAlignment="1" applyProtection="1">
      <alignment horizontal="right" vertical="center" wrapText="1" indent="1"/>
      <protection locked="0"/>
    </xf>
    <xf numFmtId="0" fontId="8" fillId="0" borderId="4" xfId="4" applyFont="1" applyBorder="1" applyAlignment="1">
      <alignment horizontal="center" vertical="center" wrapText="1"/>
    </xf>
    <xf numFmtId="0" fontId="15" fillId="0" borderId="31" xfId="4" applyFont="1" applyBorder="1" applyAlignment="1">
      <alignment horizontal="left" vertical="center" wrapText="1" indent="1"/>
    </xf>
    <xf numFmtId="166" fontId="8" fillId="0" borderId="31" xfId="4" applyNumberFormat="1" applyFont="1" applyBorder="1" applyAlignment="1" applyProtection="1">
      <alignment horizontal="right" vertical="center" wrapText="1" indent="1"/>
      <protection locked="0"/>
    </xf>
    <xf numFmtId="0" fontId="15" fillId="0" borderId="31" xfId="4" applyFont="1" applyBorder="1" applyAlignment="1">
      <alignment horizontal="left" vertical="center" wrapText="1" indent="8"/>
    </xf>
    <xf numFmtId="0" fontId="8" fillId="0" borderId="5" xfId="4" applyFont="1" applyBorder="1" applyAlignment="1" applyProtection="1">
      <alignment vertical="center" wrapText="1"/>
      <protection locked="0"/>
    </xf>
    <xf numFmtId="0" fontId="8" fillId="0" borderId="24" xfId="4" applyFont="1" applyBorder="1" applyAlignment="1">
      <alignment horizontal="center" vertical="center" wrapText="1"/>
    </xf>
    <xf numFmtId="0" fontId="8" fillId="0" borderId="46" xfId="4" applyFont="1" applyBorder="1" applyAlignment="1" applyProtection="1">
      <alignment vertical="center" wrapText="1"/>
      <protection locked="0"/>
    </xf>
    <xf numFmtId="166" fontId="8" fillId="0" borderId="46" xfId="4" applyNumberFormat="1" applyFont="1" applyBorder="1" applyAlignment="1" applyProtection="1">
      <alignment horizontal="right" vertical="center" wrapText="1" indent="1"/>
      <protection locked="0"/>
    </xf>
    <xf numFmtId="0" fontId="17" fillId="0" borderId="11" xfId="4" applyFont="1" applyBorder="1" applyAlignment="1">
      <alignment vertical="center" wrapText="1"/>
    </xf>
    <xf numFmtId="166" fontId="7" fillId="0" borderId="11" xfId="4" applyNumberFormat="1" applyFont="1" applyBorder="1" applyAlignment="1">
      <alignment vertical="center" wrapText="1"/>
    </xf>
    <xf numFmtId="166" fontId="7" fillId="0" borderId="47" xfId="4" applyNumberFormat="1" applyFont="1" applyBorder="1" applyAlignment="1">
      <alignment vertical="center" wrapText="1"/>
    </xf>
    <xf numFmtId="0" fontId="1" fillId="0" borderId="0" xfId="4" applyAlignment="1">
      <alignment horizontal="right" vertical="center" wrapText="1"/>
    </xf>
    <xf numFmtId="0" fontId="33" fillId="0" borderId="31" xfId="17" applyFont="1" applyBorder="1" applyAlignment="1">
      <alignment vertical="center" wrapText="1"/>
    </xf>
    <xf numFmtId="0" fontId="33" fillId="0" borderId="5" xfId="17" applyFont="1" applyBorder="1" applyAlignment="1">
      <alignment horizontal="center" vertical="center" wrapText="1"/>
    </xf>
    <xf numFmtId="0" fontId="33" fillId="0" borderId="5" xfId="17" applyFont="1" applyBorder="1" applyAlignment="1">
      <alignment vertical="center" wrapText="1"/>
    </xf>
    <xf numFmtId="0" fontId="33" fillId="0" borderId="6" xfId="17" applyFont="1" applyBorder="1" applyAlignment="1">
      <alignment vertical="center" wrapText="1"/>
    </xf>
    <xf numFmtId="0" fontId="33" fillId="0" borderId="68" xfId="16" applyFont="1" applyBorder="1"/>
    <xf numFmtId="0" fontId="21" fillId="0" borderId="25" xfId="17" applyBorder="1"/>
    <xf numFmtId="0" fontId="21" fillId="0" borderId="0" xfId="17"/>
    <xf numFmtId="0" fontId="21" fillId="0" borderId="19" xfId="17" applyBorder="1"/>
    <xf numFmtId="0" fontId="21" fillId="0" borderId="26" xfId="17" applyBorder="1"/>
    <xf numFmtId="0" fontId="33" fillId="0" borderId="69" xfId="16" applyFont="1" applyBorder="1" applyAlignment="1">
      <alignment horizontal="left" wrapText="1"/>
    </xf>
    <xf numFmtId="0" fontId="21" fillId="0" borderId="5" xfId="17" applyBorder="1"/>
    <xf numFmtId="0" fontId="21" fillId="0" borderId="49" xfId="17" applyBorder="1"/>
    <xf numFmtId="0" fontId="21" fillId="0" borderId="6" xfId="17" applyBorder="1"/>
    <xf numFmtId="0" fontId="33" fillId="0" borderId="69" xfId="16" applyFont="1" applyBorder="1"/>
    <xf numFmtId="0" fontId="33" fillId="0" borderId="69" xfId="16" applyFont="1" applyBorder="1" applyAlignment="1">
      <alignment wrapText="1"/>
    </xf>
    <xf numFmtId="0" fontId="33" fillId="0" borderId="5" xfId="17" applyFont="1" applyBorder="1"/>
    <xf numFmtId="0" fontId="33" fillId="0" borderId="69" xfId="16" applyFont="1" applyBorder="1" applyAlignment="1">
      <alignment vertical="center" wrapText="1"/>
    </xf>
    <xf numFmtId="0" fontId="21" fillId="0" borderId="7" xfId="17" applyBorder="1"/>
    <xf numFmtId="0" fontId="21" fillId="0" borderId="70" xfId="17" applyBorder="1"/>
    <xf numFmtId="0" fontId="33" fillId="0" borderId="60" xfId="16" applyFont="1" applyBorder="1"/>
    <xf numFmtId="0" fontId="21" fillId="0" borderId="61" xfId="17" applyBorder="1"/>
    <xf numFmtId="0" fontId="21" fillId="0" borderId="12" xfId="17" applyBorder="1"/>
    <xf numFmtId="0" fontId="33" fillId="0" borderId="1" xfId="16" applyFont="1" applyBorder="1"/>
    <xf numFmtId="0" fontId="21" fillId="0" borderId="2" xfId="17" applyBorder="1"/>
    <xf numFmtId="0" fontId="21" fillId="0" borderId="14" xfId="17" applyBorder="1"/>
    <xf numFmtId="0" fontId="21" fillId="0" borderId="3" xfId="17" applyBorder="1"/>
    <xf numFmtId="0" fontId="33" fillId="0" borderId="0" xfId="16" applyFont="1"/>
    <xf numFmtId="0" fontId="21" fillId="0" borderId="54" xfId="17" applyBorder="1"/>
    <xf numFmtId="0" fontId="33" fillId="0" borderId="0" xfId="17" applyFont="1" applyAlignment="1">
      <alignment vertical="center" wrapText="1"/>
    </xf>
    <xf numFmtId="0" fontId="33" fillId="0" borderId="0" xfId="17" applyFont="1" applyAlignment="1">
      <alignment horizontal="center" vertical="center" wrapText="1"/>
    </xf>
    <xf numFmtId="0" fontId="33" fillId="0" borderId="0" xfId="16" applyFont="1" applyAlignment="1">
      <alignment wrapText="1"/>
    </xf>
    <xf numFmtId="0" fontId="33" fillId="0" borderId="0" xfId="16" applyFont="1" applyAlignment="1">
      <alignment vertical="center" wrapText="1"/>
    </xf>
    <xf numFmtId="0" fontId="36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wrapText="1"/>
    </xf>
    <xf numFmtId="170" fontId="0" fillId="0" borderId="5" xfId="15" applyNumberFormat="1" applyFont="1" applyBorder="1"/>
    <xf numFmtId="0" fontId="36" fillId="0" borderId="5" xfId="0" applyFont="1" applyBorder="1"/>
    <xf numFmtId="0" fontId="36" fillId="0" borderId="5" xfId="0" applyFont="1" applyBorder="1" applyAlignment="1">
      <alignment wrapText="1"/>
    </xf>
    <xf numFmtId="170" fontId="36" fillId="0" borderId="5" xfId="15" applyNumberFormat="1" applyFont="1" applyBorder="1"/>
    <xf numFmtId="0" fontId="0" fillId="0" borderId="0" xfId="0" applyAlignment="1">
      <alignment wrapText="1"/>
    </xf>
    <xf numFmtId="170" fontId="0" fillId="0" borderId="0" xfId="15" applyNumberFormat="1" applyFont="1"/>
    <xf numFmtId="0" fontId="33" fillId="0" borderId="1" xfId="5" applyFont="1" applyBorder="1" applyAlignment="1">
      <alignment wrapText="1"/>
    </xf>
    <xf numFmtId="0" fontId="0" fillId="0" borderId="2" xfId="0" applyBorder="1" applyAlignment="1">
      <alignment wrapText="1"/>
    </xf>
    <xf numFmtId="3" fontId="0" fillId="0" borderId="2" xfId="15" applyNumberFormat="1" applyFont="1" applyBorder="1"/>
    <xf numFmtId="3" fontId="0" fillId="0" borderId="16" xfId="15" applyNumberFormat="1" applyFont="1" applyBorder="1"/>
    <xf numFmtId="170" fontId="36" fillId="0" borderId="33" xfId="15" applyNumberFormat="1" applyFont="1" applyBorder="1"/>
    <xf numFmtId="0" fontId="9" fillId="0" borderId="0" xfId="18" applyProtection="1">
      <protection locked="0"/>
    </xf>
    <xf numFmtId="0" fontId="9" fillId="0" borderId="0" xfId="18"/>
    <xf numFmtId="0" fontId="17" fillId="0" borderId="21" xfId="18" applyFont="1" applyBorder="1" applyAlignment="1">
      <alignment horizontal="center" vertical="center" wrapText="1"/>
    </xf>
    <xf numFmtId="0" fontId="17" fillId="0" borderId="22" xfId="18" applyFont="1" applyBorder="1" applyAlignment="1">
      <alignment horizontal="center" vertical="center"/>
    </xf>
    <xf numFmtId="0" fontId="17" fillId="0" borderId="23" xfId="18" applyFont="1" applyBorder="1" applyAlignment="1">
      <alignment horizontal="center" vertical="center"/>
    </xf>
    <xf numFmtId="0" fontId="10" fillId="0" borderId="1" xfId="18" applyFont="1" applyBorder="1" applyAlignment="1">
      <alignment horizontal="left" vertical="center" indent="1"/>
    </xf>
    <xf numFmtId="0" fontId="9" fillId="0" borderId="0" xfId="18" applyAlignment="1">
      <alignment vertical="center"/>
    </xf>
    <xf numFmtId="0" fontId="10" fillId="0" borderId="18" xfId="18" applyFont="1" applyBorder="1" applyAlignment="1">
      <alignment horizontal="left" vertical="center" indent="1"/>
    </xf>
    <xf numFmtId="0" fontId="10" fillId="0" borderId="19" xfId="18" applyFont="1" applyBorder="1" applyAlignment="1">
      <alignment horizontal="left" vertical="center" wrapText="1" indent="1"/>
    </xf>
    <xf numFmtId="166" fontId="10" fillId="0" borderId="19" xfId="18" applyNumberFormat="1" applyFont="1" applyBorder="1" applyAlignment="1" applyProtection="1">
      <alignment vertical="center"/>
      <protection locked="0"/>
    </xf>
    <xf numFmtId="166" fontId="10" fillId="0" borderId="10" xfId="18" applyNumberFormat="1" applyFont="1" applyBorder="1" applyAlignment="1">
      <alignment vertical="center"/>
    </xf>
    <xf numFmtId="170" fontId="9" fillId="0" borderId="0" xfId="18" applyNumberFormat="1" applyAlignment="1">
      <alignment vertical="center"/>
    </xf>
    <xf numFmtId="0" fontId="10" fillId="0" borderId="4" xfId="18" applyFont="1" applyBorder="1" applyAlignment="1">
      <alignment horizontal="left" vertical="center" indent="1"/>
    </xf>
    <xf numFmtId="0" fontId="10" fillId="0" borderId="5" xfId="18" applyFont="1" applyBorder="1" applyAlignment="1">
      <alignment horizontal="left" vertical="center" wrapText="1" indent="1"/>
    </xf>
    <xf numFmtId="166" fontId="10" fillId="0" borderId="5" xfId="18" applyNumberFormat="1" applyFont="1" applyBorder="1" applyAlignment="1" applyProtection="1">
      <alignment vertical="center"/>
      <protection locked="0"/>
    </xf>
    <xf numFmtId="166" fontId="10" fillId="0" borderId="6" xfId="18" applyNumberFormat="1" applyFont="1" applyBorder="1" applyAlignment="1">
      <alignment vertical="center"/>
    </xf>
    <xf numFmtId="0" fontId="9" fillId="0" borderId="0" xfId="18" applyAlignment="1" applyProtection="1">
      <alignment vertical="center"/>
      <protection locked="0"/>
    </xf>
    <xf numFmtId="0" fontId="10" fillId="0" borderId="7" xfId="18" applyFont="1" applyBorder="1" applyAlignment="1">
      <alignment horizontal="left" vertical="center" wrapText="1" indent="1"/>
    </xf>
    <xf numFmtId="166" fontId="10" fillId="0" borderId="7" xfId="18" applyNumberFormat="1" applyFont="1" applyBorder="1" applyAlignment="1" applyProtection="1">
      <alignment vertical="center"/>
      <protection locked="0"/>
    </xf>
    <xf numFmtId="166" fontId="10" fillId="0" borderId="9" xfId="18" applyNumberFormat="1" applyFont="1" applyBorder="1" applyAlignment="1">
      <alignment vertical="center"/>
    </xf>
    <xf numFmtId="0" fontId="10" fillId="0" borderId="5" xfId="18" applyFont="1" applyBorder="1" applyAlignment="1">
      <alignment horizontal="left" vertical="center" indent="1"/>
    </xf>
    <xf numFmtId="0" fontId="10" fillId="0" borderId="24" xfId="18" applyFont="1" applyBorder="1" applyAlignment="1">
      <alignment horizontal="left" vertical="center" indent="1"/>
    </xf>
    <xf numFmtId="0" fontId="10" fillId="0" borderId="33" xfId="18" applyFont="1" applyBorder="1" applyAlignment="1">
      <alignment horizontal="left" vertical="center" indent="1"/>
    </xf>
    <xf numFmtId="0" fontId="2" fillId="0" borderId="14" xfId="18" applyFont="1" applyBorder="1" applyAlignment="1">
      <alignment horizontal="left" vertical="center" indent="1"/>
    </xf>
    <xf numFmtId="166" fontId="6" fillId="0" borderId="2" xfId="18" applyNumberFormat="1" applyFont="1" applyBorder="1" applyAlignment="1">
      <alignment vertical="center"/>
    </xf>
    <xf numFmtId="166" fontId="6" fillId="0" borderId="3" xfId="18" applyNumberFormat="1" applyFont="1" applyBorder="1" applyAlignment="1">
      <alignment vertical="center"/>
    </xf>
    <xf numFmtId="0" fontId="10" fillId="0" borderId="8" xfId="18" applyFont="1" applyBorder="1" applyAlignment="1">
      <alignment horizontal="left" vertical="center" indent="1"/>
    </xf>
    <xf numFmtId="0" fontId="10" fillId="0" borderId="7" xfId="18" applyFont="1" applyBorder="1" applyAlignment="1">
      <alignment horizontal="left" vertical="center" indent="1"/>
    </xf>
    <xf numFmtId="0" fontId="10" fillId="0" borderId="57" xfId="18" applyFont="1" applyBorder="1" applyAlignment="1">
      <alignment horizontal="left" vertical="center" indent="1"/>
    </xf>
    <xf numFmtId="0" fontId="10" fillId="0" borderId="43" xfId="18" applyFont="1" applyBorder="1" applyAlignment="1">
      <alignment horizontal="left" vertical="center" indent="1"/>
    </xf>
    <xf numFmtId="0" fontId="2" fillId="0" borderId="14" xfId="18" applyFont="1" applyBorder="1" applyAlignment="1">
      <alignment horizontal="left" indent="1"/>
    </xf>
    <xf numFmtId="166" fontId="6" fillId="0" borderId="2" xfId="18" applyNumberFormat="1" applyFont="1" applyBorder="1"/>
    <xf numFmtId="166" fontId="6" fillId="0" borderId="3" xfId="18" applyNumberFormat="1" applyFont="1" applyBorder="1"/>
    <xf numFmtId="0" fontId="14" fillId="0" borderId="0" xfId="18" applyFont="1"/>
    <xf numFmtId="0" fontId="47" fillId="0" borderId="0" xfId="18" applyFont="1" applyProtection="1">
      <protection locked="0"/>
    </xf>
    <xf numFmtId="0" fontId="16" fillId="0" borderId="0" xfId="18" applyFont="1" applyProtection="1">
      <protection locked="0"/>
    </xf>
    <xf numFmtId="166" fontId="2" fillId="0" borderId="65" xfId="4" applyNumberFormat="1" applyFont="1" applyBorder="1" applyAlignment="1">
      <alignment horizontal="centerContinuous" vertical="center" wrapText="1"/>
    </xf>
    <xf numFmtId="166" fontId="2" fillId="0" borderId="66" xfId="4" applyNumberFormat="1" applyFont="1" applyBorder="1" applyAlignment="1">
      <alignment horizontal="centerContinuous" vertical="center"/>
    </xf>
    <xf numFmtId="166" fontId="2" fillId="0" borderId="64" xfId="4" applyNumberFormat="1" applyFont="1" applyBorder="1" applyAlignment="1">
      <alignment horizontal="centerContinuous" vertical="center"/>
    </xf>
    <xf numFmtId="166" fontId="2" fillId="0" borderId="48" xfId="4" applyNumberFormat="1" applyFont="1" applyBorder="1" applyAlignment="1">
      <alignment horizontal="center" vertical="center"/>
    </xf>
    <xf numFmtId="166" fontId="14" fillId="0" borderId="33" xfId="4" applyNumberFormat="1" applyFont="1" applyBorder="1" applyAlignment="1">
      <alignment horizontal="left" vertical="center" wrapText="1" indent="2"/>
    </xf>
    <xf numFmtId="166" fontId="14" fillId="0" borderId="14" xfId="4" applyNumberFormat="1" applyFont="1" applyBorder="1" applyAlignment="1">
      <alignment horizontal="left" vertical="center" wrapText="1" indent="2"/>
    </xf>
    <xf numFmtId="166" fontId="6" fillId="0" borderId="1" xfId="4" applyNumberFormat="1" applyFont="1" applyBorder="1" applyAlignment="1">
      <alignment vertical="center" wrapText="1"/>
    </xf>
    <xf numFmtId="166" fontId="6" fillId="0" borderId="2" xfId="4" applyNumberFormat="1" applyFont="1" applyBorder="1" applyAlignment="1">
      <alignment vertical="center" wrapText="1"/>
    </xf>
    <xf numFmtId="166" fontId="6" fillId="0" borderId="3" xfId="4" applyNumberFormat="1" applyFont="1" applyBorder="1" applyAlignment="1">
      <alignment vertical="center" wrapText="1"/>
    </xf>
    <xf numFmtId="172" fontId="14" fillId="0" borderId="35" xfId="4" applyNumberFormat="1" applyFont="1" applyBorder="1" applyAlignment="1" applyProtection="1">
      <alignment horizontal="left" vertical="center" wrapText="1" indent="2"/>
      <protection locked="0"/>
    </xf>
    <xf numFmtId="172" fontId="14" fillId="0" borderId="5" xfId="4" applyNumberFormat="1" applyFont="1" applyBorder="1" applyAlignment="1" applyProtection="1">
      <alignment horizontal="left" vertical="center" wrapText="1" indent="2"/>
      <protection locked="0"/>
    </xf>
    <xf numFmtId="166" fontId="2" fillId="0" borderId="33" xfId="4" applyNumberFormat="1" applyFont="1" applyBorder="1" applyAlignment="1">
      <alignment horizontal="left" vertical="center" wrapText="1" indent="1"/>
    </xf>
    <xf numFmtId="166" fontId="14" fillId="3" borderId="33" xfId="4" applyNumberFormat="1" applyFont="1" applyFill="1" applyBorder="1" applyAlignment="1">
      <alignment horizontal="left" vertical="center" wrapText="1" indent="2"/>
    </xf>
    <xf numFmtId="166" fontId="14" fillId="3" borderId="14" xfId="4" applyNumberFormat="1" applyFont="1" applyFill="1" applyBorder="1" applyAlignment="1">
      <alignment horizontal="left" vertical="center" wrapText="1" indent="2"/>
    </xf>
    <xf numFmtId="170" fontId="9" fillId="0" borderId="0" xfId="15" applyNumberFormat="1" applyFont="1"/>
    <xf numFmtId="170" fontId="10" fillId="0" borderId="0" xfId="15" applyNumberFormat="1" applyFont="1"/>
    <xf numFmtId="166" fontId="6" fillId="0" borderId="2" xfId="6" applyNumberFormat="1" applyFont="1" applyBorder="1" applyAlignment="1" applyProtection="1">
      <alignment horizontal="right" vertical="center" wrapText="1" indent="1"/>
      <protection locked="0"/>
    </xf>
    <xf numFmtId="170" fontId="14" fillId="0" borderId="0" xfId="15" applyNumberFormat="1" applyFont="1"/>
    <xf numFmtId="170" fontId="14" fillId="0" borderId="0" xfId="6" applyNumberFormat="1" applyFont="1"/>
    <xf numFmtId="170" fontId="6" fillId="0" borderId="3" xfId="15" applyNumberFormat="1" applyFont="1" applyBorder="1" applyAlignment="1">
      <alignment horizontal="right" vertical="center" wrapText="1" indent="1"/>
    </xf>
    <xf numFmtId="166" fontId="7" fillId="0" borderId="2" xfId="6" applyNumberFormat="1" applyFont="1" applyBorder="1" applyAlignment="1">
      <alignment horizontal="right" vertical="center" wrapText="1" indent="1"/>
    </xf>
    <xf numFmtId="166" fontId="7" fillId="0" borderId="2" xfId="6" applyNumberFormat="1" applyFont="1" applyBorder="1" applyAlignment="1" applyProtection="1">
      <alignment horizontal="right" vertical="center" wrapText="1" indent="1"/>
      <protection locked="0"/>
    </xf>
    <xf numFmtId="166" fontId="3" fillId="0" borderId="40" xfId="6" applyNumberFormat="1" applyFont="1" applyBorder="1" applyAlignment="1">
      <alignment horizontal="right" vertical="center" wrapText="1" indent="1"/>
    </xf>
    <xf numFmtId="0" fontId="10" fillId="0" borderId="40" xfId="6" applyFont="1" applyBorder="1" applyAlignment="1">
      <alignment horizontal="right" vertical="center" wrapText="1" indent="1"/>
    </xf>
    <xf numFmtId="166" fontId="8" fillId="0" borderId="40" xfId="6" applyNumberFormat="1" applyFont="1" applyBorder="1" applyAlignment="1">
      <alignment horizontal="right" vertical="center" wrapText="1" indent="1"/>
    </xf>
    <xf numFmtId="0" fontId="6" fillId="0" borderId="41" xfId="6" applyFont="1" applyBorder="1" applyAlignment="1">
      <alignment horizontal="center" vertical="center" wrapText="1"/>
    </xf>
    <xf numFmtId="0" fontId="6" fillId="0" borderId="27" xfId="6" applyFont="1" applyBorder="1" applyAlignment="1">
      <alignment horizontal="left" vertical="center" wrapText="1" indent="1"/>
    </xf>
    <xf numFmtId="0" fontId="7" fillId="0" borderId="11" xfId="6" applyFont="1" applyBorder="1" applyAlignment="1">
      <alignment vertical="center" wrapText="1"/>
    </xf>
    <xf numFmtId="166" fontId="7" fillId="0" borderId="11" xfId="6" applyNumberFormat="1" applyFont="1" applyBorder="1" applyAlignment="1">
      <alignment horizontal="right" vertical="center" wrapText="1" indent="1"/>
    </xf>
    <xf numFmtId="166" fontId="7" fillId="0" borderId="58" xfId="6" applyNumberFormat="1" applyFont="1" applyBorder="1" applyAlignment="1">
      <alignment horizontal="right" vertical="center" wrapText="1" indent="1"/>
    </xf>
    <xf numFmtId="166" fontId="10" fillId="0" borderId="7" xfId="6" applyNumberFormat="1" applyFont="1" applyBorder="1" applyAlignment="1" applyProtection="1">
      <alignment horizontal="right" vertical="center" wrapText="1" indent="1"/>
      <protection locked="0"/>
    </xf>
    <xf numFmtId="166" fontId="10" fillId="0" borderId="5" xfId="6" applyNumberFormat="1" applyFont="1" applyBorder="1" applyAlignment="1" applyProtection="1">
      <alignment horizontal="right" vertical="center" wrapText="1" indent="1"/>
      <protection locked="0"/>
    </xf>
    <xf numFmtId="166" fontId="10" fillId="0" borderId="25" xfId="6" applyNumberFormat="1" applyFont="1" applyBorder="1" applyAlignment="1" applyProtection="1">
      <alignment horizontal="right" vertical="center" wrapText="1" indent="1"/>
      <protection locked="0"/>
    </xf>
    <xf numFmtId="166" fontId="12" fillId="0" borderId="2" xfId="4" quotePrefix="1" applyNumberFormat="1" applyFont="1" applyBorder="1" applyAlignment="1" applyProtection="1">
      <alignment horizontal="right" vertical="center" wrapText="1" indent="1"/>
      <protection locked="0"/>
    </xf>
    <xf numFmtId="166" fontId="12" fillId="0" borderId="2" xfId="4" quotePrefix="1" applyNumberFormat="1" applyFont="1" applyBorder="1" applyAlignment="1">
      <alignment horizontal="right" vertical="center" wrapText="1" indent="1"/>
    </xf>
    <xf numFmtId="171" fontId="4" fillId="0" borderId="20" xfId="11" applyNumberFormat="1" applyFont="1" applyBorder="1" applyAlignment="1">
      <alignment horizontal="right" vertical="center"/>
    </xf>
    <xf numFmtId="171" fontId="6" fillId="0" borderId="3" xfId="11" applyNumberFormat="1" applyFont="1" applyBorder="1" applyAlignment="1">
      <alignment horizontal="right" vertical="center" wrapText="1" indent="1"/>
    </xf>
    <xf numFmtId="171" fontId="10" fillId="0" borderId="9" xfId="11" applyNumberFormat="1" applyFont="1" applyBorder="1" applyAlignment="1" applyProtection="1">
      <alignment horizontal="right" vertical="center" wrapText="1" indent="1"/>
      <protection locked="0"/>
    </xf>
    <xf numFmtId="171" fontId="10" fillId="0" borderId="6" xfId="11" applyNumberFormat="1" applyFont="1" applyBorder="1" applyAlignment="1" applyProtection="1">
      <alignment horizontal="right" vertical="center" wrapText="1" indent="1"/>
      <protection locked="0"/>
    </xf>
    <xf numFmtId="171" fontId="10" fillId="0" borderId="26" xfId="11" applyNumberFormat="1" applyFont="1" applyBorder="1" applyAlignment="1" applyProtection="1">
      <alignment horizontal="right" vertical="center" wrapText="1" indent="1"/>
      <protection locked="0"/>
    </xf>
    <xf numFmtId="171" fontId="10" fillId="0" borderId="26" xfId="11" applyNumberFormat="1" applyFont="1" applyBorder="1" applyAlignment="1" applyProtection="1">
      <alignment horizontal="right" vertical="center" wrapText="1"/>
      <protection locked="0"/>
    </xf>
    <xf numFmtId="171" fontId="7" fillId="0" borderId="3" xfId="11" applyNumberFormat="1" applyFont="1" applyBorder="1" applyAlignment="1">
      <alignment horizontal="right" vertical="center" wrapText="1" indent="1"/>
    </xf>
    <xf numFmtId="171" fontId="10" fillId="0" borderId="9" xfId="11" applyNumberFormat="1" applyFont="1" applyBorder="1" applyAlignment="1">
      <alignment horizontal="right" vertical="center" wrapText="1" indent="1"/>
    </xf>
    <xf numFmtId="171" fontId="8" fillId="0" borderId="6" xfId="11" applyNumberFormat="1" applyFont="1" applyBorder="1" applyAlignment="1" applyProtection="1">
      <alignment horizontal="right" vertical="center" wrapText="1" indent="1"/>
      <protection locked="0"/>
    </xf>
    <xf numFmtId="171" fontId="8" fillId="0" borderId="26" xfId="11" applyNumberFormat="1" applyFont="1" applyBorder="1" applyAlignment="1" applyProtection="1">
      <alignment horizontal="right" vertical="center" wrapText="1" indent="1"/>
      <protection locked="0"/>
    </xf>
    <xf numFmtId="171" fontId="8" fillId="0" borderId="9" xfId="11" applyNumberFormat="1" applyFont="1" applyBorder="1" applyAlignment="1" applyProtection="1">
      <alignment horizontal="right" vertical="center" wrapText="1" indent="1"/>
      <protection locked="0"/>
    </xf>
    <xf numFmtId="171" fontId="6" fillId="0" borderId="3" xfId="11" applyNumberFormat="1" applyFont="1" applyBorder="1" applyAlignment="1" applyProtection="1">
      <alignment horizontal="right" vertical="center" wrapText="1" indent="1"/>
      <protection locked="0"/>
    </xf>
    <xf numFmtId="171" fontId="3" fillId="0" borderId="0" xfId="11" applyNumberFormat="1" applyFont="1" applyAlignment="1">
      <alignment horizontal="right" vertical="center" wrapText="1" indent="1"/>
    </xf>
    <xf numFmtId="171" fontId="6" fillId="0" borderId="23" xfId="11" applyNumberFormat="1" applyFont="1" applyBorder="1" applyAlignment="1">
      <alignment horizontal="right" vertical="center" wrapText="1" indent="1"/>
    </xf>
    <xf numFmtId="171" fontId="10" fillId="0" borderId="30" xfId="11" applyNumberFormat="1" applyFont="1" applyBorder="1" applyAlignment="1" applyProtection="1">
      <alignment horizontal="right" vertical="center" wrapText="1" indent="1"/>
      <protection locked="0"/>
    </xf>
    <xf numFmtId="171" fontId="10" fillId="0" borderId="10" xfId="11" applyNumberFormat="1" applyFont="1" applyBorder="1" applyAlignment="1" applyProtection="1">
      <alignment horizontal="right" vertical="center" wrapText="1" indent="1"/>
      <protection locked="0"/>
    </xf>
    <xf numFmtId="171" fontId="10" fillId="0" borderId="17" xfId="11" applyNumberFormat="1" applyFont="1" applyBorder="1" applyAlignment="1" applyProtection="1">
      <alignment horizontal="right" vertical="center" wrapText="1" indent="1"/>
      <protection locked="0"/>
    </xf>
    <xf numFmtId="171" fontId="10" fillId="0" borderId="55" xfId="11" applyNumberFormat="1" applyFont="1" applyBorder="1" applyAlignment="1" applyProtection="1">
      <alignment horizontal="right" vertical="center" wrapText="1" indent="1"/>
      <protection locked="0"/>
    </xf>
    <xf numFmtId="171" fontId="11" fillId="0" borderId="3" xfId="11" applyNumberFormat="1" applyFont="1" applyBorder="1" applyAlignment="1">
      <alignment horizontal="right" vertical="center" wrapText="1" indent="1"/>
    </xf>
    <xf numFmtId="171" fontId="10" fillId="0" borderId="32" xfId="11" applyNumberFormat="1" applyFont="1" applyBorder="1" applyAlignment="1" applyProtection="1">
      <alignment horizontal="right" vertical="center" wrapText="1" indent="1"/>
      <protection locked="0"/>
    </xf>
    <xf numFmtId="171" fontId="7" fillId="0" borderId="13" xfId="11" applyNumberFormat="1" applyFont="1" applyBorder="1" applyAlignment="1" applyProtection="1">
      <alignment horizontal="right" vertical="center" wrapText="1" indent="1"/>
      <protection locked="0"/>
    </xf>
    <xf numFmtId="171" fontId="12" fillId="0" borderId="3" xfId="11" quotePrefix="1" applyNumberFormat="1" applyFont="1" applyBorder="1" applyAlignment="1">
      <alignment horizontal="right" vertical="center" wrapText="1" indent="1"/>
    </xf>
    <xf numFmtId="171" fontId="9" fillId="0" borderId="0" xfId="11" applyNumberFormat="1" applyFont="1" applyAlignment="1">
      <alignment horizontal="right" vertical="center" indent="1"/>
    </xf>
    <xf numFmtId="167" fontId="38" fillId="0" borderId="5" xfId="1" applyNumberFormat="1" applyFont="1" applyBorder="1" applyAlignment="1">
      <alignment horizontal="center" wrapText="1"/>
    </xf>
    <xf numFmtId="167" fontId="38" fillId="0" borderId="5" xfId="1" applyNumberFormat="1" applyFont="1" applyBorder="1" applyAlignment="1">
      <alignment horizontal="center" vertical="center" wrapText="1"/>
    </xf>
    <xf numFmtId="166" fontId="9" fillId="0" borderId="0" xfId="18" applyNumberFormat="1" applyAlignment="1">
      <alignment vertical="center"/>
    </xf>
    <xf numFmtId="166" fontId="48" fillId="0" borderId="0" xfId="18" applyNumberFormat="1" applyFont="1" applyProtection="1"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6" xfId="4" applyFont="1" applyBorder="1" applyAlignment="1">
      <alignment horizontal="center" vertical="center" wrapText="1"/>
    </xf>
    <xf numFmtId="166" fontId="3" fillId="0" borderId="0" xfId="6" applyNumberFormat="1" applyFont="1" applyAlignment="1">
      <alignment horizontal="center" vertical="center"/>
    </xf>
    <xf numFmtId="0" fontId="11" fillId="0" borderId="0" xfId="4" applyFont="1" applyBorder="1" applyAlignment="1">
      <alignment horizontal="center" wrapText="1"/>
    </xf>
    <xf numFmtId="0" fontId="11" fillId="0" borderId="0" xfId="4" applyFont="1" applyBorder="1" applyAlignment="1">
      <alignment wrapText="1"/>
    </xf>
    <xf numFmtId="166" fontId="7" fillId="0" borderId="0" xfId="6" applyNumberFormat="1" applyFont="1" applyBorder="1" applyAlignment="1">
      <alignment horizontal="right" vertical="center" wrapText="1" indent="1"/>
    </xf>
    <xf numFmtId="171" fontId="4" fillId="0" borderId="0" xfId="11" applyNumberFormat="1" applyFont="1" applyBorder="1" applyAlignment="1">
      <alignment horizontal="right" vertical="center"/>
    </xf>
    <xf numFmtId="0" fontId="6" fillId="0" borderId="0" xfId="4" applyFont="1" applyBorder="1" applyAlignment="1">
      <alignment horizontal="center" vertical="center" wrapText="1"/>
    </xf>
    <xf numFmtId="0" fontId="6" fillId="0" borderId="0" xfId="6" applyFont="1" applyBorder="1" applyAlignment="1">
      <alignment horizontal="center" vertical="center" wrapText="1"/>
    </xf>
    <xf numFmtId="171" fontId="6" fillId="0" borderId="0" xfId="11" applyNumberFormat="1" applyFont="1" applyBorder="1" applyAlignment="1">
      <alignment horizontal="right" vertical="center" wrapText="1" indent="1"/>
    </xf>
    <xf numFmtId="171" fontId="10" fillId="0" borderId="0" xfId="11" applyNumberFormat="1" applyFont="1" applyBorder="1" applyAlignment="1" applyProtection="1">
      <alignment horizontal="right" vertical="center" wrapText="1" indent="1"/>
      <protection locked="0"/>
    </xf>
    <xf numFmtId="171" fontId="7" fillId="0" borderId="0" xfId="11" applyNumberFormat="1" applyFont="1" applyBorder="1" applyAlignment="1">
      <alignment horizontal="right" vertical="center" wrapText="1" indent="1"/>
    </xf>
    <xf numFmtId="171" fontId="10" fillId="0" borderId="0" xfId="11" applyNumberFormat="1" applyFont="1" applyBorder="1" applyAlignment="1">
      <alignment horizontal="right" vertical="center" wrapText="1" indent="1"/>
    </xf>
    <xf numFmtId="171" fontId="8" fillId="0" borderId="0" xfId="11" applyNumberFormat="1" applyFont="1" applyBorder="1" applyAlignment="1" applyProtection="1">
      <alignment horizontal="right" vertical="center" wrapText="1" indent="1"/>
      <protection locked="0"/>
    </xf>
    <xf numFmtId="171" fontId="6" fillId="0" borderId="0" xfId="11" applyNumberFormat="1" applyFont="1" applyBorder="1" applyAlignment="1" applyProtection="1">
      <alignment horizontal="right" vertical="center" wrapText="1" indent="1"/>
      <protection locked="0"/>
    </xf>
    <xf numFmtId="171" fontId="11" fillId="0" borderId="0" xfId="11" applyNumberFormat="1" applyFont="1" applyBorder="1" applyAlignment="1">
      <alignment horizontal="right" vertical="center" wrapText="1" indent="1"/>
    </xf>
    <xf numFmtId="171" fontId="7" fillId="0" borderId="0" xfId="11" applyNumberFormat="1" applyFont="1" applyBorder="1" applyAlignment="1" applyProtection="1">
      <alignment horizontal="right" vertical="center" wrapText="1" indent="1"/>
      <protection locked="0"/>
    </xf>
    <xf numFmtId="171" fontId="12" fillId="0" borderId="0" xfId="11" quotePrefix="1" applyNumberFormat="1" applyFont="1" applyBorder="1" applyAlignment="1">
      <alignment horizontal="right" vertical="center" wrapText="1" indent="1"/>
    </xf>
    <xf numFmtId="166" fontId="6" fillId="0" borderId="0" xfId="6" applyNumberFormat="1" applyFont="1" applyBorder="1" applyAlignment="1">
      <alignment horizontal="right" vertical="center" wrapText="1" indent="1"/>
    </xf>
    <xf numFmtId="166" fontId="13" fillId="0" borderId="20" xfId="6" applyNumberFormat="1" applyFont="1" applyFill="1" applyBorder="1" applyAlignment="1" applyProtection="1">
      <alignment horizontal="left" vertical="center"/>
    </xf>
    <xf numFmtId="166" fontId="3" fillId="0" borderId="0" xfId="6" applyNumberFormat="1" applyFont="1" applyFill="1" applyBorder="1" applyAlignment="1" applyProtection="1">
      <alignment horizontal="center" vertical="center"/>
    </xf>
    <xf numFmtId="166" fontId="13" fillId="0" borderId="20" xfId="6" applyNumberFormat="1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"/>
    </xf>
    <xf numFmtId="166" fontId="17" fillId="0" borderId="56" xfId="4" applyNumberFormat="1" applyFont="1" applyFill="1" applyBorder="1" applyAlignment="1" applyProtection="1">
      <alignment horizontal="center" vertical="center" wrapText="1"/>
    </xf>
    <xf numFmtId="166" fontId="17" fillId="0" borderId="59" xfId="4" applyNumberFormat="1" applyFont="1" applyFill="1" applyBorder="1" applyAlignment="1" applyProtection="1">
      <alignment horizontal="center" vertical="center" wrapText="1"/>
    </xf>
    <xf numFmtId="166" fontId="17" fillId="0" borderId="57" xfId="4" applyNumberFormat="1" applyFont="1" applyFill="1" applyBorder="1" applyAlignment="1" applyProtection="1">
      <alignment horizontal="center" vertical="center" wrapText="1"/>
    </xf>
    <xf numFmtId="166" fontId="17" fillId="0" borderId="43" xfId="4" applyNumberFormat="1" applyFont="1" applyFill="1" applyBorder="1" applyAlignment="1" applyProtection="1">
      <alignment horizontal="center" vertical="center" wrapText="1"/>
    </xf>
    <xf numFmtId="166" fontId="3" fillId="0" borderId="0" xfId="4" applyNumberFormat="1" applyFont="1" applyFill="1" applyAlignment="1" applyProtection="1">
      <alignment horizontal="center" vertical="center" wrapText="1"/>
    </xf>
    <xf numFmtId="0" fontId="31" fillId="2" borderId="0" xfId="9" applyFont="1" applyFill="1" applyAlignment="1">
      <alignment horizontal="center" vertical="top" wrapText="1"/>
    </xf>
    <xf numFmtId="0" fontId="26" fillId="0" borderId="0" xfId="9"/>
    <xf numFmtId="166" fontId="13" fillId="0" borderId="20" xfId="6" applyNumberFormat="1" applyFont="1" applyBorder="1" applyAlignment="1">
      <alignment horizontal="left" vertical="center"/>
    </xf>
    <xf numFmtId="166" fontId="13" fillId="0" borderId="20" xfId="6" applyNumberFormat="1" applyFont="1" applyBorder="1" applyAlignment="1">
      <alignment horizontal="left"/>
    </xf>
    <xf numFmtId="0" fontId="16" fillId="0" borderId="0" xfId="6" applyFont="1" applyAlignment="1">
      <alignment horizontal="center"/>
    </xf>
    <xf numFmtId="166" fontId="3" fillId="0" borderId="0" xfId="6" applyNumberFormat="1" applyFont="1" applyAlignment="1">
      <alignment horizontal="center" vertical="center"/>
    </xf>
    <xf numFmtId="166" fontId="17" fillId="0" borderId="56" xfId="4" applyNumberFormat="1" applyFont="1" applyBorder="1" applyAlignment="1">
      <alignment horizontal="center" vertical="center" wrapText="1"/>
    </xf>
    <xf numFmtId="166" fontId="17" fillId="0" borderId="59" xfId="4" applyNumberFormat="1" applyFont="1" applyBorder="1" applyAlignment="1">
      <alignment horizontal="center" vertical="center" wrapText="1"/>
    </xf>
    <xf numFmtId="166" fontId="3" fillId="0" borderId="0" xfId="4" applyNumberFormat="1" applyFont="1" applyAlignment="1">
      <alignment horizontal="center" vertical="center" wrapText="1"/>
    </xf>
    <xf numFmtId="166" fontId="17" fillId="0" borderId="57" xfId="4" applyNumberFormat="1" applyFont="1" applyBorder="1" applyAlignment="1">
      <alignment horizontal="center" vertical="center" wrapText="1"/>
    </xf>
    <xf numFmtId="166" fontId="17" fillId="0" borderId="43" xfId="4" applyNumberFormat="1" applyFont="1" applyBorder="1" applyAlignment="1">
      <alignment horizontal="center" vertical="center" wrapText="1"/>
    </xf>
    <xf numFmtId="0" fontId="41" fillId="0" borderId="0" xfId="10" applyFont="1" applyAlignment="1">
      <alignment horizontal="left"/>
    </xf>
    <xf numFmtId="0" fontId="41" fillId="0" borderId="37" xfId="10" applyFont="1" applyBorder="1" applyAlignment="1">
      <alignment horizontal="center"/>
    </xf>
    <xf numFmtId="0" fontId="41" fillId="0" borderId="49" xfId="10" applyFont="1" applyBorder="1" applyAlignment="1">
      <alignment horizontal="center"/>
    </xf>
    <xf numFmtId="0" fontId="41" fillId="0" borderId="37" xfId="10" applyFont="1" applyBorder="1" applyAlignment="1">
      <alignment horizontal="left" vertical="center" wrapText="1"/>
    </xf>
    <xf numFmtId="0" fontId="41" fillId="0" borderId="31" xfId="10" applyFont="1" applyBorder="1" applyAlignment="1">
      <alignment horizontal="left" vertical="center" wrapText="1"/>
    </xf>
    <xf numFmtId="0" fontId="40" fillId="0" borderId="15" xfId="10" applyFont="1" applyBorder="1" applyAlignment="1">
      <alignment horizontal="center"/>
    </xf>
    <xf numFmtId="0" fontId="40" fillId="0" borderId="42" xfId="10" applyFont="1" applyBorder="1" applyAlignment="1">
      <alignment horizontal="center"/>
    </xf>
    <xf numFmtId="0" fontId="38" fillId="0" borderId="0" xfId="10" applyFont="1" applyAlignment="1">
      <alignment horizontal="center"/>
    </xf>
    <xf numFmtId="0" fontId="38" fillId="0" borderId="0" xfId="14" applyFont="1" applyAlignment="1">
      <alignment horizontal="left"/>
    </xf>
    <xf numFmtId="0" fontId="39" fillId="0" borderId="0" xfId="14" applyFont="1" applyAlignment="1">
      <alignment horizontal="left"/>
    </xf>
    <xf numFmtId="0" fontId="38" fillId="0" borderId="5" xfId="14" applyFont="1" applyBorder="1" applyAlignment="1">
      <alignment horizontal="left"/>
    </xf>
    <xf numFmtId="0" fontId="38" fillId="0" borderId="25" xfId="14" applyFont="1" applyBorder="1" applyAlignment="1">
      <alignment horizontal="left"/>
    </xf>
    <xf numFmtId="0" fontId="38" fillId="0" borderId="61" xfId="14" applyFont="1" applyBorder="1" applyAlignment="1">
      <alignment horizontal="left"/>
    </xf>
    <xf numFmtId="0" fontId="38" fillId="0" borderId="50" xfId="14" applyFont="1" applyBorder="1" applyAlignment="1">
      <alignment horizontal="left"/>
    </xf>
    <xf numFmtId="0" fontId="38" fillId="0" borderId="0" xfId="14" applyFont="1" applyAlignment="1">
      <alignment horizontal="left" vertical="center" wrapText="1"/>
    </xf>
    <xf numFmtId="0" fontId="44" fillId="0" borderId="0" xfId="4" applyFont="1" applyAlignment="1">
      <alignment horizontal="right"/>
    </xf>
    <xf numFmtId="0" fontId="1" fillId="0" borderId="0" xfId="4" applyAlignment="1">
      <alignment horizontal="left" wrapText="1"/>
    </xf>
    <xf numFmtId="0" fontId="1" fillId="0" borderId="0" xfId="4" applyAlignment="1">
      <alignment horizontal="left"/>
    </xf>
    <xf numFmtId="0" fontId="1" fillId="0" borderId="0" xfId="0" applyFont="1" applyAlignment="1">
      <alignment horizontal="left" wrapText="1"/>
    </xf>
    <xf numFmtId="166" fontId="2" fillId="0" borderId="15" xfId="4" applyNumberFormat="1" applyFont="1" applyBorder="1" applyAlignment="1">
      <alignment horizontal="left" vertical="center" wrapText="1" indent="2"/>
    </xf>
    <xf numFmtId="166" fontId="2" fillId="0" borderId="13" xfId="4" applyNumberFormat="1" applyFont="1" applyBorder="1" applyAlignment="1">
      <alignment horizontal="left" vertical="center" wrapText="1" indent="2"/>
    </xf>
    <xf numFmtId="166" fontId="16" fillId="0" borderId="0" xfId="4" applyNumberFormat="1" applyFont="1" applyAlignment="1">
      <alignment horizontal="center" vertical="center" wrapText="1"/>
    </xf>
    <xf numFmtId="166" fontId="2" fillId="0" borderId="56" xfId="4" applyNumberFormat="1" applyFont="1" applyBorder="1" applyAlignment="1">
      <alignment horizontal="center" vertical="center" wrapText="1"/>
    </xf>
    <xf numFmtId="166" fontId="2" fillId="0" borderId="59" xfId="4" applyNumberFormat="1" applyFont="1" applyBorder="1" applyAlignment="1">
      <alignment horizontal="center" vertical="center" wrapText="1"/>
    </xf>
    <xf numFmtId="166" fontId="2" fillId="0" borderId="56" xfId="4" applyNumberFormat="1" applyFont="1" applyBorder="1" applyAlignment="1">
      <alignment horizontal="center" vertical="center"/>
    </xf>
    <xf numFmtId="166" fontId="2" fillId="0" borderId="59" xfId="4" applyNumberFormat="1" applyFont="1" applyBorder="1" applyAlignment="1">
      <alignment horizontal="center" vertical="center"/>
    </xf>
    <xf numFmtId="166" fontId="2" fillId="0" borderId="65" xfId="4" applyNumberFormat="1" applyFont="1" applyBorder="1" applyAlignment="1">
      <alignment horizontal="center" vertical="center"/>
    </xf>
    <xf numFmtId="166" fontId="2" fillId="0" borderId="66" xfId="4" applyNumberFormat="1" applyFont="1" applyBorder="1" applyAlignment="1">
      <alignment horizontal="center" vertical="center"/>
    </xf>
    <xf numFmtId="166" fontId="2" fillId="0" borderId="64" xfId="4" applyNumberFormat="1" applyFont="1" applyBorder="1" applyAlignment="1">
      <alignment horizontal="center" vertical="center"/>
    </xf>
    <xf numFmtId="0" fontId="22" fillId="0" borderId="0" xfId="4" applyFont="1" applyAlignment="1">
      <alignment horizontal="center" wrapText="1"/>
    </xf>
    <xf numFmtId="0" fontId="8" fillId="0" borderId="40" xfId="4" applyFont="1" applyBorder="1" applyAlignment="1">
      <alignment horizontal="justify" vertical="center" wrapText="1"/>
    </xf>
    <xf numFmtId="14" fontId="33" fillId="0" borderId="49" xfId="17" applyNumberFormat="1" applyFont="1" applyBorder="1" applyAlignment="1">
      <alignment horizontal="center"/>
    </xf>
    <xf numFmtId="0" fontId="33" fillId="0" borderId="49" xfId="17" applyFont="1" applyBorder="1" applyAlignment="1">
      <alignment horizontal="center"/>
    </xf>
    <xf numFmtId="0" fontId="33" fillId="0" borderId="31" xfId="17" applyFont="1" applyBorder="1" applyAlignment="1">
      <alignment horizontal="center"/>
    </xf>
    <xf numFmtId="0" fontId="33" fillId="0" borderId="0" xfId="16" applyFont="1" applyAlignment="1">
      <alignment horizontal="left" vertical="center" wrapText="1"/>
    </xf>
    <xf numFmtId="0" fontId="33" fillId="0" borderId="17" xfId="17" applyFont="1" applyBorder="1" applyAlignment="1">
      <alignment horizontal="center"/>
    </xf>
    <xf numFmtId="0" fontId="33" fillId="0" borderId="0" xfId="16" applyFont="1" applyAlignment="1">
      <alignment horizontal="center" vertical="center" wrapText="1"/>
    </xf>
    <xf numFmtId="0" fontId="33" fillId="0" borderId="0" xfId="17" applyFont="1" applyAlignment="1">
      <alignment horizontal="center"/>
    </xf>
    <xf numFmtId="14" fontId="33" fillId="0" borderId="0" xfId="17" applyNumberFormat="1" applyFont="1" applyAlignment="1">
      <alignment horizontal="center"/>
    </xf>
    <xf numFmtId="0" fontId="33" fillId="0" borderId="21" xfId="16" applyFont="1" applyBorder="1" applyAlignment="1">
      <alignment horizontal="center" vertical="center" wrapText="1"/>
    </xf>
    <xf numFmtId="0" fontId="33" fillId="0" borderId="18" xfId="16" applyFont="1" applyBorder="1" applyAlignment="1">
      <alignment horizontal="center" vertical="center" wrapText="1"/>
    </xf>
    <xf numFmtId="0" fontId="33" fillId="0" borderId="8" xfId="16" applyFont="1" applyBorder="1" applyAlignment="1">
      <alignment horizontal="center" vertical="center" wrapText="1"/>
    </xf>
    <xf numFmtId="0" fontId="33" fillId="0" borderId="66" xfId="17" applyFont="1" applyBorder="1" applyAlignment="1">
      <alignment horizontal="center"/>
    </xf>
    <xf numFmtId="0" fontId="33" fillId="0" borderId="53" xfId="17" applyFont="1" applyBorder="1" applyAlignment="1">
      <alignment horizontal="center"/>
    </xf>
    <xf numFmtId="0" fontId="33" fillId="0" borderId="67" xfId="17" applyFont="1" applyBorder="1" applyAlignment="1">
      <alignment horizontal="center"/>
    </xf>
    <xf numFmtId="0" fontId="0" fillId="0" borderId="66" xfId="0" applyBorder="1"/>
    <xf numFmtId="0" fontId="0" fillId="0" borderId="53" xfId="0" applyBorder="1"/>
    <xf numFmtId="0" fontId="33" fillId="0" borderId="64" xfId="17" applyFont="1" applyBorder="1" applyAlignment="1">
      <alignment horizontal="center"/>
    </xf>
    <xf numFmtId="14" fontId="33" fillId="0" borderId="37" xfId="17" applyNumberFormat="1" applyFont="1" applyBorder="1" applyAlignment="1">
      <alignment horizontal="center"/>
    </xf>
    <xf numFmtId="14" fontId="33" fillId="0" borderId="31" xfId="17" applyNumberFormat="1" applyFont="1" applyBorder="1" applyAlignment="1">
      <alignment horizontal="center"/>
    </xf>
    <xf numFmtId="0" fontId="16" fillId="0" borderId="0" xfId="18" applyFont="1" applyAlignment="1">
      <alignment horizontal="center" wrapText="1"/>
    </xf>
    <xf numFmtId="0" fontId="16" fillId="0" borderId="0" xfId="18" applyFont="1" applyAlignment="1">
      <alignment horizontal="center"/>
    </xf>
    <xf numFmtId="0" fontId="46" fillId="0" borderId="16" xfId="18" applyFont="1" applyBorder="1" applyAlignment="1">
      <alignment horizontal="left" vertical="center" indent="1"/>
    </xf>
    <xf numFmtId="0" fontId="46" fillId="0" borderId="42" xfId="18" applyFont="1" applyBorder="1" applyAlignment="1">
      <alignment horizontal="left" vertical="center" indent="1"/>
    </xf>
    <xf numFmtId="0" fontId="46" fillId="0" borderId="13" xfId="18" applyFont="1" applyBorder="1" applyAlignment="1">
      <alignment horizontal="left" vertical="center" indent="1"/>
    </xf>
  </cellXfs>
  <cellStyles count="19">
    <cellStyle name="Ezres" xfId="11" builtinId="3"/>
    <cellStyle name="Ezres 2" xfId="1"/>
    <cellStyle name="Ezres 3" xfId="2"/>
    <cellStyle name="Ezres 4" xfId="3"/>
    <cellStyle name="Ezres 5" xfId="12"/>
    <cellStyle name="Ezres 6" xfId="15"/>
    <cellStyle name="Hiperhivatkozás" xfId="7"/>
    <cellStyle name="Már látott hiperhivatkozás" xfId="8"/>
    <cellStyle name="Normál" xfId="0" builtinId="0"/>
    <cellStyle name="Normál 2" xfId="4"/>
    <cellStyle name="Normál 3" xfId="5"/>
    <cellStyle name="Normál 4" xfId="9"/>
    <cellStyle name="Normál_011 sz. melléklet 2" xfId="10"/>
    <cellStyle name="Normál_012. sz.melléklet2007" xfId="14"/>
    <cellStyle name="Normál_Kv.rend.2013 E" xfId="13"/>
    <cellStyle name="Normál_KVRENMUNKA" xfId="6"/>
    <cellStyle name="Normál_Létszám(15. tábla) 2" xfId="16"/>
    <cellStyle name="Normál_Létszámtábla. (2) 2" xfId="17"/>
    <cellStyle name="Normál_SEGEDLETEK" xfId="18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SkyDrive\Dokumentumok\Munkahelyi%20dokumentumok\T&#225;bl&#225;zatok\Test&#252;leti%20anyagok\2019\K&#246;lts&#233;gvet&#233;s\2019.%20&#233;vi%20k&#246;lts&#233;gvet&#233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1.2.sz.mell."/>
      <sheetName val="1.3.sz.mell."/>
      <sheetName val="1.4.sz.mell."/>
      <sheetName val="2.sz.mell  "/>
      <sheetName val="3. sz. mell"/>
      <sheetName val="4. sz. mell"/>
      <sheetName val="5.sz.mell."/>
      <sheetName val="6.m "/>
      <sheetName val="7A.m"/>
      <sheetName val="7B.m."/>
      <sheetName val="8. sz. mell"/>
      <sheetName val="9. sz. mell. "/>
      <sheetName val="10. sz. mell"/>
      <sheetName val="11. sz. mell"/>
      <sheetName val="12.sz.mell."/>
      <sheetName val="13.m."/>
      <sheetName val="14.m"/>
      <sheetName val="15.m."/>
      <sheetName val="16A.m"/>
      <sheetName val="16B.m"/>
      <sheetName val="17.m"/>
      <sheetName val="18.m"/>
    </sheetNames>
    <sheetDataSet>
      <sheetData sheetId="0">
        <row r="5">
          <cell r="D5">
            <v>849657067</v>
          </cell>
        </row>
        <row r="6">
          <cell r="D6">
            <v>247082176</v>
          </cell>
        </row>
        <row r="7">
          <cell r="D7">
            <v>297972383</v>
          </cell>
        </row>
        <row r="8">
          <cell r="D8">
            <v>285609938</v>
          </cell>
        </row>
        <row r="9">
          <cell r="D9">
            <v>18992570</v>
          </cell>
        </row>
        <row r="10">
          <cell r="D10">
            <v>0</v>
          </cell>
        </row>
        <row r="11">
          <cell r="D11">
            <v>0</v>
          </cell>
        </row>
        <row r="12">
          <cell r="D12">
            <v>79276000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79276000</v>
          </cell>
        </row>
        <row r="18">
          <cell r="D18">
            <v>0</v>
          </cell>
        </row>
        <row r="19">
          <cell r="D19">
            <v>1235449693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1235449693</v>
          </cell>
        </row>
        <row r="25">
          <cell r="D25">
            <v>0</v>
          </cell>
        </row>
        <row r="26">
          <cell r="D26">
            <v>688850000</v>
          </cell>
        </row>
        <row r="27">
          <cell r="D27">
            <v>57000000</v>
          </cell>
        </row>
        <row r="28">
          <cell r="D28">
            <v>0</v>
          </cell>
        </row>
        <row r="29">
          <cell r="D29">
            <v>580500000</v>
          </cell>
        </row>
        <row r="30">
          <cell r="D30">
            <v>0</v>
          </cell>
        </row>
        <row r="31">
          <cell r="D31">
            <v>49500000</v>
          </cell>
        </row>
        <row r="32">
          <cell r="D32">
            <v>850000</v>
          </cell>
        </row>
        <row r="33">
          <cell r="D33">
            <v>1000000</v>
          </cell>
        </row>
        <row r="34">
          <cell r="D34">
            <v>224650000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56000000</v>
          </cell>
        </row>
        <row r="39">
          <cell r="D39">
            <v>0</v>
          </cell>
        </row>
        <row r="40">
          <cell r="D40">
            <v>4320000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5">
          <cell r="D45">
            <v>164330000</v>
          </cell>
        </row>
        <row r="46">
          <cell r="D46">
            <v>16000000</v>
          </cell>
        </row>
        <row r="47">
          <cell r="D47">
            <v>0</v>
          </cell>
        </row>
        <row r="48">
          <cell r="D48">
            <v>16000000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6">
          <cell r="D56">
            <v>0</v>
          </cell>
        </row>
        <row r="57">
          <cell r="D57">
            <v>0</v>
          </cell>
        </row>
        <row r="59">
          <cell r="D59">
            <v>0</v>
          </cell>
        </row>
        <row r="60">
          <cell r="D60">
            <v>0</v>
          </cell>
        </row>
        <row r="77">
          <cell r="D77">
            <v>1351813505</v>
          </cell>
        </row>
        <row r="82">
          <cell r="D82">
            <v>0</v>
          </cell>
        </row>
        <row r="84">
          <cell r="D84">
            <v>0</v>
          </cell>
        </row>
        <row r="85">
          <cell r="D85">
            <v>0</v>
          </cell>
        </row>
        <row r="90">
          <cell r="D90">
            <v>1534813505</v>
          </cell>
        </row>
        <row r="97">
          <cell r="D97">
            <v>1880490153</v>
          </cell>
        </row>
        <row r="98">
          <cell r="D98">
            <v>697083000</v>
          </cell>
        </row>
        <row r="99">
          <cell r="D99">
            <v>140350000</v>
          </cell>
        </row>
        <row r="100">
          <cell r="D100">
            <v>657708077</v>
          </cell>
        </row>
        <row r="101">
          <cell r="D101">
            <v>19412000</v>
          </cell>
        </row>
        <row r="102">
          <cell r="D102">
            <v>365937076</v>
          </cell>
        </row>
        <row r="103">
          <cell r="D103">
            <v>126447928</v>
          </cell>
        </row>
        <row r="104">
          <cell r="D104">
            <v>5000000</v>
          </cell>
        </row>
        <row r="105">
          <cell r="D105">
            <v>111447928</v>
          </cell>
        </row>
        <row r="106">
          <cell r="D106">
            <v>10000000</v>
          </cell>
        </row>
        <row r="107">
          <cell r="D107">
            <v>2576061781</v>
          </cell>
        </row>
        <row r="108">
          <cell r="D108">
            <v>2311807088</v>
          </cell>
        </row>
        <row r="109">
          <cell r="D109">
            <v>2063526088</v>
          </cell>
        </row>
        <row r="110">
          <cell r="D110">
            <v>263654693</v>
          </cell>
        </row>
        <row r="111">
          <cell r="D111">
            <v>29974693</v>
          </cell>
        </row>
        <row r="112">
          <cell r="D112">
            <v>600000</v>
          </cell>
        </row>
        <row r="115">
          <cell r="D115">
            <v>15729000</v>
          </cell>
        </row>
        <row r="127">
          <cell r="D127">
            <v>29967403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39">
          <cell r="D139">
            <v>45696403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7"/>
  <sheetViews>
    <sheetView view="pageBreakPreview" topLeftCell="A10" zoomScale="130" zoomScaleNormal="100" zoomScaleSheetLayoutView="130" workbookViewId="0">
      <selection activeCell="G52" sqref="G52"/>
    </sheetView>
  </sheetViews>
  <sheetFormatPr defaultColWidth="9.109375" defaultRowHeight="15.6" x14ac:dyDescent="0.3"/>
  <cols>
    <col min="1" max="2" width="8.109375" style="70" customWidth="1"/>
    <col min="3" max="3" width="65.88671875" style="70" customWidth="1"/>
    <col min="4" max="6" width="13.33203125" style="71" customWidth="1"/>
    <col min="7" max="7" width="9.44140625" style="189" customWidth="1"/>
    <col min="8" max="9" width="9.109375" style="15"/>
    <col min="10" max="11" width="10.88671875" style="15" bestFit="1" customWidth="1"/>
    <col min="12" max="16384" width="9.109375" style="15"/>
  </cols>
  <sheetData>
    <row r="1" spans="1:11" ht="15.9" customHeight="1" x14ac:dyDescent="0.3">
      <c r="A1" s="733" t="s">
        <v>0</v>
      </c>
      <c r="B1" s="733"/>
      <c r="C1" s="733"/>
      <c r="D1" s="733"/>
      <c r="E1" s="155"/>
      <c r="F1" s="155"/>
      <c r="G1" s="166"/>
    </row>
    <row r="2" spans="1:11" ht="15.9" customHeight="1" thickBot="1" x14ac:dyDescent="0.35">
      <c r="A2" s="732" t="s">
        <v>1</v>
      </c>
      <c r="B2" s="732"/>
      <c r="C2" s="732"/>
      <c r="D2" s="16"/>
      <c r="E2" s="16"/>
      <c r="F2" s="16"/>
      <c r="G2" s="167" t="s">
        <v>561</v>
      </c>
    </row>
    <row r="3" spans="1:11" ht="38.1" customHeight="1" thickBot="1" x14ac:dyDescent="0.35">
      <c r="A3" s="17" t="s">
        <v>2</v>
      </c>
      <c r="B3" s="132" t="s">
        <v>245</v>
      </c>
      <c r="C3" s="18" t="s">
        <v>3</v>
      </c>
      <c r="D3" s="19" t="s">
        <v>1319</v>
      </c>
      <c r="E3" s="19" t="s">
        <v>586</v>
      </c>
      <c r="F3" s="19" t="s">
        <v>587</v>
      </c>
      <c r="G3" s="168" t="s">
        <v>1271</v>
      </c>
    </row>
    <row r="4" spans="1:11" s="23" customFormat="1" ht="12" customHeight="1" thickBot="1" x14ac:dyDescent="0.25">
      <c r="A4" s="20">
        <v>1</v>
      </c>
      <c r="B4" s="20">
        <v>2</v>
      </c>
      <c r="C4" s="21">
        <v>2</v>
      </c>
      <c r="D4" s="22">
        <v>3</v>
      </c>
      <c r="E4" s="22">
        <v>4</v>
      </c>
      <c r="F4" s="22">
        <v>5</v>
      </c>
      <c r="G4" s="22">
        <v>6</v>
      </c>
    </row>
    <row r="5" spans="1:11" s="26" customFormat="1" ht="12" customHeight="1" thickBot="1" x14ac:dyDescent="0.3">
      <c r="A5" s="24" t="s">
        <v>4</v>
      </c>
      <c r="B5" s="135" t="s">
        <v>271</v>
      </c>
      <c r="C5" s="25" t="s">
        <v>5</v>
      </c>
      <c r="D5" s="11">
        <f>+D6+D7+D8+D9+D10+D11</f>
        <v>849657067</v>
      </c>
      <c r="E5" s="11">
        <f t="shared" ref="E5:F5" si="0">+E6+E7+E8+E9+E10+E11</f>
        <v>901180709</v>
      </c>
      <c r="F5" s="11">
        <f t="shared" si="0"/>
        <v>493663171</v>
      </c>
      <c r="G5" s="169">
        <f>F5/E5*100</f>
        <v>54.77959815049703</v>
      </c>
    </row>
    <row r="6" spans="1:11" s="26" customFormat="1" ht="12" customHeight="1" x14ac:dyDescent="0.25">
      <c r="A6" s="27" t="s">
        <v>6</v>
      </c>
      <c r="B6" s="136" t="s">
        <v>272</v>
      </c>
      <c r="C6" s="28" t="s">
        <v>7</v>
      </c>
      <c r="D6" s="29">
        <f>'02'!C4</f>
        <v>247082176</v>
      </c>
      <c r="E6" s="29">
        <f>'02'!D4</f>
        <v>247082176</v>
      </c>
      <c r="F6" s="29">
        <f>'02'!E4</f>
        <v>129992494</v>
      </c>
      <c r="G6" s="170">
        <f t="shared" ref="G6:G66" si="1">F6/E6*100</f>
        <v>52.611036580801361</v>
      </c>
      <c r="J6" s="362"/>
      <c r="K6" s="362"/>
    </row>
    <row r="7" spans="1:11" s="26" customFormat="1" ht="12" customHeight="1" x14ac:dyDescent="0.25">
      <c r="A7" s="30" t="s">
        <v>8</v>
      </c>
      <c r="B7" s="137" t="s">
        <v>273</v>
      </c>
      <c r="C7" s="31" t="s">
        <v>9</v>
      </c>
      <c r="D7" s="29">
        <f>'02'!C5</f>
        <v>297972383</v>
      </c>
      <c r="E7" s="29">
        <f>'02'!D5</f>
        <v>297972383</v>
      </c>
      <c r="F7" s="29">
        <f>'02'!E5</f>
        <v>151861892</v>
      </c>
      <c r="G7" s="171">
        <f t="shared" si="1"/>
        <v>50.965089606978772</v>
      </c>
    </row>
    <row r="8" spans="1:11" s="26" customFormat="1" ht="12" customHeight="1" x14ac:dyDescent="0.25">
      <c r="A8" s="30" t="s">
        <v>10</v>
      </c>
      <c r="B8" s="137" t="s">
        <v>274</v>
      </c>
      <c r="C8" s="31" t="s">
        <v>354</v>
      </c>
      <c r="D8" s="29">
        <f>'02'!C6</f>
        <v>285609938</v>
      </c>
      <c r="E8" s="29">
        <f>'02'!D6</f>
        <v>299886794</v>
      </c>
      <c r="F8" s="29">
        <f>'02'!E6</f>
        <v>162794023</v>
      </c>
      <c r="G8" s="171">
        <f t="shared" si="1"/>
        <v>54.285159019039696</v>
      </c>
    </row>
    <row r="9" spans="1:11" s="26" customFormat="1" ht="12" customHeight="1" x14ac:dyDescent="0.25">
      <c r="A9" s="30" t="s">
        <v>11</v>
      </c>
      <c r="B9" s="137" t="s">
        <v>275</v>
      </c>
      <c r="C9" s="31" t="s">
        <v>12</v>
      </c>
      <c r="D9" s="29">
        <f>'02'!C7</f>
        <v>18992570</v>
      </c>
      <c r="E9" s="29">
        <f>'02'!D7</f>
        <v>21899193</v>
      </c>
      <c r="F9" s="29">
        <f>'02'!E7</f>
        <v>15452762</v>
      </c>
      <c r="G9" s="171">
        <f t="shared" si="1"/>
        <v>70.563157281640471</v>
      </c>
    </row>
    <row r="10" spans="1:11" s="26" customFormat="1" ht="12" customHeight="1" x14ac:dyDescent="0.25">
      <c r="A10" s="30" t="s">
        <v>13</v>
      </c>
      <c r="B10" s="137" t="s">
        <v>276</v>
      </c>
      <c r="C10" s="31" t="s">
        <v>355</v>
      </c>
      <c r="D10" s="29">
        <f>'02'!C8</f>
        <v>0</v>
      </c>
      <c r="E10" s="29">
        <f>'02'!D8</f>
        <v>34340163</v>
      </c>
      <c r="F10" s="29">
        <f>'02'!E8</f>
        <v>32830400</v>
      </c>
      <c r="G10" s="171">
        <f t="shared" si="1"/>
        <v>95.603506599546435</v>
      </c>
    </row>
    <row r="11" spans="1:11" s="26" customFormat="1" ht="12" customHeight="1" thickBot="1" x14ac:dyDescent="0.3">
      <c r="A11" s="33" t="s">
        <v>14</v>
      </c>
      <c r="B11" s="138" t="s">
        <v>277</v>
      </c>
      <c r="C11" s="34" t="s">
        <v>356</v>
      </c>
      <c r="D11" s="29">
        <f>'02'!C9</f>
        <v>0</v>
      </c>
      <c r="E11" s="29">
        <f>'02'!D9</f>
        <v>0</v>
      </c>
      <c r="F11" s="29">
        <f>'02'!E9</f>
        <v>731600</v>
      </c>
      <c r="G11" s="171"/>
    </row>
    <row r="12" spans="1:11" s="26" customFormat="1" ht="12" customHeight="1" thickBot="1" x14ac:dyDescent="0.3">
      <c r="A12" s="24" t="s">
        <v>15</v>
      </c>
      <c r="B12" s="135"/>
      <c r="C12" s="35" t="s">
        <v>16</v>
      </c>
      <c r="D12" s="11">
        <f>+D13+D14+D15+D16+D17</f>
        <v>79276000</v>
      </c>
      <c r="E12" s="11">
        <f t="shared" ref="E12:F12" si="2">+E13+E14+E15+E16+E17</f>
        <v>109988227</v>
      </c>
      <c r="F12" s="11">
        <f t="shared" si="2"/>
        <v>75783323</v>
      </c>
      <c r="G12" s="169">
        <f t="shared" si="1"/>
        <v>68.901304318688588</v>
      </c>
    </row>
    <row r="13" spans="1:11" s="26" customFormat="1" ht="12" customHeight="1" x14ac:dyDescent="0.25">
      <c r="A13" s="27" t="s">
        <v>17</v>
      </c>
      <c r="B13" s="136" t="s">
        <v>278</v>
      </c>
      <c r="C13" s="28" t="s">
        <v>18</v>
      </c>
      <c r="D13" s="29">
        <f>'02'!C11</f>
        <v>0</v>
      </c>
      <c r="E13" s="29">
        <f>'02'!D11</f>
        <v>0</v>
      </c>
      <c r="F13" s="29">
        <f>'02'!E11</f>
        <v>0</v>
      </c>
      <c r="G13" s="170"/>
    </row>
    <row r="14" spans="1:11" s="26" customFormat="1" ht="12" customHeight="1" x14ac:dyDescent="0.25">
      <c r="A14" s="30" t="s">
        <v>19</v>
      </c>
      <c r="B14" s="137" t="s">
        <v>279</v>
      </c>
      <c r="C14" s="31" t="s">
        <v>20</v>
      </c>
      <c r="D14" s="29">
        <f>'02'!C12</f>
        <v>0</v>
      </c>
      <c r="E14" s="29">
        <f>'02'!D12</f>
        <v>0</v>
      </c>
      <c r="F14" s="29">
        <f>'02'!E12</f>
        <v>0</v>
      </c>
      <c r="G14" s="171"/>
    </row>
    <row r="15" spans="1:11" s="26" customFormat="1" ht="12" customHeight="1" x14ac:dyDescent="0.25">
      <c r="A15" s="30" t="s">
        <v>21</v>
      </c>
      <c r="B15" s="137" t="s">
        <v>280</v>
      </c>
      <c r="C15" s="31" t="s">
        <v>22</v>
      </c>
      <c r="D15" s="29">
        <f>'02'!C13</f>
        <v>0</v>
      </c>
      <c r="E15" s="29">
        <f>'02'!D13</f>
        <v>0</v>
      </c>
      <c r="F15" s="29">
        <f>'02'!E13</f>
        <v>0</v>
      </c>
      <c r="G15" s="171"/>
    </row>
    <row r="16" spans="1:11" s="26" customFormat="1" ht="12" customHeight="1" x14ac:dyDescent="0.25">
      <c r="A16" s="30" t="s">
        <v>23</v>
      </c>
      <c r="B16" s="137" t="s">
        <v>281</v>
      </c>
      <c r="C16" s="31" t="s">
        <v>24</v>
      </c>
      <c r="D16" s="32">
        <f>'02'!C24</f>
        <v>0</v>
      </c>
      <c r="E16" s="32">
        <f>'02'!D24</f>
        <v>0</v>
      </c>
      <c r="F16" s="32">
        <f>'02'!E24</f>
        <v>0</v>
      </c>
      <c r="G16" s="171"/>
    </row>
    <row r="17" spans="1:7" s="26" customFormat="1" ht="12" customHeight="1" x14ac:dyDescent="0.25">
      <c r="A17" s="30" t="s">
        <v>25</v>
      </c>
      <c r="B17" s="137" t="s">
        <v>282</v>
      </c>
      <c r="C17" s="31" t="s">
        <v>26</v>
      </c>
      <c r="D17" s="32">
        <f>'02'!C35</f>
        <v>79276000</v>
      </c>
      <c r="E17" s="32">
        <f>'02'!D35</f>
        <v>109988227</v>
      </c>
      <c r="F17" s="32">
        <f>'02'!E35</f>
        <v>75783323</v>
      </c>
      <c r="G17" s="171">
        <f t="shared" si="1"/>
        <v>68.901304318688588</v>
      </c>
    </row>
    <row r="18" spans="1:7" s="26" customFormat="1" ht="12" customHeight="1" thickBot="1" x14ac:dyDescent="0.3">
      <c r="A18" s="61" t="s">
        <v>1320</v>
      </c>
      <c r="B18" s="142" t="s">
        <v>282</v>
      </c>
      <c r="C18" s="357" t="s">
        <v>1321</v>
      </c>
      <c r="D18" s="133"/>
      <c r="E18" s="133"/>
      <c r="F18" s="133"/>
      <c r="G18" s="182"/>
    </row>
    <row r="19" spans="1:7" s="26" customFormat="1" ht="12" customHeight="1" thickBot="1" x14ac:dyDescent="0.3">
      <c r="A19" s="24" t="s">
        <v>27</v>
      </c>
      <c r="B19" s="135" t="s">
        <v>283</v>
      </c>
      <c r="C19" s="25" t="s">
        <v>28</v>
      </c>
      <c r="D19" s="11">
        <f>+D20+D21+D22+D23+D24</f>
        <v>1235449693</v>
      </c>
      <c r="E19" s="11">
        <f t="shared" ref="E19:F19" si="3">+E20+E21+E22+E23+E24</f>
        <v>1235449693</v>
      </c>
      <c r="F19" s="11">
        <f t="shared" si="3"/>
        <v>738699927</v>
      </c>
      <c r="G19" s="169">
        <f t="shared" si="1"/>
        <v>59.791987580347396</v>
      </c>
    </row>
    <row r="20" spans="1:7" s="26" customFormat="1" ht="12" customHeight="1" x14ac:dyDescent="0.25">
      <c r="A20" s="27" t="s">
        <v>29</v>
      </c>
      <c r="B20" s="136" t="s">
        <v>284</v>
      </c>
      <c r="C20" s="28" t="s">
        <v>30</v>
      </c>
      <c r="D20" s="29">
        <f>'02'!C47</f>
        <v>0</v>
      </c>
      <c r="E20" s="29">
        <f>'02'!D47</f>
        <v>0</v>
      </c>
      <c r="F20" s="29">
        <f>'02'!E47</f>
        <v>0</v>
      </c>
      <c r="G20" s="170" t="e">
        <f t="shared" si="1"/>
        <v>#DIV/0!</v>
      </c>
    </row>
    <row r="21" spans="1:7" s="26" customFormat="1" ht="12" customHeight="1" x14ac:dyDescent="0.25">
      <c r="A21" s="30" t="s">
        <v>31</v>
      </c>
      <c r="B21" s="137" t="s">
        <v>285</v>
      </c>
      <c r="C21" s="31" t="s">
        <v>32</v>
      </c>
      <c r="D21" s="29">
        <f>'02'!C48</f>
        <v>0</v>
      </c>
      <c r="E21" s="29">
        <f>'02'!D48</f>
        <v>0</v>
      </c>
      <c r="F21" s="29">
        <f>'02'!E48</f>
        <v>0</v>
      </c>
      <c r="G21" s="171"/>
    </row>
    <row r="22" spans="1:7" s="26" customFormat="1" ht="12" customHeight="1" x14ac:dyDescent="0.25">
      <c r="A22" s="30" t="s">
        <v>33</v>
      </c>
      <c r="B22" s="137" t="s">
        <v>286</v>
      </c>
      <c r="C22" s="31" t="s">
        <v>34</v>
      </c>
      <c r="D22" s="29">
        <f>'02'!C49</f>
        <v>0</v>
      </c>
      <c r="E22" s="29">
        <f>'02'!D49</f>
        <v>0</v>
      </c>
      <c r="F22" s="29">
        <f>'02'!E49</f>
        <v>0</v>
      </c>
      <c r="G22" s="171"/>
    </row>
    <row r="23" spans="1:7" s="26" customFormat="1" ht="12" customHeight="1" x14ac:dyDescent="0.25">
      <c r="A23" s="30" t="s">
        <v>35</v>
      </c>
      <c r="B23" s="137" t="s">
        <v>287</v>
      </c>
      <c r="C23" s="31" t="s">
        <v>36</v>
      </c>
      <c r="D23" s="32">
        <f>'02'!C60</f>
        <v>0</v>
      </c>
      <c r="E23" s="32">
        <f>'02'!D60</f>
        <v>0</v>
      </c>
      <c r="F23" s="32">
        <f>'02'!E60</f>
        <v>0</v>
      </c>
      <c r="G23" s="171"/>
    </row>
    <row r="24" spans="1:7" s="26" customFormat="1" ht="12" customHeight="1" x14ac:dyDescent="0.25">
      <c r="A24" s="30" t="s">
        <v>37</v>
      </c>
      <c r="B24" s="137" t="s">
        <v>288</v>
      </c>
      <c r="C24" s="31" t="s">
        <v>38</v>
      </c>
      <c r="D24" s="32">
        <f>'02'!C71</f>
        <v>1235449693</v>
      </c>
      <c r="E24" s="32">
        <f>'02'!D71</f>
        <v>1235449693</v>
      </c>
      <c r="F24" s="32">
        <f>'02'!E71</f>
        <v>738699927</v>
      </c>
      <c r="G24" s="171">
        <f t="shared" si="1"/>
        <v>59.791987580347396</v>
      </c>
    </row>
    <row r="25" spans="1:7" s="26" customFormat="1" ht="12" customHeight="1" thickBot="1" x14ac:dyDescent="0.3">
      <c r="A25" s="61" t="s">
        <v>1322</v>
      </c>
      <c r="B25" s="142" t="s">
        <v>288</v>
      </c>
      <c r="C25" s="357" t="s">
        <v>1323</v>
      </c>
      <c r="D25" s="133"/>
      <c r="E25" s="133"/>
      <c r="F25" s="133"/>
      <c r="G25" s="182"/>
    </row>
    <row r="26" spans="1:7" s="26" customFormat="1" ht="12" customHeight="1" thickBot="1" x14ac:dyDescent="0.3">
      <c r="A26" s="24" t="s">
        <v>39</v>
      </c>
      <c r="B26" s="135" t="s">
        <v>289</v>
      </c>
      <c r="C26" s="25" t="s">
        <v>40</v>
      </c>
      <c r="D26" s="14">
        <f>SUM(D27:D33)</f>
        <v>688850000</v>
      </c>
      <c r="E26" s="14">
        <f t="shared" ref="E26:F26" si="4">SUM(E27:E33)</f>
        <v>688850000</v>
      </c>
      <c r="F26" s="14">
        <f t="shared" si="4"/>
        <v>273147109</v>
      </c>
      <c r="G26" s="172">
        <f t="shared" si="1"/>
        <v>39.652625244973507</v>
      </c>
    </row>
    <row r="27" spans="1:7" s="26" customFormat="1" ht="12" customHeight="1" x14ac:dyDescent="0.25">
      <c r="A27" s="27" t="s">
        <v>343</v>
      </c>
      <c r="B27" s="136" t="s">
        <v>290</v>
      </c>
      <c r="C27" s="28" t="s">
        <v>360</v>
      </c>
      <c r="D27" s="37">
        <f>'02'!C111</f>
        <v>57000000</v>
      </c>
      <c r="E27" s="37">
        <f>'02'!D111</f>
        <v>57000000</v>
      </c>
      <c r="F27" s="37">
        <f>'02'!E111</f>
        <v>27354626</v>
      </c>
      <c r="G27" s="173">
        <f t="shared" si="1"/>
        <v>47.990571929824561</v>
      </c>
    </row>
    <row r="28" spans="1:7" s="26" customFormat="1" ht="12" customHeight="1" x14ac:dyDescent="0.25">
      <c r="A28" s="27" t="s">
        <v>344</v>
      </c>
      <c r="B28" s="136" t="s">
        <v>401</v>
      </c>
      <c r="C28" s="28" t="s">
        <v>400</v>
      </c>
      <c r="D28" s="37">
        <f>'02'!C83</f>
        <v>0</v>
      </c>
      <c r="E28" s="37">
        <f>'02'!D83</f>
        <v>0</v>
      </c>
      <c r="F28" s="37">
        <f>'02'!E83</f>
        <v>82335</v>
      </c>
      <c r="G28" s="173"/>
    </row>
    <row r="29" spans="1:7" s="26" customFormat="1" ht="12" customHeight="1" x14ac:dyDescent="0.25">
      <c r="A29" s="27" t="s">
        <v>345</v>
      </c>
      <c r="B29" s="137" t="s">
        <v>357</v>
      </c>
      <c r="C29" s="31" t="s">
        <v>361</v>
      </c>
      <c r="D29" s="37">
        <f>'02'!C118</f>
        <v>580500000</v>
      </c>
      <c r="E29" s="37">
        <f>'02'!D118</f>
        <v>580500000</v>
      </c>
      <c r="F29" s="37">
        <f>'02'!E118</f>
        <v>218502336</v>
      </c>
      <c r="G29" s="173">
        <f t="shared" si="1"/>
        <v>37.640367958656327</v>
      </c>
    </row>
    <row r="30" spans="1:7" s="26" customFormat="1" ht="12" customHeight="1" x14ac:dyDescent="0.25">
      <c r="A30" s="27" t="s">
        <v>346</v>
      </c>
      <c r="B30" s="137" t="s">
        <v>358</v>
      </c>
      <c r="C30" s="31" t="s">
        <v>362</v>
      </c>
      <c r="D30" s="32">
        <f>'02'!C141</f>
        <v>0</v>
      </c>
      <c r="E30" s="32">
        <f>'02'!D141</f>
        <v>0</v>
      </c>
      <c r="F30" s="32">
        <f>'02'!E141</f>
        <v>0</v>
      </c>
      <c r="G30" s="171"/>
    </row>
    <row r="31" spans="1:7" s="26" customFormat="1" ht="12" customHeight="1" x14ac:dyDescent="0.25">
      <c r="A31" s="27" t="s">
        <v>347</v>
      </c>
      <c r="B31" s="137" t="s">
        <v>291</v>
      </c>
      <c r="C31" s="31" t="s">
        <v>363</v>
      </c>
      <c r="D31" s="32">
        <f>'02'!C145</f>
        <v>49500000</v>
      </c>
      <c r="E31" s="32">
        <f>'02'!D145</f>
        <v>49500000</v>
      </c>
      <c r="F31" s="32">
        <f>'02'!E145</f>
        <v>26316890</v>
      </c>
      <c r="G31" s="171">
        <f t="shared" si="1"/>
        <v>53.165434343434349</v>
      </c>
    </row>
    <row r="32" spans="1:7" s="26" customFormat="1" ht="12" customHeight="1" x14ac:dyDescent="0.25">
      <c r="A32" s="27" t="s">
        <v>348</v>
      </c>
      <c r="B32" s="138" t="s">
        <v>292</v>
      </c>
      <c r="C32" s="34" t="s">
        <v>364</v>
      </c>
      <c r="D32" s="32">
        <f>'02'!C150</f>
        <v>850000</v>
      </c>
      <c r="E32" s="32">
        <f>'02'!D150</f>
        <v>850000</v>
      </c>
      <c r="F32" s="32">
        <f>'02'!E150</f>
        <v>268800</v>
      </c>
      <c r="G32" s="171">
        <f t="shared" si="1"/>
        <v>31.623529411764707</v>
      </c>
    </row>
    <row r="33" spans="1:7" s="26" customFormat="1" ht="12" customHeight="1" thickBot="1" x14ac:dyDescent="0.3">
      <c r="A33" s="27" t="s">
        <v>402</v>
      </c>
      <c r="B33" s="138" t="s">
        <v>293</v>
      </c>
      <c r="C33" s="34" t="s">
        <v>359</v>
      </c>
      <c r="D33" s="36">
        <f>'02'!C168</f>
        <v>1000000</v>
      </c>
      <c r="E33" s="36">
        <f>'02'!D168</f>
        <v>1000000</v>
      </c>
      <c r="F33" s="36">
        <f>'02'!E168</f>
        <v>622122</v>
      </c>
      <c r="G33" s="174">
        <f t="shared" si="1"/>
        <v>62.212199999999996</v>
      </c>
    </row>
    <row r="34" spans="1:7" s="26" customFormat="1" ht="12" customHeight="1" thickBot="1" x14ac:dyDescent="0.3">
      <c r="A34" s="24" t="s">
        <v>41</v>
      </c>
      <c r="B34" s="135" t="s">
        <v>294</v>
      </c>
      <c r="C34" s="25" t="s">
        <v>42</v>
      </c>
      <c r="D34" s="11">
        <f>SUM(D35:D45)</f>
        <v>224650000</v>
      </c>
      <c r="E34" s="11">
        <f t="shared" ref="E34:F34" si="5">SUM(E35:E45)</f>
        <v>224650000</v>
      </c>
      <c r="F34" s="11">
        <f t="shared" si="5"/>
        <v>101906200</v>
      </c>
      <c r="G34" s="169">
        <f t="shared" si="1"/>
        <v>45.362207878922767</v>
      </c>
    </row>
    <row r="35" spans="1:7" s="26" customFormat="1" ht="12" customHeight="1" x14ac:dyDescent="0.25">
      <c r="A35" s="27" t="s">
        <v>43</v>
      </c>
      <c r="B35" s="136" t="s">
        <v>295</v>
      </c>
      <c r="C35" s="28" t="s">
        <v>44</v>
      </c>
      <c r="D35" s="29">
        <f>'02'!C188</f>
        <v>369000</v>
      </c>
      <c r="E35" s="29">
        <f>'02'!D188</f>
        <v>369000</v>
      </c>
      <c r="F35" s="29">
        <f>'02'!E188</f>
        <v>163317</v>
      </c>
      <c r="G35" s="170">
        <f t="shared" si="1"/>
        <v>44.259349593495934</v>
      </c>
    </row>
    <row r="36" spans="1:7" s="26" customFormat="1" ht="12" customHeight="1" x14ac:dyDescent="0.25">
      <c r="A36" s="30" t="s">
        <v>45</v>
      </c>
      <c r="B36" s="137" t="s">
        <v>296</v>
      </c>
      <c r="C36" s="31" t="s">
        <v>46</v>
      </c>
      <c r="D36" s="29">
        <f>'02'!C189</f>
        <v>93493000</v>
      </c>
      <c r="E36" s="29">
        <f>'02'!D189</f>
        <v>93493000</v>
      </c>
      <c r="F36" s="29">
        <f>'02'!E189</f>
        <v>29798832</v>
      </c>
      <c r="G36" s="171">
        <f t="shared" si="1"/>
        <v>31.872794754687519</v>
      </c>
    </row>
    <row r="37" spans="1:7" s="26" customFormat="1" ht="12" customHeight="1" x14ac:dyDescent="0.25">
      <c r="A37" s="30" t="s">
        <v>47</v>
      </c>
      <c r="B37" s="137" t="s">
        <v>297</v>
      </c>
      <c r="C37" s="31" t="s">
        <v>48</v>
      </c>
      <c r="D37" s="32">
        <f>'02'!C192</f>
        <v>4337400</v>
      </c>
      <c r="E37" s="32">
        <f>'02'!D192</f>
        <v>4337400</v>
      </c>
      <c r="F37" s="32">
        <f>'02'!E192</f>
        <v>3092226</v>
      </c>
      <c r="G37" s="171">
        <f t="shared" si="1"/>
        <v>71.292156591506426</v>
      </c>
    </row>
    <row r="38" spans="1:7" s="26" customFormat="1" ht="12" customHeight="1" x14ac:dyDescent="0.25">
      <c r="A38" s="30" t="s">
        <v>49</v>
      </c>
      <c r="B38" s="137" t="s">
        <v>298</v>
      </c>
      <c r="C38" s="31" t="s">
        <v>50</v>
      </c>
      <c r="D38" s="32">
        <f>'02'!C194</f>
        <v>54000000</v>
      </c>
      <c r="E38" s="32">
        <f>'02'!D194</f>
        <v>54000000</v>
      </c>
      <c r="F38" s="32">
        <f>'02'!E194</f>
        <v>31696355</v>
      </c>
      <c r="G38" s="171">
        <f t="shared" si="1"/>
        <v>58.696953703703706</v>
      </c>
    </row>
    <row r="39" spans="1:7" s="26" customFormat="1" ht="12" customHeight="1" x14ac:dyDescent="0.25">
      <c r="A39" s="30" t="s">
        <v>51</v>
      </c>
      <c r="B39" s="137" t="s">
        <v>299</v>
      </c>
      <c r="C39" s="31" t="s">
        <v>52</v>
      </c>
      <c r="D39" s="32">
        <f>'02'!C201</f>
        <v>36328000</v>
      </c>
      <c r="E39" s="32">
        <f>'02'!D201</f>
        <v>36328000</v>
      </c>
      <c r="F39" s="32">
        <f>'02'!E201</f>
        <v>20332898</v>
      </c>
      <c r="G39" s="171">
        <f t="shared" si="1"/>
        <v>55.970320414005727</v>
      </c>
    </row>
    <row r="40" spans="1:7" s="26" customFormat="1" ht="12" customHeight="1" x14ac:dyDescent="0.25">
      <c r="A40" s="30" t="s">
        <v>53</v>
      </c>
      <c r="B40" s="137" t="s">
        <v>300</v>
      </c>
      <c r="C40" s="31" t="s">
        <v>54</v>
      </c>
      <c r="D40" s="32">
        <f>'02'!C202</f>
        <v>26995600</v>
      </c>
      <c r="E40" s="32">
        <f>'02'!D202</f>
        <v>26995600</v>
      </c>
      <c r="F40" s="32">
        <f>'02'!E202</f>
        <v>13372564</v>
      </c>
      <c r="G40" s="171">
        <f t="shared" si="1"/>
        <v>49.536087362384983</v>
      </c>
    </row>
    <row r="41" spans="1:7" s="26" customFormat="1" ht="12" customHeight="1" x14ac:dyDescent="0.25">
      <c r="A41" s="30" t="s">
        <v>55</v>
      </c>
      <c r="B41" s="137" t="s">
        <v>301</v>
      </c>
      <c r="C41" s="31" t="s">
        <v>56</v>
      </c>
      <c r="D41" s="32">
        <f>'02'!C203</f>
        <v>7123000</v>
      </c>
      <c r="E41" s="32">
        <f>'02'!D203</f>
        <v>7123000</v>
      </c>
      <c r="F41" s="32">
        <f>'02'!E203</f>
        <v>3170000</v>
      </c>
      <c r="G41" s="171">
        <f t="shared" si="1"/>
        <v>44.503720342552292</v>
      </c>
    </row>
    <row r="42" spans="1:7" s="26" customFormat="1" ht="12" customHeight="1" x14ac:dyDescent="0.25">
      <c r="A42" s="30" t="s">
        <v>57</v>
      </c>
      <c r="B42" s="137" t="s">
        <v>302</v>
      </c>
      <c r="C42" s="31" t="s">
        <v>58</v>
      </c>
      <c r="D42" s="32">
        <f>'02'!C207</f>
        <v>4000</v>
      </c>
      <c r="E42" s="32">
        <f>'02'!D207</f>
        <v>4000</v>
      </c>
      <c r="F42" s="32">
        <f>'02'!E207</f>
        <v>704</v>
      </c>
      <c r="G42" s="171">
        <f t="shared" si="1"/>
        <v>17.599999999999998</v>
      </c>
    </row>
    <row r="43" spans="1:7" s="26" customFormat="1" ht="12" customHeight="1" x14ac:dyDescent="0.25">
      <c r="A43" s="30" t="s">
        <v>59</v>
      </c>
      <c r="B43" s="137" t="s">
        <v>303</v>
      </c>
      <c r="C43" s="31" t="s">
        <v>60</v>
      </c>
      <c r="D43" s="38">
        <f>'02'!C218</f>
        <v>2000000</v>
      </c>
      <c r="E43" s="38">
        <f>'02'!D218</f>
        <v>2000000</v>
      </c>
      <c r="F43" s="38">
        <f>'02'!E218</f>
        <v>0</v>
      </c>
      <c r="G43" s="175"/>
    </row>
    <row r="44" spans="1:7" s="26" customFormat="1" ht="12" customHeight="1" x14ac:dyDescent="0.25">
      <c r="A44" s="33" t="s">
        <v>61</v>
      </c>
      <c r="B44" s="137" t="s">
        <v>304</v>
      </c>
      <c r="C44" s="34" t="s">
        <v>1324</v>
      </c>
      <c r="D44" s="39">
        <f>'02'!C219</f>
        <v>0</v>
      </c>
      <c r="E44" s="39">
        <f>'02'!D219</f>
        <v>0</v>
      </c>
      <c r="F44" s="39">
        <f>'02'!E219</f>
        <v>157732</v>
      </c>
      <c r="G44" s="176"/>
    </row>
    <row r="45" spans="1:7" s="26" customFormat="1" ht="12" customHeight="1" thickBot="1" x14ac:dyDescent="0.3">
      <c r="A45" s="33" t="s">
        <v>1325</v>
      </c>
      <c r="B45" s="137" t="s">
        <v>1326</v>
      </c>
      <c r="C45" s="34" t="s">
        <v>62</v>
      </c>
      <c r="D45" s="39">
        <f>'02'!C220</f>
        <v>0</v>
      </c>
      <c r="E45" s="39">
        <f>'02'!D220</f>
        <v>0</v>
      </c>
      <c r="F45" s="39">
        <f>'02'!E220</f>
        <v>121572</v>
      </c>
      <c r="G45" s="176"/>
    </row>
    <row r="46" spans="1:7" s="26" customFormat="1" ht="12" customHeight="1" thickBot="1" x14ac:dyDescent="0.3">
      <c r="A46" s="24" t="s">
        <v>63</v>
      </c>
      <c r="B46" s="135" t="s">
        <v>305</v>
      </c>
      <c r="C46" s="25" t="s">
        <v>64</v>
      </c>
      <c r="D46" s="11">
        <f>SUM(D47:D51)</f>
        <v>16000000</v>
      </c>
      <c r="E46" s="11">
        <f t="shared" ref="E46:F46" si="6">SUM(E47:E51)</f>
        <v>16000000</v>
      </c>
      <c r="F46" s="11">
        <f t="shared" si="6"/>
        <v>27919214</v>
      </c>
      <c r="G46" s="169">
        <f t="shared" si="1"/>
        <v>174.49508750000001</v>
      </c>
    </row>
    <row r="47" spans="1:7" s="26" customFormat="1" ht="12" customHeight="1" x14ac:dyDescent="0.25">
      <c r="A47" s="27" t="s">
        <v>65</v>
      </c>
      <c r="B47" s="136" t="s">
        <v>306</v>
      </c>
      <c r="C47" s="28" t="s">
        <v>66</v>
      </c>
      <c r="D47" s="40">
        <f>'02'!C224</f>
        <v>0</v>
      </c>
      <c r="E47" s="40">
        <f>'02'!D224</f>
        <v>0</v>
      </c>
      <c r="F47" s="40">
        <f>'02'!E224</f>
        <v>0</v>
      </c>
      <c r="G47" s="177"/>
    </row>
    <row r="48" spans="1:7" s="26" customFormat="1" ht="12" customHeight="1" x14ac:dyDescent="0.25">
      <c r="A48" s="30" t="s">
        <v>67</v>
      </c>
      <c r="B48" s="137" t="s">
        <v>307</v>
      </c>
      <c r="C48" s="31" t="s">
        <v>68</v>
      </c>
      <c r="D48" s="38">
        <f>'02'!C226</f>
        <v>16000000</v>
      </c>
      <c r="E48" s="38">
        <f>'02'!D226</f>
        <v>16000000</v>
      </c>
      <c r="F48" s="38">
        <f>'02'!E226</f>
        <v>27919214</v>
      </c>
      <c r="G48" s="175">
        <f t="shared" si="1"/>
        <v>174.49508750000001</v>
      </c>
    </row>
    <row r="49" spans="1:7" s="26" customFormat="1" ht="12" customHeight="1" x14ac:dyDescent="0.25">
      <c r="A49" s="30" t="s">
        <v>69</v>
      </c>
      <c r="B49" s="137" t="s">
        <v>308</v>
      </c>
      <c r="C49" s="31" t="s">
        <v>70</v>
      </c>
      <c r="D49" s="38">
        <f>'02'!C228</f>
        <v>0</v>
      </c>
      <c r="E49" s="38">
        <f>'02'!D228</f>
        <v>0</v>
      </c>
      <c r="F49" s="38">
        <f>'02'!E228</f>
        <v>0</v>
      </c>
      <c r="G49" s="175"/>
    </row>
    <row r="50" spans="1:7" s="26" customFormat="1" ht="12" customHeight="1" x14ac:dyDescent="0.25">
      <c r="A50" s="30" t="s">
        <v>71</v>
      </c>
      <c r="B50" s="137" t="s">
        <v>309</v>
      </c>
      <c r="C50" s="31" t="s">
        <v>72</v>
      </c>
      <c r="D50" s="38">
        <f>'02'!C229</f>
        <v>0</v>
      </c>
      <c r="E50" s="38">
        <f>'02'!D229</f>
        <v>0</v>
      </c>
      <c r="F50" s="38">
        <f>'02'!E229</f>
        <v>0</v>
      </c>
      <c r="G50" s="175"/>
    </row>
    <row r="51" spans="1:7" s="26" customFormat="1" ht="12" customHeight="1" thickBot="1" x14ac:dyDescent="0.3">
      <c r="A51" s="33" t="s">
        <v>73</v>
      </c>
      <c r="B51" s="137" t="s">
        <v>310</v>
      </c>
      <c r="C51" s="34" t="s">
        <v>74</v>
      </c>
      <c r="D51" s="39">
        <f>'02'!C231</f>
        <v>0</v>
      </c>
      <c r="E51" s="39">
        <f>'02'!D231</f>
        <v>0</v>
      </c>
      <c r="F51" s="39">
        <f>'02'!E231</f>
        <v>0</v>
      </c>
      <c r="G51" s="176"/>
    </row>
    <row r="52" spans="1:7" s="26" customFormat="1" ht="12" customHeight="1" thickBot="1" x14ac:dyDescent="0.3">
      <c r="A52" s="24" t="s">
        <v>75</v>
      </c>
      <c r="B52" s="135" t="s">
        <v>311</v>
      </c>
      <c r="C52" s="25" t="s">
        <v>76</v>
      </c>
      <c r="D52" s="11">
        <f>SUM(D53:D57)</f>
        <v>0</v>
      </c>
      <c r="E52" s="11">
        <f t="shared" ref="E52:F52" si="7">SUM(E53:E57)</f>
        <v>0</v>
      </c>
      <c r="F52" s="11">
        <f t="shared" si="7"/>
        <v>3100000</v>
      </c>
      <c r="G52" s="169"/>
    </row>
    <row r="53" spans="1:7" s="26" customFormat="1" ht="12" customHeight="1" x14ac:dyDescent="0.25">
      <c r="A53" s="27" t="s">
        <v>369</v>
      </c>
      <c r="B53" s="136" t="s">
        <v>312</v>
      </c>
      <c r="C53" s="28" t="s">
        <v>366</v>
      </c>
      <c r="D53" s="29">
        <f>'02'!C233</f>
        <v>0</v>
      </c>
      <c r="E53" s="29">
        <f>'02'!D233</f>
        <v>0</v>
      </c>
      <c r="F53" s="29">
        <f>'02'!E233</f>
        <v>0</v>
      </c>
      <c r="G53" s="170"/>
    </row>
    <row r="54" spans="1:7" s="26" customFormat="1" ht="12" customHeight="1" x14ac:dyDescent="0.25">
      <c r="A54" s="27" t="s">
        <v>370</v>
      </c>
      <c r="B54" s="137" t="s">
        <v>313</v>
      </c>
      <c r="C54" s="31" t="s">
        <v>367</v>
      </c>
      <c r="D54" s="29">
        <f>'02'!C234</f>
        <v>0</v>
      </c>
      <c r="E54" s="29">
        <f>'02'!D234</f>
        <v>0</v>
      </c>
      <c r="F54" s="29">
        <f>'02'!E234</f>
        <v>0</v>
      </c>
      <c r="G54" s="170"/>
    </row>
    <row r="55" spans="1:7" s="26" customFormat="1" ht="13.5" customHeight="1" x14ac:dyDescent="0.25">
      <c r="A55" s="27" t="s">
        <v>371</v>
      </c>
      <c r="B55" s="137" t="s">
        <v>314</v>
      </c>
      <c r="C55" s="31" t="s">
        <v>395</v>
      </c>
      <c r="D55" s="29">
        <f>'02'!C235</f>
        <v>0</v>
      </c>
      <c r="E55" s="29">
        <f>'02'!D235</f>
        <v>0</v>
      </c>
      <c r="F55" s="29">
        <f>'02'!E235</f>
        <v>0</v>
      </c>
      <c r="G55" s="170"/>
    </row>
    <row r="56" spans="1:7" s="26" customFormat="1" ht="12" customHeight="1" x14ac:dyDescent="0.25">
      <c r="A56" s="33" t="s">
        <v>372</v>
      </c>
      <c r="B56" s="138" t="s">
        <v>368</v>
      </c>
      <c r="C56" s="34" t="s">
        <v>374</v>
      </c>
      <c r="D56" s="29">
        <f>'02'!C236</f>
        <v>0</v>
      </c>
      <c r="E56" s="29">
        <f>'02'!D236</f>
        <v>0</v>
      </c>
      <c r="F56" s="29">
        <f>'02'!E236</f>
        <v>0</v>
      </c>
      <c r="G56" s="174"/>
    </row>
    <row r="57" spans="1:7" s="26" customFormat="1" ht="12" customHeight="1" x14ac:dyDescent="0.25">
      <c r="A57" s="30" t="s">
        <v>373</v>
      </c>
      <c r="B57" s="137" t="s">
        <v>365</v>
      </c>
      <c r="C57" s="31" t="s">
        <v>375</v>
      </c>
      <c r="D57" s="32">
        <f>'02'!C246</f>
        <v>0</v>
      </c>
      <c r="E57" s="32">
        <f>'02'!D246</f>
        <v>0</v>
      </c>
      <c r="F57" s="32">
        <f>'02'!E246</f>
        <v>3100000</v>
      </c>
      <c r="G57" s="171"/>
    </row>
    <row r="58" spans="1:7" s="26" customFormat="1" ht="12" customHeight="1" thickBot="1" x14ac:dyDescent="0.3">
      <c r="A58" s="61" t="s">
        <v>1327</v>
      </c>
      <c r="B58" s="142" t="s">
        <v>365</v>
      </c>
      <c r="C58" s="357" t="s">
        <v>1328</v>
      </c>
      <c r="D58" s="133"/>
      <c r="E58" s="133"/>
      <c r="F58" s="133"/>
      <c r="G58" s="182"/>
    </row>
    <row r="59" spans="1:7" s="26" customFormat="1" ht="12" customHeight="1" thickBot="1" x14ac:dyDescent="0.3">
      <c r="A59" s="24" t="s">
        <v>81</v>
      </c>
      <c r="B59" s="135" t="s">
        <v>315</v>
      </c>
      <c r="C59" s="35" t="s">
        <v>82</v>
      </c>
      <c r="D59" s="11">
        <f>SUM(D60:D64)</f>
        <v>0</v>
      </c>
      <c r="E59" s="11">
        <f t="shared" ref="E59:F59" si="8">SUM(E60:E64)</f>
        <v>0</v>
      </c>
      <c r="F59" s="11">
        <f t="shared" si="8"/>
        <v>58170</v>
      </c>
      <c r="G59" s="169"/>
    </row>
    <row r="60" spans="1:7" s="26" customFormat="1" ht="12" customHeight="1" x14ac:dyDescent="0.25">
      <c r="A60" s="27" t="s">
        <v>381</v>
      </c>
      <c r="B60" s="136" t="s">
        <v>316</v>
      </c>
      <c r="C60" s="28" t="s">
        <v>376</v>
      </c>
      <c r="D60" s="38">
        <f>'02'!C259</f>
        <v>0</v>
      </c>
      <c r="E60" s="38">
        <f>'02'!D259</f>
        <v>0</v>
      </c>
      <c r="F60" s="38">
        <f>'02'!E259</f>
        <v>0</v>
      </c>
      <c r="G60" s="175"/>
    </row>
    <row r="61" spans="1:7" s="26" customFormat="1" ht="12" customHeight="1" x14ac:dyDescent="0.25">
      <c r="A61" s="27" t="s">
        <v>382</v>
      </c>
      <c r="B61" s="136" t="s">
        <v>317</v>
      </c>
      <c r="C61" s="31" t="s">
        <v>377</v>
      </c>
      <c r="D61" s="38">
        <f>'02'!C260</f>
        <v>0</v>
      </c>
      <c r="E61" s="38">
        <f>'02'!D260</f>
        <v>0</v>
      </c>
      <c r="F61" s="38">
        <f>'02'!E260</f>
        <v>0</v>
      </c>
      <c r="G61" s="175"/>
    </row>
    <row r="62" spans="1:7" s="26" customFormat="1" ht="11.25" customHeight="1" x14ac:dyDescent="0.25">
      <c r="A62" s="27" t="s">
        <v>383</v>
      </c>
      <c r="B62" s="136" t="s">
        <v>318</v>
      </c>
      <c r="C62" s="31" t="s">
        <v>396</v>
      </c>
      <c r="D62" s="38">
        <f>'02'!C261</f>
        <v>0</v>
      </c>
      <c r="E62" s="38">
        <f>'02'!D261</f>
        <v>0</v>
      </c>
      <c r="F62" s="38">
        <f>'02'!E261</f>
        <v>0</v>
      </c>
      <c r="G62" s="175"/>
    </row>
    <row r="63" spans="1:7" s="26" customFormat="1" ht="12" customHeight="1" x14ac:dyDescent="0.25">
      <c r="A63" s="27" t="s">
        <v>384</v>
      </c>
      <c r="B63" s="142" t="s">
        <v>379</v>
      </c>
      <c r="C63" s="34" t="s">
        <v>378</v>
      </c>
      <c r="D63" s="38">
        <f>'02'!C262</f>
        <v>0</v>
      </c>
      <c r="E63" s="38">
        <f>'02'!D262</f>
        <v>0</v>
      </c>
      <c r="F63" s="38">
        <f>'02'!E262</f>
        <v>58170</v>
      </c>
      <c r="G63" s="175"/>
    </row>
    <row r="64" spans="1:7" s="26" customFormat="1" ht="12" customHeight="1" x14ac:dyDescent="0.25">
      <c r="A64" s="27" t="s">
        <v>385</v>
      </c>
      <c r="B64" s="145" t="s">
        <v>386</v>
      </c>
      <c r="C64" s="31" t="s">
        <v>380</v>
      </c>
      <c r="D64" s="38">
        <f>'02'!C272</f>
        <v>0</v>
      </c>
      <c r="E64" s="38">
        <f>'02'!D272</f>
        <v>0</v>
      </c>
      <c r="F64" s="38">
        <f>'02'!E272</f>
        <v>0</v>
      </c>
      <c r="G64" s="175"/>
    </row>
    <row r="65" spans="1:7" s="26" customFormat="1" ht="12" customHeight="1" thickBot="1" x14ac:dyDescent="0.3">
      <c r="A65" s="61" t="s">
        <v>1329</v>
      </c>
      <c r="B65" s="142" t="s">
        <v>386</v>
      </c>
      <c r="C65" s="357" t="s">
        <v>1330</v>
      </c>
      <c r="D65" s="358"/>
      <c r="E65" s="358"/>
      <c r="F65" s="358"/>
      <c r="G65" s="359"/>
    </row>
    <row r="66" spans="1:7" s="26" customFormat="1" ht="12" customHeight="1" thickBot="1" x14ac:dyDescent="0.3">
      <c r="A66" s="24" t="s">
        <v>83</v>
      </c>
      <c r="B66" s="135"/>
      <c r="C66" s="25" t="s">
        <v>84</v>
      </c>
      <c r="D66" s="14">
        <f>+D5+D12+D19+D26+D34+D46+D52+D59</f>
        <v>3093882760</v>
      </c>
      <c r="E66" s="14">
        <f t="shared" ref="E66:F66" si="9">+E5+E12+E19+E26+E34+E46+E52+E59</f>
        <v>3176118629</v>
      </c>
      <c r="F66" s="14">
        <f t="shared" si="9"/>
        <v>1714277114</v>
      </c>
      <c r="G66" s="172">
        <f t="shared" si="1"/>
        <v>53.97396364063831</v>
      </c>
    </row>
    <row r="67" spans="1:7" s="26" customFormat="1" ht="12" customHeight="1" thickBot="1" x14ac:dyDescent="0.3">
      <c r="A67" s="41" t="s">
        <v>85</v>
      </c>
      <c r="B67" s="135" t="s">
        <v>320</v>
      </c>
      <c r="C67" s="35" t="s">
        <v>86</v>
      </c>
      <c r="D67" s="11">
        <f>SUM(D68:D70)</f>
        <v>183000000</v>
      </c>
      <c r="E67" s="11">
        <f t="shared" ref="E67:F67" si="10">SUM(E68:E70)</f>
        <v>183000000</v>
      </c>
      <c r="F67" s="11">
        <f t="shared" si="10"/>
        <v>134981711</v>
      </c>
      <c r="G67" s="169"/>
    </row>
    <row r="68" spans="1:7" s="26" customFormat="1" ht="12" customHeight="1" x14ac:dyDescent="0.25">
      <c r="A68" s="27" t="s">
        <v>87</v>
      </c>
      <c r="B68" s="136" t="s">
        <v>321</v>
      </c>
      <c r="C68" s="28" t="s">
        <v>88</v>
      </c>
      <c r="D68" s="38">
        <f>'04'!C4</f>
        <v>183000000</v>
      </c>
      <c r="E68" s="38">
        <f>'04'!D4</f>
        <v>183000000</v>
      </c>
      <c r="F68" s="38">
        <f>'04'!E4</f>
        <v>134981711</v>
      </c>
      <c r="G68" s="175"/>
    </row>
    <row r="69" spans="1:7" s="26" customFormat="1" ht="12" customHeight="1" x14ac:dyDescent="0.25">
      <c r="A69" s="30" t="s">
        <v>89</v>
      </c>
      <c r="B69" s="136" t="s">
        <v>322</v>
      </c>
      <c r="C69" s="31" t="s">
        <v>90</v>
      </c>
      <c r="D69" s="38">
        <f>'04'!C5</f>
        <v>0</v>
      </c>
      <c r="E69" s="38">
        <f>'04'!D5</f>
        <v>0</v>
      </c>
      <c r="F69" s="38">
        <f>'04'!E5</f>
        <v>0</v>
      </c>
      <c r="G69" s="175"/>
    </row>
    <row r="70" spans="1:7" s="26" customFormat="1" ht="12" customHeight="1" thickBot="1" x14ac:dyDescent="0.3">
      <c r="A70" s="33" t="s">
        <v>91</v>
      </c>
      <c r="B70" s="136" t="s">
        <v>323</v>
      </c>
      <c r="C70" s="42" t="s">
        <v>92</v>
      </c>
      <c r="D70" s="38">
        <f>'04'!C6</f>
        <v>0</v>
      </c>
      <c r="E70" s="38">
        <f>'04'!D6</f>
        <v>0</v>
      </c>
      <c r="F70" s="38">
        <f>'04'!E6</f>
        <v>0</v>
      </c>
      <c r="G70" s="175"/>
    </row>
    <row r="71" spans="1:7" s="26" customFormat="1" ht="12" customHeight="1" thickBot="1" x14ac:dyDescent="0.3">
      <c r="A71" s="41" t="s">
        <v>93</v>
      </c>
      <c r="B71" s="135" t="s">
        <v>324</v>
      </c>
      <c r="C71" s="35" t="s">
        <v>94</v>
      </c>
      <c r="D71" s="11">
        <f>SUM(D72:D75)</f>
        <v>0</v>
      </c>
      <c r="E71" s="11">
        <f t="shared" ref="E71:F71" si="11">SUM(E72:E75)</f>
        <v>0</v>
      </c>
      <c r="F71" s="11">
        <f t="shared" si="11"/>
        <v>0</v>
      </c>
      <c r="G71" s="169"/>
    </row>
    <row r="72" spans="1:7" s="26" customFormat="1" ht="12" customHeight="1" x14ac:dyDescent="0.25">
      <c r="A72" s="27" t="s">
        <v>95</v>
      </c>
      <c r="B72" s="136" t="s">
        <v>325</v>
      </c>
      <c r="C72" s="28" t="s">
        <v>96</v>
      </c>
      <c r="D72" s="38">
        <f>'04'!C8</f>
        <v>0</v>
      </c>
      <c r="E72" s="38">
        <f>'04'!D8</f>
        <v>0</v>
      </c>
      <c r="F72" s="38">
        <f>'04'!E8</f>
        <v>0</v>
      </c>
      <c r="G72" s="175"/>
    </row>
    <row r="73" spans="1:7" s="26" customFormat="1" ht="12" customHeight="1" x14ac:dyDescent="0.25">
      <c r="A73" s="30" t="s">
        <v>97</v>
      </c>
      <c r="B73" s="136" t="s">
        <v>326</v>
      </c>
      <c r="C73" s="31" t="s">
        <v>98</v>
      </c>
      <c r="D73" s="38">
        <f>'04'!C11</f>
        <v>0</v>
      </c>
      <c r="E73" s="38">
        <f>'04'!D11</f>
        <v>0</v>
      </c>
      <c r="F73" s="38">
        <f>'04'!E11</f>
        <v>0</v>
      </c>
      <c r="G73" s="175"/>
    </row>
    <row r="74" spans="1:7" s="26" customFormat="1" ht="12" customHeight="1" x14ac:dyDescent="0.25">
      <c r="A74" s="30" t="s">
        <v>99</v>
      </c>
      <c r="B74" s="136" t="s">
        <v>327</v>
      </c>
      <c r="C74" s="31" t="s">
        <v>100</v>
      </c>
      <c r="D74" s="38">
        <f>'04'!C12</f>
        <v>0</v>
      </c>
      <c r="E74" s="38">
        <f>'04'!D12</f>
        <v>0</v>
      </c>
      <c r="F74" s="38">
        <f>'04'!E12</f>
        <v>0</v>
      </c>
      <c r="G74" s="175"/>
    </row>
    <row r="75" spans="1:7" s="26" customFormat="1" ht="12" customHeight="1" thickBot="1" x14ac:dyDescent="0.3">
      <c r="A75" s="33" t="s">
        <v>101</v>
      </c>
      <c r="B75" s="136" t="s">
        <v>328</v>
      </c>
      <c r="C75" s="34" t="s">
        <v>102</v>
      </c>
      <c r="D75" s="38">
        <f>'04'!C13</f>
        <v>0</v>
      </c>
      <c r="E75" s="38">
        <f>'04'!D13</f>
        <v>0</v>
      </c>
      <c r="F75" s="38">
        <f>'04'!E13</f>
        <v>0</v>
      </c>
      <c r="G75" s="175"/>
    </row>
    <row r="76" spans="1:7" s="26" customFormat="1" ht="12" customHeight="1" thickBot="1" x14ac:dyDescent="0.3">
      <c r="A76" s="41" t="s">
        <v>103</v>
      </c>
      <c r="B76" s="135" t="s">
        <v>329</v>
      </c>
      <c r="C76" s="35" t="s">
        <v>104</v>
      </c>
      <c r="D76" s="11">
        <f>SUM(D77:D78)</f>
        <v>1351813505</v>
      </c>
      <c r="E76" s="11">
        <f t="shared" ref="E76:F76" si="12">SUM(E77:E78)</f>
        <v>1351813505</v>
      </c>
      <c r="F76" s="11">
        <f t="shared" si="12"/>
        <v>1351813505</v>
      </c>
      <c r="G76" s="169">
        <f t="shared" ref="G76:G91" si="13">F76/E76*100</f>
        <v>100</v>
      </c>
    </row>
    <row r="77" spans="1:7" s="26" customFormat="1" ht="12" customHeight="1" x14ac:dyDescent="0.25">
      <c r="A77" s="27" t="s">
        <v>105</v>
      </c>
      <c r="B77" s="136" t="s">
        <v>330</v>
      </c>
      <c r="C77" s="28" t="s">
        <v>106</v>
      </c>
      <c r="D77" s="38">
        <f>'04'!C15</f>
        <v>1351813505</v>
      </c>
      <c r="E77" s="38">
        <f>'04'!D15</f>
        <v>1351813505</v>
      </c>
      <c r="F77" s="38">
        <f>'04'!E15</f>
        <v>1351813505</v>
      </c>
      <c r="G77" s="175">
        <f t="shared" si="13"/>
        <v>100</v>
      </c>
    </row>
    <row r="78" spans="1:7" s="26" customFormat="1" ht="12" customHeight="1" thickBot="1" x14ac:dyDescent="0.3">
      <c r="A78" s="33" t="s">
        <v>107</v>
      </c>
      <c r="B78" s="136" t="s">
        <v>331</v>
      </c>
      <c r="C78" s="34" t="s">
        <v>108</v>
      </c>
      <c r="D78" s="38">
        <f>'04'!C16</f>
        <v>0</v>
      </c>
      <c r="E78" s="38">
        <f>'04'!D16</f>
        <v>0</v>
      </c>
      <c r="F78" s="38">
        <f>'04'!E16</f>
        <v>0</v>
      </c>
      <c r="G78" s="175"/>
    </row>
    <row r="79" spans="1:7" s="26" customFormat="1" ht="12" customHeight="1" thickBot="1" x14ac:dyDescent="0.3">
      <c r="A79" s="41" t="s">
        <v>109</v>
      </c>
      <c r="B79" s="135"/>
      <c r="C79" s="35" t="s">
        <v>110</v>
      </c>
      <c r="D79" s="11">
        <f>SUM(D80:D82)</f>
        <v>0</v>
      </c>
      <c r="E79" s="11">
        <f t="shared" ref="E79:F79" si="14">SUM(E80:E82)</f>
        <v>0</v>
      </c>
      <c r="F79" s="11">
        <f t="shared" si="14"/>
        <v>0</v>
      </c>
      <c r="G79" s="169"/>
    </row>
    <row r="80" spans="1:7" s="26" customFormat="1" ht="12" customHeight="1" x14ac:dyDescent="0.25">
      <c r="A80" s="27" t="s">
        <v>388</v>
      </c>
      <c r="B80" s="136" t="s">
        <v>332</v>
      </c>
      <c r="C80" s="28" t="s">
        <v>111</v>
      </c>
      <c r="D80" s="38">
        <f>'04'!C18</f>
        <v>0</v>
      </c>
      <c r="E80" s="38">
        <f>'04'!D18</f>
        <v>0</v>
      </c>
      <c r="F80" s="38">
        <f>'04'!E18</f>
        <v>0</v>
      </c>
      <c r="G80" s="175"/>
    </row>
    <row r="81" spans="1:7" s="26" customFormat="1" ht="12" customHeight="1" x14ac:dyDescent="0.25">
      <c r="A81" s="30" t="s">
        <v>389</v>
      </c>
      <c r="B81" s="137" t="s">
        <v>333</v>
      </c>
      <c r="C81" s="31" t="s">
        <v>112</v>
      </c>
      <c r="D81" s="38">
        <f>'04'!C19</f>
        <v>0</v>
      </c>
      <c r="E81" s="38">
        <f>'04'!D19</f>
        <v>0</v>
      </c>
      <c r="F81" s="38">
        <f>'04'!E19</f>
        <v>0</v>
      </c>
      <c r="G81" s="175"/>
    </row>
    <row r="82" spans="1:7" s="26" customFormat="1" ht="12" customHeight="1" thickBot="1" x14ac:dyDescent="0.3">
      <c r="A82" s="33" t="s">
        <v>390</v>
      </c>
      <c r="B82" s="138" t="s">
        <v>387</v>
      </c>
      <c r="C82" s="34" t="s">
        <v>531</v>
      </c>
      <c r="D82" s="38">
        <f>'04'!C21</f>
        <v>0</v>
      </c>
      <c r="E82" s="38">
        <f>'04'!D21</f>
        <v>0</v>
      </c>
      <c r="F82" s="38">
        <f>'04'!E21</f>
        <v>0</v>
      </c>
      <c r="G82" s="175"/>
    </row>
    <row r="83" spans="1:7" s="26" customFormat="1" ht="12" customHeight="1" thickBot="1" x14ac:dyDescent="0.3">
      <c r="A83" s="41" t="s">
        <v>113</v>
      </c>
      <c r="B83" s="135" t="s">
        <v>334</v>
      </c>
      <c r="C83" s="35" t="s">
        <v>114</v>
      </c>
      <c r="D83" s="11">
        <f>SUM(D84:D87)</f>
        <v>0</v>
      </c>
      <c r="E83" s="11">
        <f t="shared" ref="E83:F83" si="15">SUM(E84:E87)</f>
        <v>0</v>
      </c>
      <c r="F83" s="11">
        <f t="shared" si="15"/>
        <v>0</v>
      </c>
      <c r="G83" s="169"/>
    </row>
    <row r="84" spans="1:7" s="26" customFormat="1" ht="12" customHeight="1" x14ac:dyDescent="0.25">
      <c r="A84" s="43" t="s">
        <v>391</v>
      </c>
      <c r="B84" s="136" t="s">
        <v>335</v>
      </c>
      <c r="C84" s="28" t="s">
        <v>532</v>
      </c>
      <c r="D84" s="38">
        <f>'04'!C27</f>
        <v>0</v>
      </c>
      <c r="E84" s="38">
        <f>'04'!D27</f>
        <v>0</v>
      </c>
      <c r="F84" s="38">
        <f>'04'!E27</f>
        <v>0</v>
      </c>
      <c r="G84" s="175"/>
    </row>
    <row r="85" spans="1:7" s="26" customFormat="1" ht="12" customHeight="1" x14ac:dyDescent="0.25">
      <c r="A85" s="44" t="s">
        <v>392</v>
      </c>
      <c r="B85" s="136" t="s">
        <v>336</v>
      </c>
      <c r="C85" s="31" t="s">
        <v>533</v>
      </c>
      <c r="D85" s="38">
        <f>'04'!C28</f>
        <v>0</v>
      </c>
      <c r="E85" s="38">
        <f>'04'!D28</f>
        <v>0</v>
      </c>
      <c r="F85" s="38">
        <f>'04'!E28</f>
        <v>0</v>
      </c>
      <c r="G85" s="175"/>
    </row>
    <row r="86" spans="1:7" s="26" customFormat="1" ht="12" customHeight="1" x14ac:dyDescent="0.25">
      <c r="A86" s="44" t="s">
        <v>393</v>
      </c>
      <c r="B86" s="136" t="s">
        <v>337</v>
      </c>
      <c r="C86" s="31" t="s">
        <v>534</v>
      </c>
      <c r="D86" s="38">
        <f>'04'!C29</f>
        <v>0</v>
      </c>
      <c r="E86" s="38">
        <f>'04'!D29</f>
        <v>0</v>
      </c>
      <c r="F86" s="38">
        <f>'04'!E29</f>
        <v>0</v>
      </c>
      <c r="G86" s="175"/>
    </row>
    <row r="87" spans="1:7" s="26" customFormat="1" ht="12" customHeight="1" thickBot="1" x14ac:dyDescent="0.3">
      <c r="A87" s="45" t="s">
        <v>394</v>
      </c>
      <c r="B87" s="136" t="s">
        <v>338</v>
      </c>
      <c r="C87" s="34" t="s">
        <v>535</v>
      </c>
      <c r="D87" s="38">
        <f>'04'!C30</f>
        <v>0</v>
      </c>
      <c r="E87" s="38">
        <f>'04'!D30</f>
        <v>0</v>
      </c>
      <c r="F87" s="38">
        <f>'04'!E30</f>
        <v>0</v>
      </c>
      <c r="G87" s="175"/>
    </row>
    <row r="88" spans="1:7" s="26" customFormat="1" ht="13.5" customHeight="1" thickBot="1" x14ac:dyDescent="0.3">
      <c r="A88" s="41" t="s">
        <v>115</v>
      </c>
      <c r="B88" s="135" t="s">
        <v>339</v>
      </c>
      <c r="C88" s="35" t="s">
        <v>116</v>
      </c>
      <c r="D88" s="46"/>
      <c r="E88" s="46"/>
      <c r="F88" s="46"/>
      <c r="G88" s="178"/>
    </row>
    <row r="89" spans="1:7" s="26" customFormat="1" ht="13.5" customHeight="1" thickBot="1" x14ac:dyDescent="0.3">
      <c r="A89" s="154" t="s">
        <v>175</v>
      </c>
      <c r="B89" s="135"/>
      <c r="C89" s="35" t="s">
        <v>557</v>
      </c>
      <c r="D89" s="46"/>
      <c r="E89" s="46"/>
      <c r="F89" s="46"/>
      <c r="G89" s="178"/>
    </row>
    <row r="90" spans="1:7" s="26" customFormat="1" ht="15.75" customHeight="1" thickBot="1" x14ac:dyDescent="0.3">
      <c r="A90" s="154" t="s">
        <v>178</v>
      </c>
      <c r="B90" s="135" t="s">
        <v>319</v>
      </c>
      <c r="C90" s="47" t="s">
        <v>117</v>
      </c>
      <c r="D90" s="14">
        <f>+D67+D71+D76+D79+D83+D88</f>
        <v>1534813505</v>
      </c>
      <c r="E90" s="14">
        <f t="shared" ref="E90:F90" si="16">+E67+E71+E76+E79+E83+E88</f>
        <v>1534813505</v>
      </c>
      <c r="F90" s="14">
        <f t="shared" si="16"/>
        <v>1486795216</v>
      </c>
      <c r="G90" s="172">
        <f t="shared" si="13"/>
        <v>96.871392593069473</v>
      </c>
    </row>
    <row r="91" spans="1:7" s="26" customFormat="1" ht="16.5" customHeight="1" thickBot="1" x14ac:dyDescent="0.3">
      <c r="A91" s="154" t="s">
        <v>181</v>
      </c>
      <c r="B91" s="139"/>
      <c r="C91" s="48" t="s">
        <v>118</v>
      </c>
      <c r="D91" s="14">
        <f>+D66+D90</f>
        <v>4628696265</v>
      </c>
      <c r="E91" s="14">
        <f t="shared" ref="E91:F91" si="17">+E66+E90</f>
        <v>4710932134</v>
      </c>
      <c r="F91" s="14">
        <f t="shared" si="17"/>
        <v>3201072330</v>
      </c>
      <c r="G91" s="172">
        <f t="shared" si="13"/>
        <v>67.949871468048613</v>
      </c>
    </row>
    <row r="92" spans="1:7" s="26" customFormat="1" x14ac:dyDescent="0.25">
      <c r="A92" s="72"/>
      <c r="B92" s="49"/>
      <c r="C92" s="73"/>
      <c r="D92" s="74"/>
      <c r="E92" s="74"/>
      <c r="F92" s="74"/>
      <c r="G92" s="179"/>
    </row>
    <row r="93" spans="1:7" ht="16.5" customHeight="1" x14ac:dyDescent="0.3">
      <c r="A93" s="733" t="s">
        <v>119</v>
      </c>
      <c r="B93" s="733"/>
      <c r="C93" s="733"/>
      <c r="D93" s="733"/>
      <c r="E93" s="155"/>
      <c r="F93" s="155"/>
      <c r="G93" s="166"/>
    </row>
    <row r="94" spans="1:7" s="50" customFormat="1" ht="16.5" customHeight="1" thickBot="1" x14ac:dyDescent="0.35">
      <c r="A94" s="734" t="s">
        <v>120</v>
      </c>
      <c r="B94" s="734"/>
      <c r="C94" s="734"/>
      <c r="D94" s="16"/>
      <c r="E94" s="16"/>
      <c r="F94" s="16"/>
      <c r="G94" s="167" t="s">
        <v>561</v>
      </c>
    </row>
    <row r="95" spans="1:7" ht="38.1" customHeight="1" thickBot="1" x14ac:dyDescent="0.35">
      <c r="A95" s="17" t="s">
        <v>2</v>
      </c>
      <c r="B95" s="132" t="s">
        <v>245</v>
      </c>
      <c r="C95" s="18" t="s">
        <v>121</v>
      </c>
      <c r="D95" s="19" t="s">
        <v>1319</v>
      </c>
      <c r="E95" s="19" t="s">
        <v>586</v>
      </c>
      <c r="F95" s="19" t="s">
        <v>587</v>
      </c>
      <c r="G95" s="168" t="s">
        <v>1271</v>
      </c>
    </row>
    <row r="96" spans="1:7" s="23" customFormat="1" ht="12" customHeight="1" thickBot="1" x14ac:dyDescent="0.25">
      <c r="A96" s="10">
        <v>1</v>
      </c>
      <c r="B96" s="10">
        <v>2</v>
      </c>
      <c r="C96" s="51">
        <v>2</v>
      </c>
      <c r="D96" s="52">
        <v>3</v>
      </c>
      <c r="E96" s="52">
        <v>4</v>
      </c>
      <c r="F96" s="52">
        <v>5</v>
      </c>
      <c r="G96" s="52">
        <v>6</v>
      </c>
    </row>
    <row r="97" spans="1:7" ht="12" customHeight="1" thickBot="1" x14ac:dyDescent="0.35">
      <c r="A97" s="53" t="s">
        <v>4</v>
      </c>
      <c r="B97" s="140"/>
      <c r="C97" s="54" t="s">
        <v>122</v>
      </c>
      <c r="D97" s="55">
        <f>SUM(D98:D102)</f>
        <v>1880490153</v>
      </c>
      <c r="E97" s="55">
        <f t="shared" ref="E97:F97" si="18">SUM(E98:E102)</f>
        <v>2024138014</v>
      </c>
      <c r="F97" s="55">
        <f t="shared" si="18"/>
        <v>980323765</v>
      </c>
      <c r="G97" s="180">
        <f t="shared" ref="G97:G140" si="19">F97/E97*100</f>
        <v>48.431666132426088</v>
      </c>
    </row>
    <row r="98" spans="1:7" ht="12" customHeight="1" x14ac:dyDescent="0.3">
      <c r="A98" s="56" t="s">
        <v>6</v>
      </c>
      <c r="B98" s="141" t="s">
        <v>246</v>
      </c>
      <c r="C98" s="57" t="s">
        <v>123</v>
      </c>
      <c r="D98" s="58">
        <f>'01'!C23</f>
        <v>697083000</v>
      </c>
      <c r="E98" s="58">
        <f>'01'!D23</f>
        <v>752385780</v>
      </c>
      <c r="F98" s="58">
        <f>'01'!E23</f>
        <v>354552591</v>
      </c>
      <c r="G98" s="181">
        <f t="shared" si="19"/>
        <v>47.123776183010797</v>
      </c>
    </row>
    <row r="99" spans="1:7" ht="12" customHeight="1" x14ac:dyDescent="0.3">
      <c r="A99" s="30" t="s">
        <v>8</v>
      </c>
      <c r="B99" s="137" t="s">
        <v>247</v>
      </c>
      <c r="C99" s="2" t="s">
        <v>124</v>
      </c>
      <c r="D99" s="32">
        <f>'01'!C24</f>
        <v>140350000</v>
      </c>
      <c r="E99" s="32">
        <f>'01'!D24</f>
        <v>149399272</v>
      </c>
      <c r="F99" s="32">
        <f>'01'!E24</f>
        <v>70179356</v>
      </c>
      <c r="G99" s="171">
        <f t="shared" si="19"/>
        <v>46.974362766640517</v>
      </c>
    </row>
    <row r="100" spans="1:7" ht="12" customHeight="1" x14ac:dyDescent="0.3">
      <c r="A100" s="30" t="s">
        <v>10</v>
      </c>
      <c r="B100" s="137" t="s">
        <v>248</v>
      </c>
      <c r="C100" s="2" t="s">
        <v>125</v>
      </c>
      <c r="D100" s="36">
        <f>'01'!C63</f>
        <v>651608077</v>
      </c>
      <c r="E100" s="36">
        <f>'01'!D63</f>
        <v>668262447</v>
      </c>
      <c r="F100" s="36">
        <f>'01'!E63</f>
        <v>276783660</v>
      </c>
      <c r="G100" s="174">
        <f t="shared" si="19"/>
        <v>41.418406981052456</v>
      </c>
    </row>
    <row r="101" spans="1:7" ht="12" customHeight="1" x14ac:dyDescent="0.3">
      <c r="A101" s="30" t="s">
        <v>11</v>
      </c>
      <c r="B101" s="137" t="s">
        <v>249</v>
      </c>
      <c r="C101" s="59" t="s">
        <v>126</v>
      </c>
      <c r="D101" s="36">
        <f>'01'!C122</f>
        <v>19412000</v>
      </c>
      <c r="E101" s="36">
        <f>'01'!D122</f>
        <v>17024000</v>
      </c>
      <c r="F101" s="36">
        <f>'01'!E122</f>
        <v>7122315</v>
      </c>
      <c r="G101" s="174">
        <f t="shared" si="19"/>
        <v>41.836906719924812</v>
      </c>
    </row>
    <row r="102" spans="1:7" ht="12" customHeight="1" thickBot="1" x14ac:dyDescent="0.35">
      <c r="A102" s="30" t="s">
        <v>127</v>
      </c>
      <c r="B102" s="144" t="s">
        <v>250</v>
      </c>
      <c r="C102" s="60" t="s">
        <v>128</v>
      </c>
      <c r="D102" s="36">
        <f>'01'!C192-'01'!C191</f>
        <v>372037076</v>
      </c>
      <c r="E102" s="36">
        <f>'01'!D192-'01'!D191</f>
        <v>437066515</v>
      </c>
      <c r="F102" s="36">
        <f>'01'!E192-'01'!E191</f>
        <v>271685843</v>
      </c>
      <c r="G102" s="174">
        <f t="shared" si="19"/>
        <v>62.161212006826929</v>
      </c>
    </row>
    <row r="103" spans="1:7" ht="12" customHeight="1" thickBot="1" x14ac:dyDescent="0.35">
      <c r="A103" s="24" t="s">
        <v>15</v>
      </c>
      <c r="B103" s="135" t="s">
        <v>582</v>
      </c>
      <c r="C103" s="5" t="s">
        <v>536</v>
      </c>
      <c r="D103" s="11">
        <f>+D104+D106+D105</f>
        <v>126447928</v>
      </c>
      <c r="E103" s="11">
        <f t="shared" ref="E103:F103" si="20">+E104+E106+E105</f>
        <v>60116229</v>
      </c>
      <c r="F103" s="11">
        <f t="shared" si="20"/>
        <v>0</v>
      </c>
      <c r="G103" s="169"/>
    </row>
    <row r="104" spans="1:7" ht="12" customHeight="1" x14ac:dyDescent="0.3">
      <c r="A104" s="27" t="s">
        <v>340</v>
      </c>
      <c r="B104" s="136" t="s">
        <v>582</v>
      </c>
      <c r="C104" s="4" t="s">
        <v>134</v>
      </c>
      <c r="D104" s="29">
        <v>5000000</v>
      </c>
      <c r="E104" s="29">
        <v>5000000</v>
      </c>
      <c r="F104" s="29"/>
      <c r="G104" s="170"/>
    </row>
    <row r="105" spans="1:7" ht="12" customHeight="1" x14ac:dyDescent="0.3">
      <c r="A105" s="27" t="s">
        <v>341</v>
      </c>
      <c r="B105" s="142" t="s">
        <v>582</v>
      </c>
      <c r="C105" s="147" t="s">
        <v>398</v>
      </c>
      <c r="D105" s="133">
        <v>111447928</v>
      </c>
      <c r="E105" s="133">
        <v>45486229</v>
      </c>
      <c r="F105" s="133"/>
      <c r="G105" s="182"/>
    </row>
    <row r="106" spans="1:7" ht="12" customHeight="1" thickBot="1" x14ac:dyDescent="0.35">
      <c r="A106" s="27" t="s">
        <v>342</v>
      </c>
      <c r="B106" s="138" t="s">
        <v>582</v>
      </c>
      <c r="C106" s="63" t="s">
        <v>397</v>
      </c>
      <c r="D106" s="36">
        <v>10000000</v>
      </c>
      <c r="E106" s="36">
        <v>9630000</v>
      </c>
      <c r="F106" s="36"/>
      <c r="G106" s="174"/>
    </row>
    <row r="107" spans="1:7" ht="12" customHeight="1" thickBot="1" x14ac:dyDescent="0.35">
      <c r="A107" s="24" t="s">
        <v>27</v>
      </c>
      <c r="B107" s="135"/>
      <c r="C107" s="62" t="s">
        <v>539</v>
      </c>
      <c r="D107" s="11">
        <f>+D108+D110+D112</f>
        <v>2576061781</v>
      </c>
      <c r="E107" s="11">
        <f t="shared" ref="E107:F107" si="21">+E108+E110+E112</f>
        <v>2580981488</v>
      </c>
      <c r="F107" s="11">
        <f t="shared" si="21"/>
        <v>588281572</v>
      </c>
      <c r="G107" s="169">
        <f t="shared" si="19"/>
        <v>22.792940388575154</v>
      </c>
    </row>
    <row r="108" spans="1:7" ht="12" customHeight="1" x14ac:dyDescent="0.3">
      <c r="A108" s="27" t="s">
        <v>528</v>
      </c>
      <c r="B108" s="136" t="s">
        <v>251</v>
      </c>
      <c r="C108" s="2" t="s">
        <v>129</v>
      </c>
      <c r="D108" s="29">
        <f>'01'!C201</f>
        <v>2311807088</v>
      </c>
      <c r="E108" s="29">
        <f>'01'!D201</f>
        <v>2316819745</v>
      </c>
      <c r="F108" s="29">
        <f>'01'!E201</f>
        <v>507434779</v>
      </c>
      <c r="G108" s="170">
        <f t="shared" si="19"/>
        <v>21.902212293170869</v>
      </c>
    </row>
    <row r="109" spans="1:7" ht="12" customHeight="1" x14ac:dyDescent="0.3">
      <c r="A109" s="27" t="s">
        <v>529</v>
      </c>
      <c r="B109" s="145" t="s">
        <v>251</v>
      </c>
      <c r="C109" s="63" t="s">
        <v>130</v>
      </c>
      <c r="D109" s="29"/>
      <c r="E109" s="29"/>
      <c r="F109" s="29"/>
      <c r="G109" s="170"/>
    </row>
    <row r="110" spans="1:7" ht="12" customHeight="1" x14ac:dyDescent="0.3">
      <c r="A110" s="27" t="s">
        <v>530</v>
      </c>
      <c r="B110" s="145" t="s">
        <v>252</v>
      </c>
      <c r="C110" s="63" t="s">
        <v>131</v>
      </c>
      <c r="D110" s="32">
        <f>'01'!C206</f>
        <v>263654693</v>
      </c>
      <c r="E110" s="32">
        <f>'01'!D206</f>
        <v>260561743</v>
      </c>
      <c r="F110" s="32">
        <f>'01'!E206</f>
        <v>77846793</v>
      </c>
      <c r="G110" s="171">
        <f t="shared" si="19"/>
        <v>29.876524505748336</v>
      </c>
    </row>
    <row r="111" spans="1:7" ht="12" customHeight="1" x14ac:dyDescent="0.3">
      <c r="A111" s="27" t="s">
        <v>537</v>
      </c>
      <c r="B111" s="145" t="s">
        <v>252</v>
      </c>
      <c r="C111" s="63" t="s">
        <v>132</v>
      </c>
      <c r="D111" s="12"/>
      <c r="E111" s="12"/>
      <c r="F111" s="12"/>
      <c r="G111" s="183"/>
    </row>
    <row r="112" spans="1:7" ht="12" customHeight="1" thickBot="1" x14ac:dyDescent="0.35">
      <c r="A112" s="27" t="s">
        <v>538</v>
      </c>
      <c r="B112" s="142" t="s">
        <v>253</v>
      </c>
      <c r="C112" s="64" t="s">
        <v>133</v>
      </c>
      <c r="D112" s="12">
        <f>'01'!C268</f>
        <v>600000</v>
      </c>
      <c r="E112" s="12">
        <f>'01'!D268</f>
        <v>3600000</v>
      </c>
      <c r="F112" s="12">
        <f>'01'!E268</f>
        <v>3000000</v>
      </c>
      <c r="G112" s="183"/>
    </row>
    <row r="113" spans="1:7" ht="12" customHeight="1" thickBot="1" x14ac:dyDescent="0.35">
      <c r="A113" s="24" t="s">
        <v>135</v>
      </c>
      <c r="B113" s="135"/>
      <c r="C113" s="5" t="s">
        <v>136</v>
      </c>
      <c r="D113" s="11">
        <f>+D97+D107+D103</f>
        <v>4582999862</v>
      </c>
      <c r="E113" s="11">
        <f t="shared" ref="E113:F113" si="22">+E97+E107+E103</f>
        <v>4665235731</v>
      </c>
      <c r="F113" s="11">
        <f t="shared" si="22"/>
        <v>1568605337</v>
      </c>
      <c r="G113" s="169">
        <f t="shared" si="19"/>
        <v>33.623281382691609</v>
      </c>
    </row>
    <row r="114" spans="1:7" ht="12" customHeight="1" thickBot="1" x14ac:dyDescent="0.35">
      <c r="A114" s="24" t="s">
        <v>41</v>
      </c>
      <c r="B114" s="135"/>
      <c r="C114" s="5" t="s">
        <v>137</v>
      </c>
      <c r="D114" s="11">
        <f>+D115+D116+D117</f>
        <v>15729000</v>
      </c>
      <c r="E114" s="11">
        <f t="shared" ref="E114:F114" si="23">+E115+E116+E117</f>
        <v>15729000</v>
      </c>
      <c r="F114" s="11">
        <f t="shared" si="23"/>
        <v>5322400</v>
      </c>
      <c r="G114" s="169">
        <f t="shared" si="19"/>
        <v>33.838133384194805</v>
      </c>
    </row>
    <row r="115" spans="1:7" ht="12" customHeight="1" x14ac:dyDescent="0.3">
      <c r="A115" s="27" t="s">
        <v>43</v>
      </c>
      <c r="B115" s="136" t="s">
        <v>254</v>
      </c>
      <c r="C115" s="4" t="s">
        <v>138</v>
      </c>
      <c r="D115" s="12">
        <f>'03'!C4</f>
        <v>15729000</v>
      </c>
      <c r="E115" s="12">
        <f>'03'!D4</f>
        <v>15729000</v>
      </c>
      <c r="F115" s="12">
        <f>'03'!E4</f>
        <v>5322400</v>
      </c>
      <c r="G115" s="183">
        <f t="shared" si="19"/>
        <v>33.838133384194805</v>
      </c>
    </row>
    <row r="116" spans="1:7" ht="12" customHeight="1" x14ac:dyDescent="0.3">
      <c r="A116" s="27" t="s">
        <v>45</v>
      </c>
      <c r="B116" s="136" t="s">
        <v>255</v>
      </c>
      <c r="C116" s="4" t="s">
        <v>139</v>
      </c>
      <c r="D116" s="12">
        <f>'03'!C6</f>
        <v>0</v>
      </c>
      <c r="E116" s="12">
        <f>'03'!D6</f>
        <v>0</v>
      </c>
      <c r="F116" s="12">
        <f>'03'!E6</f>
        <v>0</v>
      </c>
      <c r="G116" s="183"/>
    </row>
    <row r="117" spans="1:7" ht="12" customHeight="1" thickBot="1" x14ac:dyDescent="0.35">
      <c r="A117" s="61" t="s">
        <v>47</v>
      </c>
      <c r="B117" s="142" t="s">
        <v>256</v>
      </c>
      <c r="C117" s="13" t="s">
        <v>140</v>
      </c>
      <c r="D117" s="12">
        <f>'03'!C7</f>
        <v>0</v>
      </c>
      <c r="E117" s="12">
        <f>'03'!D7</f>
        <v>0</v>
      </c>
      <c r="F117" s="12">
        <f>'03'!E7</f>
        <v>0</v>
      </c>
      <c r="G117" s="183"/>
    </row>
    <row r="118" spans="1:7" ht="12" customHeight="1" thickBot="1" x14ac:dyDescent="0.35">
      <c r="A118" s="24" t="s">
        <v>63</v>
      </c>
      <c r="B118" s="135" t="s">
        <v>257</v>
      </c>
      <c r="C118" s="5" t="s">
        <v>141</v>
      </c>
      <c r="D118" s="11">
        <f>+D119+D122+D123+D124</f>
        <v>0</v>
      </c>
      <c r="E118" s="11">
        <f t="shared" ref="E118:F118" si="24">+E119+E122+E123+E124</f>
        <v>0</v>
      </c>
      <c r="F118" s="11">
        <f t="shared" si="24"/>
        <v>0</v>
      </c>
      <c r="G118" s="169"/>
    </row>
    <row r="119" spans="1:7" ht="12" customHeight="1" x14ac:dyDescent="0.3">
      <c r="A119" s="27" t="s">
        <v>349</v>
      </c>
      <c r="B119" s="136" t="s">
        <v>258</v>
      </c>
      <c r="C119" s="4" t="s">
        <v>540</v>
      </c>
      <c r="D119" s="12">
        <f>'03'!C10</f>
        <v>0</v>
      </c>
      <c r="E119" s="12">
        <f>'03'!D10</f>
        <v>0</v>
      </c>
      <c r="F119" s="12">
        <f>'03'!E10</f>
        <v>0</v>
      </c>
      <c r="G119" s="183"/>
    </row>
    <row r="120" spans="1:7" ht="12" customHeight="1" x14ac:dyDescent="0.3">
      <c r="A120" s="27" t="s">
        <v>350</v>
      </c>
      <c r="B120" s="136"/>
      <c r="C120" s="4" t="s">
        <v>541</v>
      </c>
      <c r="D120" s="12">
        <f>'03'!C13</f>
        <v>0</v>
      </c>
      <c r="E120" s="12">
        <f>'03'!D13</f>
        <v>0</v>
      </c>
      <c r="F120" s="12">
        <f>'03'!E13</f>
        <v>0</v>
      </c>
      <c r="G120" s="183"/>
    </row>
    <row r="121" spans="1:7" ht="12" customHeight="1" x14ac:dyDescent="0.3">
      <c r="A121" s="27" t="s">
        <v>351</v>
      </c>
      <c r="B121" s="136"/>
      <c r="C121" s="4" t="s">
        <v>542</v>
      </c>
      <c r="D121" s="12">
        <f>'03'!C14</f>
        <v>0</v>
      </c>
      <c r="E121" s="12">
        <f>'03'!D14</f>
        <v>0</v>
      </c>
      <c r="F121" s="12">
        <f>'03'!E14</f>
        <v>0</v>
      </c>
      <c r="G121" s="183"/>
    </row>
    <row r="122" spans="1:7" ht="12" customHeight="1" x14ac:dyDescent="0.3">
      <c r="A122" s="27" t="s">
        <v>352</v>
      </c>
      <c r="B122" s="136" t="s">
        <v>259</v>
      </c>
      <c r="C122" s="4" t="s">
        <v>543</v>
      </c>
      <c r="D122" s="12">
        <f>'03'!C15</f>
        <v>0</v>
      </c>
      <c r="E122" s="12">
        <f>'03'!D15</f>
        <v>0</v>
      </c>
      <c r="F122" s="12">
        <f>'03'!E15</f>
        <v>0</v>
      </c>
      <c r="G122" s="183"/>
    </row>
    <row r="123" spans="1:7" ht="12" customHeight="1" x14ac:dyDescent="0.3">
      <c r="A123" s="27" t="s">
        <v>399</v>
      </c>
      <c r="B123" s="136" t="s">
        <v>260</v>
      </c>
      <c r="C123" s="4" t="s">
        <v>544</v>
      </c>
      <c r="D123" s="12">
        <f>'03'!C19</f>
        <v>0</v>
      </c>
      <c r="E123" s="12">
        <f>'03'!D19</f>
        <v>0</v>
      </c>
      <c r="F123" s="12">
        <f>'03'!E19</f>
        <v>0</v>
      </c>
      <c r="G123" s="183"/>
    </row>
    <row r="124" spans="1:7" ht="12" customHeight="1" thickBot="1" x14ac:dyDescent="0.35">
      <c r="A124" s="27" t="s">
        <v>546</v>
      </c>
      <c r="B124" s="142" t="s">
        <v>261</v>
      </c>
      <c r="C124" s="13" t="s">
        <v>545</v>
      </c>
      <c r="D124" s="12">
        <f>'03'!C20</f>
        <v>0</v>
      </c>
      <c r="E124" s="12">
        <f>'03'!D20</f>
        <v>0</v>
      </c>
      <c r="F124" s="12">
        <f>'03'!E20</f>
        <v>0</v>
      </c>
      <c r="G124" s="183"/>
    </row>
    <row r="125" spans="1:7" ht="12" customHeight="1" thickBot="1" x14ac:dyDescent="0.35">
      <c r="A125" s="24" t="s">
        <v>142</v>
      </c>
      <c r="B125" s="135"/>
      <c r="C125" s="5" t="s">
        <v>143</v>
      </c>
      <c r="D125" s="14">
        <f>SUM(D126:D130)</f>
        <v>29967403</v>
      </c>
      <c r="E125" s="14">
        <f t="shared" ref="E125:F125" si="25">SUM(E126:E130)</f>
        <v>29967403</v>
      </c>
      <c r="F125" s="14">
        <f t="shared" si="25"/>
        <v>29967403</v>
      </c>
      <c r="G125" s="172">
        <f t="shared" si="19"/>
        <v>100</v>
      </c>
    </row>
    <row r="126" spans="1:7" ht="12" customHeight="1" x14ac:dyDescent="0.3">
      <c r="A126" s="27" t="s">
        <v>77</v>
      </c>
      <c r="B126" s="136" t="s">
        <v>262</v>
      </c>
      <c r="C126" s="4" t="s">
        <v>144</v>
      </c>
      <c r="D126" s="12">
        <f>'03'!C23</f>
        <v>0</v>
      </c>
      <c r="E126" s="12">
        <f>'03'!D23</f>
        <v>0</v>
      </c>
      <c r="F126" s="12">
        <f>'03'!E23</f>
        <v>0</v>
      </c>
      <c r="G126" s="183"/>
    </row>
    <row r="127" spans="1:7" ht="12" customHeight="1" x14ac:dyDescent="0.3">
      <c r="A127" s="27" t="s">
        <v>78</v>
      </c>
      <c r="B127" s="136" t="s">
        <v>263</v>
      </c>
      <c r="C127" s="4" t="s">
        <v>145</v>
      </c>
      <c r="D127" s="12">
        <f>'03'!C24</f>
        <v>29967403</v>
      </c>
      <c r="E127" s="12">
        <f>'03'!D24</f>
        <v>29967403</v>
      </c>
      <c r="F127" s="12">
        <f>'03'!E24</f>
        <v>29967403</v>
      </c>
      <c r="G127" s="183">
        <f t="shared" si="19"/>
        <v>100</v>
      </c>
    </row>
    <row r="128" spans="1:7" ht="12" customHeight="1" x14ac:dyDescent="0.3">
      <c r="A128" s="27" t="s">
        <v>79</v>
      </c>
      <c r="B128" s="136" t="s">
        <v>264</v>
      </c>
      <c r="C128" s="4" t="s">
        <v>547</v>
      </c>
      <c r="D128" s="12">
        <f>'03'!C26</f>
        <v>0</v>
      </c>
      <c r="E128" s="12">
        <f>'03'!D26</f>
        <v>0</v>
      </c>
      <c r="F128" s="12">
        <f>'03'!E26</f>
        <v>0</v>
      </c>
      <c r="G128" s="183"/>
    </row>
    <row r="129" spans="1:9" ht="12" customHeight="1" x14ac:dyDescent="0.3">
      <c r="A129" s="27" t="s">
        <v>372</v>
      </c>
      <c r="B129" s="136" t="s">
        <v>265</v>
      </c>
      <c r="C129" s="4" t="s">
        <v>223</v>
      </c>
      <c r="D129" s="12">
        <f>'03'!C27</f>
        <v>0</v>
      </c>
      <c r="E129" s="12">
        <f>'03'!D27</f>
        <v>0</v>
      </c>
      <c r="F129" s="12">
        <f>'03'!E27</f>
        <v>0</v>
      </c>
      <c r="G129" s="183"/>
    </row>
    <row r="130" spans="1:9" ht="12" customHeight="1" thickBot="1" x14ac:dyDescent="0.35">
      <c r="A130" s="27" t="s">
        <v>373</v>
      </c>
      <c r="B130" s="142" t="s">
        <v>563</v>
      </c>
      <c r="C130" s="13" t="s">
        <v>562</v>
      </c>
      <c r="D130" s="146">
        <f>'03'!C31</f>
        <v>0</v>
      </c>
      <c r="E130" s="146">
        <f>'03'!D31</f>
        <v>0</v>
      </c>
      <c r="F130" s="146">
        <f>'03'!E31</f>
        <v>0</v>
      </c>
      <c r="G130" s="184"/>
    </row>
    <row r="131" spans="1:9" ht="12" customHeight="1" thickBot="1" x14ac:dyDescent="0.35">
      <c r="A131" s="24" t="s">
        <v>81</v>
      </c>
      <c r="B131" s="135" t="s">
        <v>266</v>
      </c>
      <c r="C131" s="5" t="s">
        <v>146</v>
      </c>
      <c r="D131" s="65">
        <f>+D132+D133+D135+D136</f>
        <v>0</v>
      </c>
      <c r="E131" s="65">
        <f t="shared" ref="E131:F131" si="26">+E132+E133+E135+E136</f>
        <v>0</v>
      </c>
      <c r="F131" s="65">
        <f t="shared" si="26"/>
        <v>0</v>
      </c>
      <c r="G131" s="185"/>
    </row>
    <row r="132" spans="1:9" ht="12" customHeight="1" x14ac:dyDescent="0.3">
      <c r="A132" s="27" t="s">
        <v>381</v>
      </c>
      <c r="B132" s="136" t="s">
        <v>267</v>
      </c>
      <c r="C132" s="4" t="s">
        <v>548</v>
      </c>
      <c r="D132" s="12">
        <f>'03'!C33</f>
        <v>0</v>
      </c>
      <c r="E132" s="12">
        <f>'03'!D33</f>
        <v>0</v>
      </c>
      <c r="F132" s="12">
        <f>'03'!E33</f>
        <v>0</v>
      </c>
      <c r="G132" s="183"/>
    </row>
    <row r="133" spans="1:9" ht="12" customHeight="1" x14ac:dyDescent="0.3">
      <c r="A133" s="27" t="s">
        <v>382</v>
      </c>
      <c r="B133" s="136" t="s">
        <v>268</v>
      </c>
      <c r="C133" s="4" t="s">
        <v>549</v>
      </c>
      <c r="D133" s="12">
        <f>'03'!C34</f>
        <v>0</v>
      </c>
      <c r="E133" s="12">
        <f>'03'!D34</f>
        <v>0</v>
      </c>
      <c r="F133" s="12">
        <f>'03'!E34</f>
        <v>0</v>
      </c>
      <c r="G133" s="183"/>
    </row>
    <row r="134" spans="1:9" ht="12" customHeight="1" x14ac:dyDescent="0.3">
      <c r="A134" s="27" t="s">
        <v>383</v>
      </c>
      <c r="B134" s="136" t="s">
        <v>269</v>
      </c>
      <c r="C134" s="4" t="s">
        <v>550</v>
      </c>
      <c r="D134" s="12">
        <f>'03'!C35</f>
        <v>0</v>
      </c>
      <c r="E134" s="12">
        <f>'03'!D35</f>
        <v>0</v>
      </c>
      <c r="F134" s="12">
        <f>'03'!E35</f>
        <v>0</v>
      </c>
      <c r="G134" s="183"/>
    </row>
    <row r="135" spans="1:9" ht="12" customHeight="1" x14ac:dyDescent="0.3">
      <c r="A135" s="27" t="s">
        <v>384</v>
      </c>
      <c r="B135" s="136" t="s">
        <v>270</v>
      </c>
      <c r="C135" s="4" t="s">
        <v>551</v>
      </c>
      <c r="D135" s="12">
        <f>'03'!C37</f>
        <v>0</v>
      </c>
      <c r="E135" s="12">
        <f>'03'!D37</f>
        <v>0</v>
      </c>
      <c r="F135" s="12">
        <f>'03'!E37</f>
        <v>0</v>
      </c>
      <c r="G135" s="183"/>
    </row>
    <row r="136" spans="1:9" ht="12" customHeight="1" thickBot="1" x14ac:dyDescent="0.35">
      <c r="A136" s="61" t="s">
        <v>385</v>
      </c>
      <c r="B136" s="136" t="s">
        <v>564</v>
      </c>
      <c r="C136" s="13" t="s">
        <v>552</v>
      </c>
      <c r="D136" s="12">
        <f>'03'!C38</f>
        <v>0</v>
      </c>
      <c r="E136" s="12">
        <f>'03'!D38</f>
        <v>0</v>
      </c>
      <c r="F136" s="12">
        <f>'03'!E38</f>
        <v>0</v>
      </c>
      <c r="G136" s="186"/>
    </row>
    <row r="137" spans="1:9" ht="12" customHeight="1" thickBot="1" x14ac:dyDescent="0.35">
      <c r="A137" s="152" t="s">
        <v>403</v>
      </c>
      <c r="B137" s="153" t="s">
        <v>558</v>
      </c>
      <c r="C137" s="5" t="s">
        <v>553</v>
      </c>
      <c r="D137" s="150">
        <f>'03'!C41</f>
        <v>0</v>
      </c>
      <c r="E137" s="150">
        <f>'03'!D41</f>
        <v>0</v>
      </c>
      <c r="F137" s="150">
        <f>'03'!E41</f>
        <v>0</v>
      </c>
      <c r="G137" s="187"/>
    </row>
    <row r="138" spans="1:9" ht="12" customHeight="1" thickBot="1" x14ac:dyDescent="0.35">
      <c r="A138" s="152" t="s">
        <v>404</v>
      </c>
      <c r="B138" s="153" t="s">
        <v>559</v>
      </c>
      <c r="C138" s="5" t="s">
        <v>554</v>
      </c>
      <c r="D138" s="150">
        <f>'03'!C42</f>
        <v>0</v>
      </c>
      <c r="E138" s="150">
        <f>'03'!D42</f>
        <v>0</v>
      </c>
      <c r="F138" s="150">
        <f>'03'!E42</f>
        <v>0</v>
      </c>
      <c r="G138" s="187"/>
    </row>
    <row r="139" spans="1:9" ht="15" customHeight="1" thickBot="1" x14ac:dyDescent="0.35">
      <c r="A139" s="24" t="s">
        <v>164</v>
      </c>
      <c r="B139" s="135" t="s">
        <v>560</v>
      </c>
      <c r="C139" s="5" t="s">
        <v>556</v>
      </c>
      <c r="D139" s="66">
        <f>+D114+D118+D125+D131</f>
        <v>45696403</v>
      </c>
      <c r="E139" s="66">
        <f t="shared" ref="E139:F139" si="27">+E114+E118+E125+E131</f>
        <v>45696403</v>
      </c>
      <c r="F139" s="66">
        <f t="shared" si="27"/>
        <v>35289803</v>
      </c>
      <c r="G139" s="188">
        <f t="shared" si="19"/>
        <v>77.226653922848158</v>
      </c>
      <c r="H139" s="67"/>
      <c r="I139" s="67"/>
    </row>
    <row r="140" spans="1:9" s="26" customFormat="1" ht="12.9" customHeight="1" thickBot="1" x14ac:dyDescent="0.3">
      <c r="A140" s="68" t="s">
        <v>165</v>
      </c>
      <c r="B140" s="143"/>
      <c r="C140" s="69" t="s">
        <v>555</v>
      </c>
      <c r="D140" s="66">
        <f>+D113+D139</f>
        <v>4628696265</v>
      </c>
      <c r="E140" s="66">
        <f t="shared" ref="E140:F140" si="28">+E113+E139</f>
        <v>4710932134</v>
      </c>
      <c r="F140" s="66">
        <f t="shared" si="28"/>
        <v>1603895140</v>
      </c>
      <c r="G140" s="188">
        <f t="shared" si="19"/>
        <v>34.046237440447918</v>
      </c>
    </row>
    <row r="141" spans="1:9" ht="7.5" customHeight="1" x14ac:dyDescent="0.3"/>
    <row r="142" spans="1:9" x14ac:dyDescent="0.3">
      <c r="A142" s="735" t="s">
        <v>148</v>
      </c>
      <c r="B142" s="735"/>
      <c r="C142" s="735"/>
      <c r="D142" s="735"/>
      <c r="E142" s="156"/>
      <c r="F142" s="156"/>
      <c r="G142" s="190"/>
    </row>
    <row r="143" spans="1:9" ht="15" customHeight="1" thickBot="1" x14ac:dyDescent="0.35">
      <c r="A143" s="732" t="s">
        <v>149</v>
      </c>
      <c r="B143" s="732"/>
      <c r="C143" s="732"/>
      <c r="D143" s="16"/>
      <c r="E143" s="16"/>
      <c r="F143" s="16"/>
      <c r="G143" s="167" t="s">
        <v>561</v>
      </c>
    </row>
    <row r="144" spans="1:9" ht="13.5" customHeight="1" thickBot="1" x14ac:dyDescent="0.35">
      <c r="A144" s="24">
        <v>1</v>
      </c>
      <c r="B144" s="135"/>
      <c r="C144" s="62" t="s">
        <v>150</v>
      </c>
      <c r="D144" s="11">
        <f>+D66-D113</f>
        <v>-1489117102</v>
      </c>
      <c r="E144" s="11">
        <f t="shared" ref="E144:G144" si="29">+E66-E113</f>
        <v>-1489117102</v>
      </c>
      <c r="F144" s="11">
        <f t="shared" si="29"/>
        <v>145671777</v>
      </c>
      <c r="G144" s="169">
        <f t="shared" si="29"/>
        <v>20.350682257946701</v>
      </c>
    </row>
    <row r="145" spans="1:7" ht="27.75" customHeight="1" thickBot="1" x14ac:dyDescent="0.35">
      <c r="A145" s="24" t="s">
        <v>15</v>
      </c>
      <c r="B145" s="135"/>
      <c r="C145" s="62" t="s">
        <v>151</v>
      </c>
      <c r="D145" s="11">
        <f>+D90-D139</f>
        <v>1489117102</v>
      </c>
      <c r="E145" s="11">
        <f t="shared" ref="E145:G145" si="30">+E90-E139</f>
        <v>1489117102</v>
      </c>
      <c r="F145" s="11">
        <f t="shared" si="30"/>
        <v>1451505413</v>
      </c>
      <c r="G145" s="169">
        <f t="shared" si="30"/>
        <v>19.644738670221315</v>
      </c>
    </row>
    <row r="147" spans="1:7" x14ac:dyDescent="0.3">
      <c r="D147" s="134">
        <f>D140-D91</f>
        <v>0</v>
      </c>
      <c r="E147" s="134">
        <f t="shared" ref="E147" si="31">E140-E91</f>
        <v>0</v>
      </c>
      <c r="F147" s="134"/>
    </row>
  </sheetData>
  <mergeCells count="6">
    <mergeCell ref="A143:C143"/>
    <mergeCell ref="A1:D1"/>
    <mergeCell ref="A2:C2"/>
    <mergeCell ref="A93:D93"/>
    <mergeCell ref="A94:C94"/>
    <mergeCell ref="A142:D142"/>
  </mergeCells>
  <phoneticPr fontId="23" type="noConversion"/>
  <printOptions horizontalCentered="1"/>
  <pageMargins left="0.23622047244094491" right="0.23622047244094491" top="0.74803149606299213" bottom="0.46" header="0.31496062992125984" footer="0.2"/>
  <pageSetup paperSize="9" scale="63" fitToHeight="2" orientation="portrait" r:id="rId1"/>
  <headerFooter alignWithMargins="0">
    <oddHeader xml:space="preserve">&amp;C&amp;"Times New Roman CE,Félkövér"&amp;12BONYHÁD VÁROS ÖNKORMÁNYZATA
 2017. ÉVI KÖLTSÉGVETÉSÉNEK ÖSSZEVONT MÉRLEGE&amp;R&amp;"Times New Roman CE,Félkövér dőlt" 1.1. melléklet
</oddHeader>
  </headerFooter>
  <rowBreaks count="2" manualBreakCount="2">
    <brk id="70" max="6" man="1"/>
    <brk id="92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150"/>
  <sheetViews>
    <sheetView view="pageBreakPreview" zoomScale="130" zoomScaleNormal="120" zoomScaleSheetLayoutView="130" workbookViewId="0">
      <pane xSplit="3" ySplit="4" topLeftCell="D86" activePane="bottomRight" state="frozen"/>
      <selection pane="topRight" activeCell="D1" sqref="D1"/>
      <selection pane="bottomLeft" activeCell="A5" sqref="A5"/>
      <selection pane="bottomRight" activeCell="A92" sqref="A92:XFD92"/>
    </sheetView>
  </sheetViews>
  <sheetFormatPr defaultColWidth="9.109375" defaultRowHeight="15.6" x14ac:dyDescent="0.3"/>
  <cols>
    <col min="1" max="2" width="8.109375" style="198" customWidth="1"/>
    <col min="3" max="3" width="65.88671875" style="198" customWidth="1"/>
    <col min="4" max="4" width="13.33203125" style="288" customWidth="1"/>
    <col min="5" max="5" width="12.6640625" style="288" bestFit="1" customWidth="1"/>
    <col min="6" max="6" width="16" style="288" customWidth="1"/>
    <col min="7" max="7" width="12.44140625" style="288" bestFit="1" customWidth="1"/>
    <col min="8" max="14" width="15.6640625" style="708" customWidth="1"/>
    <col min="15" max="15" width="9.109375" style="198"/>
    <col min="16" max="16" width="20.44140625" style="198" customWidth="1"/>
    <col min="17" max="17" width="20.109375" style="288" hidden="1" customWidth="1"/>
    <col min="18" max="18" width="22.44140625" style="288" hidden="1" customWidth="1"/>
    <col min="19" max="20" width="17.6640625" style="288" hidden="1" customWidth="1"/>
    <col min="21" max="21" width="16.6640625" style="288" hidden="1" customWidth="1"/>
    <col min="22" max="22" width="18.88671875" style="288" hidden="1" customWidth="1"/>
    <col min="23" max="23" width="21" style="288" hidden="1" customWidth="1"/>
    <col min="24" max="24" width="23.33203125" style="288" hidden="1" customWidth="1"/>
    <col min="25" max="25" width="20.44140625" style="288" hidden="1" customWidth="1"/>
    <col min="26" max="26" width="17.5546875" style="288" hidden="1" customWidth="1"/>
    <col min="27" max="27" width="18.44140625" style="288" hidden="1" customWidth="1"/>
    <col min="28" max="28" width="15.33203125" style="288" hidden="1" customWidth="1"/>
    <col min="29" max="29" width="22.88671875" style="288" hidden="1" customWidth="1"/>
    <col min="30" max="30" width="18.5546875" style="288" hidden="1" customWidth="1"/>
    <col min="31" max="31" width="16.6640625" style="288" hidden="1" customWidth="1"/>
    <col min="32" max="32" width="0.33203125" style="288" hidden="1" customWidth="1"/>
    <col min="33" max="33" width="21.6640625" style="288" hidden="1" customWidth="1"/>
    <col min="34" max="34" width="0.109375" style="198" hidden="1" customWidth="1"/>
    <col min="35" max="35" width="14.33203125" style="198" customWidth="1"/>
    <col min="36" max="36" width="14.88671875" style="198" customWidth="1"/>
    <col min="37" max="37" width="15.109375" style="198" customWidth="1"/>
    <col min="38" max="16384" width="9.109375" style="198"/>
  </cols>
  <sheetData>
    <row r="1" spans="1:33" ht="15.9" customHeight="1" x14ac:dyDescent="0.3">
      <c r="A1" s="746" t="s">
        <v>0</v>
      </c>
      <c r="B1" s="746"/>
      <c r="C1" s="746"/>
      <c r="D1" s="746"/>
      <c r="E1" s="746"/>
      <c r="F1" s="746"/>
      <c r="G1" s="746"/>
      <c r="H1" s="746"/>
      <c r="I1" s="715"/>
      <c r="J1" s="715"/>
      <c r="K1" s="715"/>
      <c r="L1" s="715"/>
      <c r="M1" s="715"/>
      <c r="N1" s="715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</row>
    <row r="2" spans="1:33" ht="15.9" customHeight="1" thickBot="1" x14ac:dyDescent="0.35">
      <c r="A2" s="743" t="s">
        <v>1</v>
      </c>
      <c r="B2" s="743"/>
      <c r="C2" s="743"/>
      <c r="D2" s="199"/>
      <c r="E2" s="199"/>
      <c r="F2" s="199"/>
      <c r="G2" s="199"/>
      <c r="H2" s="686" t="s">
        <v>561</v>
      </c>
      <c r="I2" s="719"/>
      <c r="J2" s="719"/>
      <c r="K2" s="719"/>
      <c r="L2" s="719"/>
      <c r="M2" s="719"/>
      <c r="N2" s="719"/>
      <c r="Q2" s="199" t="s">
        <v>561</v>
      </c>
      <c r="R2" s="199"/>
      <c r="S2" s="199"/>
      <c r="T2" s="199"/>
      <c r="U2" s="199"/>
      <c r="V2" s="199" t="s">
        <v>561</v>
      </c>
      <c r="W2" s="199"/>
      <c r="X2" s="199"/>
      <c r="Y2" s="199" t="s">
        <v>561</v>
      </c>
      <c r="Z2" s="199"/>
      <c r="AA2" s="199"/>
      <c r="AB2" s="199" t="s">
        <v>561</v>
      </c>
      <c r="AC2" s="199"/>
      <c r="AD2" s="199"/>
      <c r="AE2" s="199" t="s">
        <v>561</v>
      </c>
      <c r="AF2" s="199"/>
      <c r="AG2" s="199"/>
    </row>
    <row r="3" spans="1:33" ht="38.1" customHeight="1" thickBot="1" x14ac:dyDescent="0.35">
      <c r="A3" s="200" t="s">
        <v>2</v>
      </c>
      <c r="B3" s="201" t="s">
        <v>245</v>
      </c>
      <c r="C3" s="202" t="s">
        <v>3</v>
      </c>
      <c r="D3" s="203" t="s">
        <v>1895</v>
      </c>
      <c r="E3" s="372" t="s">
        <v>1892</v>
      </c>
      <c r="F3" s="372" t="s">
        <v>586</v>
      </c>
      <c r="G3" s="372" t="s">
        <v>1893</v>
      </c>
      <c r="H3" s="372" t="s">
        <v>586</v>
      </c>
      <c r="I3" s="720"/>
      <c r="J3" s="720"/>
      <c r="K3" s="720"/>
      <c r="L3" s="720"/>
      <c r="M3" s="720"/>
      <c r="N3" s="720"/>
      <c r="Q3" s="203" t="s">
        <v>1319</v>
      </c>
      <c r="R3" s="203" t="s">
        <v>1892</v>
      </c>
      <c r="S3" s="203" t="s">
        <v>586</v>
      </c>
      <c r="T3" s="203" t="s">
        <v>1893</v>
      </c>
      <c r="U3" s="203" t="s">
        <v>586</v>
      </c>
      <c r="V3" s="203" t="s">
        <v>1366</v>
      </c>
      <c r="W3" s="203" t="s">
        <v>586</v>
      </c>
      <c r="X3" s="203" t="s">
        <v>587</v>
      </c>
      <c r="Y3" s="203" t="s">
        <v>1367</v>
      </c>
      <c r="Z3" s="203" t="s">
        <v>586</v>
      </c>
      <c r="AA3" s="203" t="s">
        <v>587</v>
      </c>
      <c r="AB3" s="203" t="s">
        <v>1368</v>
      </c>
      <c r="AC3" s="203" t="s">
        <v>586</v>
      </c>
      <c r="AD3" s="203" t="s">
        <v>587</v>
      </c>
      <c r="AE3" s="203" t="s">
        <v>1370</v>
      </c>
      <c r="AF3" s="203" t="s">
        <v>586</v>
      </c>
      <c r="AG3" s="203" t="s">
        <v>587</v>
      </c>
    </row>
    <row r="4" spans="1:33" s="207" customFormat="1" ht="12" customHeight="1" thickBot="1" x14ac:dyDescent="0.25">
      <c r="A4" s="204">
        <v>1</v>
      </c>
      <c r="B4" s="204">
        <v>2</v>
      </c>
      <c r="C4" s="205">
        <v>2</v>
      </c>
      <c r="D4" s="206">
        <v>3</v>
      </c>
      <c r="E4" s="206">
        <v>4</v>
      </c>
      <c r="F4" s="206">
        <v>5</v>
      </c>
      <c r="G4" s="206">
        <v>6</v>
      </c>
      <c r="H4" s="206">
        <v>7</v>
      </c>
      <c r="I4" s="721"/>
      <c r="J4" s="721"/>
      <c r="K4" s="721"/>
      <c r="L4" s="721"/>
      <c r="M4" s="721"/>
      <c r="N4" s="721"/>
      <c r="Q4" s="206">
        <v>3</v>
      </c>
      <c r="R4" s="206"/>
      <c r="S4" s="206">
        <v>3</v>
      </c>
      <c r="T4" s="206"/>
      <c r="U4" s="206">
        <v>3</v>
      </c>
      <c r="V4" s="206">
        <v>3</v>
      </c>
      <c r="W4" s="206">
        <v>3</v>
      </c>
      <c r="X4" s="206">
        <v>3</v>
      </c>
      <c r="Y4" s="206">
        <v>3</v>
      </c>
      <c r="Z4" s="206">
        <v>3</v>
      </c>
      <c r="AA4" s="206">
        <v>3</v>
      </c>
      <c r="AB4" s="206">
        <v>3</v>
      </c>
      <c r="AC4" s="206">
        <v>3</v>
      </c>
      <c r="AD4" s="206">
        <v>3</v>
      </c>
      <c r="AE4" s="206">
        <v>3</v>
      </c>
      <c r="AF4" s="206">
        <v>3</v>
      </c>
      <c r="AG4" s="206">
        <v>3</v>
      </c>
    </row>
    <row r="5" spans="1:33" s="212" customFormat="1" ht="12" customHeight="1" thickBot="1" x14ac:dyDescent="0.3">
      <c r="A5" s="208" t="s">
        <v>4</v>
      </c>
      <c r="B5" s="209" t="s">
        <v>271</v>
      </c>
      <c r="C5" s="210" t="s">
        <v>5</v>
      </c>
      <c r="D5" s="211">
        <f>+D6+D7+D8+D9+D10+D11</f>
        <v>0</v>
      </c>
      <c r="E5" s="211">
        <f>+E6+E7+E8+E9+E10+E11</f>
        <v>0</v>
      </c>
      <c r="F5" s="211">
        <f t="shared" ref="F5:G5" si="0">+F6+F7+F8+F9+F10+F11</f>
        <v>0</v>
      </c>
      <c r="G5" s="211">
        <f t="shared" si="0"/>
        <v>0</v>
      </c>
      <c r="H5" s="687">
        <f t="shared" ref="H5:H68" si="1">SUM(F5:G5)</f>
        <v>0</v>
      </c>
      <c r="I5" s="722"/>
      <c r="J5" s="722"/>
      <c r="K5" s="722"/>
      <c r="L5" s="722"/>
      <c r="M5" s="722"/>
      <c r="N5" s="722"/>
      <c r="Q5" s="211">
        <f>+Q6+Q7+Q8+Q9+Q10+Q11</f>
        <v>0</v>
      </c>
      <c r="R5" s="211"/>
      <c r="S5" s="211">
        <f t="shared" ref="S5:U5" si="2">+S6+S7+S8+S9+S10+S11</f>
        <v>0</v>
      </c>
      <c r="T5" s="211"/>
      <c r="U5" s="211">
        <f t="shared" si="2"/>
        <v>0</v>
      </c>
      <c r="V5" s="211">
        <f>+V6+V7+V8+V9+V10+V11</f>
        <v>0</v>
      </c>
      <c r="W5" s="211">
        <f t="shared" ref="W5:X5" si="3">+W6+W7+W8+W9+W10+W11</f>
        <v>0</v>
      </c>
      <c r="X5" s="211">
        <f t="shared" si="3"/>
        <v>0</v>
      </c>
      <c r="Y5" s="211">
        <f>+Y6+Y7+Y8+Y9+Y10+Y11</f>
        <v>0</v>
      </c>
      <c r="Z5" s="211">
        <f t="shared" ref="Z5:AA5" si="4">+Z6+Z7+Z8+Z9+Z10+Z11</f>
        <v>0</v>
      </c>
      <c r="AA5" s="211">
        <f t="shared" si="4"/>
        <v>0</v>
      </c>
      <c r="AB5" s="211">
        <f>+AB6+AB7+AB8+AB9+AB10+AB11</f>
        <v>0</v>
      </c>
      <c r="AC5" s="211">
        <f t="shared" ref="AC5:AD5" si="5">+AC6+AC7+AC8+AC9+AC10+AC11</f>
        <v>0</v>
      </c>
      <c r="AD5" s="211">
        <f t="shared" si="5"/>
        <v>0</v>
      </c>
      <c r="AE5" s="211">
        <f>+AE6+AE7+AE8+AE9+AE10+AE11</f>
        <v>0</v>
      </c>
      <c r="AF5" s="211">
        <f t="shared" ref="AF5:AG5" si="6">+AF6+AF7+AF8+AF9+AF10+AF11</f>
        <v>0</v>
      </c>
      <c r="AG5" s="211">
        <f t="shared" si="6"/>
        <v>0</v>
      </c>
    </row>
    <row r="6" spans="1:33" s="212" customFormat="1" ht="12" customHeight="1" x14ac:dyDescent="0.25">
      <c r="A6" s="213" t="s">
        <v>6</v>
      </c>
      <c r="B6" s="214" t="s">
        <v>272</v>
      </c>
      <c r="C6" s="215" t="s">
        <v>7</v>
      </c>
      <c r="D6" s="216"/>
      <c r="E6" s="216">
        <f>F6-D6</f>
        <v>0</v>
      </c>
      <c r="F6" s="216">
        <v>0</v>
      </c>
      <c r="G6" s="216"/>
      <c r="H6" s="688">
        <f t="shared" si="1"/>
        <v>0</v>
      </c>
      <c r="I6" s="723"/>
      <c r="J6" s="723"/>
      <c r="K6" s="723"/>
      <c r="L6" s="723"/>
      <c r="M6" s="723"/>
      <c r="N6" s="723"/>
      <c r="Q6" s="216"/>
      <c r="R6" s="216"/>
      <c r="S6" s="216">
        <f t="shared" ref="S6:S11" si="7">SUM(W6,Z6,AC6,AF6)</f>
        <v>0</v>
      </c>
      <c r="T6" s="216"/>
      <c r="U6" s="216">
        <f t="shared" ref="U6:U11" si="8">SUM(X6,AA6,AD6,AG6)</f>
        <v>0</v>
      </c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</row>
    <row r="7" spans="1:33" s="212" customFormat="1" ht="12" customHeight="1" x14ac:dyDescent="0.25">
      <c r="A7" s="217" t="s">
        <v>8</v>
      </c>
      <c r="B7" s="218" t="s">
        <v>273</v>
      </c>
      <c r="C7" s="219" t="s">
        <v>9</v>
      </c>
      <c r="D7" s="220"/>
      <c r="E7" s="220">
        <f t="shared" ref="E7:E11" si="9">F7-D7</f>
        <v>0</v>
      </c>
      <c r="F7" s="220">
        <v>0</v>
      </c>
      <c r="G7" s="220"/>
      <c r="H7" s="689">
        <f t="shared" si="1"/>
        <v>0</v>
      </c>
      <c r="I7" s="723"/>
      <c r="J7" s="723"/>
      <c r="K7" s="723"/>
      <c r="L7" s="723"/>
      <c r="M7" s="723"/>
      <c r="N7" s="723"/>
      <c r="Q7" s="220"/>
      <c r="R7" s="220"/>
      <c r="S7" s="220">
        <f t="shared" si="7"/>
        <v>0</v>
      </c>
      <c r="T7" s="220"/>
      <c r="U7" s="220">
        <f t="shared" si="8"/>
        <v>0</v>
      </c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</row>
    <row r="8" spans="1:33" s="212" customFormat="1" ht="12" customHeight="1" x14ac:dyDescent="0.25">
      <c r="A8" s="217" t="s">
        <v>10</v>
      </c>
      <c r="B8" s="218" t="s">
        <v>274</v>
      </c>
      <c r="C8" s="219" t="s">
        <v>354</v>
      </c>
      <c r="D8" s="220"/>
      <c r="E8" s="220">
        <f t="shared" si="9"/>
        <v>0</v>
      </c>
      <c r="F8" s="220">
        <v>0</v>
      </c>
      <c r="G8" s="220"/>
      <c r="H8" s="689">
        <f t="shared" si="1"/>
        <v>0</v>
      </c>
      <c r="I8" s="723"/>
      <c r="J8" s="723"/>
      <c r="K8" s="723"/>
      <c r="L8" s="723"/>
      <c r="M8" s="723"/>
      <c r="N8" s="723"/>
      <c r="Q8" s="220"/>
      <c r="R8" s="220"/>
      <c r="S8" s="220">
        <f t="shared" si="7"/>
        <v>0</v>
      </c>
      <c r="T8" s="220"/>
      <c r="U8" s="220">
        <f t="shared" si="8"/>
        <v>0</v>
      </c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</row>
    <row r="9" spans="1:33" s="212" customFormat="1" ht="12" customHeight="1" x14ac:dyDescent="0.25">
      <c r="A9" s="217" t="s">
        <v>11</v>
      </c>
      <c r="B9" s="218" t="s">
        <v>275</v>
      </c>
      <c r="C9" s="219" t="s">
        <v>12</v>
      </c>
      <c r="D9" s="220"/>
      <c r="E9" s="220">
        <f t="shared" si="9"/>
        <v>0</v>
      </c>
      <c r="F9" s="220"/>
      <c r="G9" s="220"/>
      <c r="H9" s="689">
        <f t="shared" si="1"/>
        <v>0</v>
      </c>
      <c r="I9" s="723"/>
      <c r="J9" s="723"/>
      <c r="K9" s="723"/>
      <c r="L9" s="723"/>
      <c r="M9" s="723"/>
      <c r="N9" s="723"/>
      <c r="Q9" s="220"/>
      <c r="R9" s="220"/>
      <c r="S9" s="220">
        <f t="shared" si="7"/>
        <v>0</v>
      </c>
      <c r="T9" s="220"/>
      <c r="U9" s="220">
        <f t="shared" si="8"/>
        <v>0</v>
      </c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</row>
    <row r="10" spans="1:33" s="212" customFormat="1" ht="12" customHeight="1" x14ac:dyDescent="0.25">
      <c r="A10" s="217" t="s">
        <v>13</v>
      </c>
      <c r="B10" s="218" t="s">
        <v>276</v>
      </c>
      <c r="C10" s="219" t="s">
        <v>355</v>
      </c>
      <c r="D10" s="220"/>
      <c r="E10" s="220">
        <f t="shared" si="9"/>
        <v>0</v>
      </c>
      <c r="F10" s="220"/>
      <c r="G10" s="220"/>
      <c r="H10" s="689">
        <f t="shared" si="1"/>
        <v>0</v>
      </c>
      <c r="I10" s="723"/>
      <c r="J10" s="723"/>
      <c r="K10" s="723"/>
      <c r="L10" s="723"/>
      <c r="M10" s="723"/>
      <c r="N10" s="723"/>
      <c r="Q10" s="220"/>
      <c r="R10" s="220"/>
      <c r="S10" s="220">
        <f t="shared" si="7"/>
        <v>0</v>
      </c>
      <c r="T10" s="220"/>
      <c r="U10" s="220">
        <f t="shared" si="8"/>
        <v>0</v>
      </c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</row>
    <row r="11" spans="1:33" s="212" customFormat="1" ht="12" customHeight="1" thickBot="1" x14ac:dyDescent="0.3">
      <c r="A11" s="221" t="s">
        <v>14</v>
      </c>
      <c r="B11" s="222" t="s">
        <v>277</v>
      </c>
      <c r="C11" s="223" t="s">
        <v>356</v>
      </c>
      <c r="D11" s="220"/>
      <c r="E11" s="220">
        <f t="shared" si="9"/>
        <v>0</v>
      </c>
      <c r="F11" s="220">
        <v>0</v>
      </c>
      <c r="G11" s="220"/>
      <c r="H11" s="689">
        <f t="shared" si="1"/>
        <v>0</v>
      </c>
      <c r="I11" s="723"/>
      <c r="J11" s="723"/>
      <c r="K11" s="723"/>
      <c r="L11" s="723"/>
      <c r="M11" s="723"/>
      <c r="N11" s="723"/>
      <c r="Q11" s="220"/>
      <c r="R11" s="220"/>
      <c r="S11" s="220">
        <f t="shared" si="7"/>
        <v>0</v>
      </c>
      <c r="T11" s="220"/>
      <c r="U11" s="220">
        <f t="shared" si="8"/>
        <v>0</v>
      </c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</row>
    <row r="12" spans="1:33" s="212" customFormat="1" ht="12" customHeight="1" thickBot="1" x14ac:dyDescent="0.3">
      <c r="A12" s="208" t="s">
        <v>15</v>
      </c>
      <c r="B12" s="209"/>
      <c r="C12" s="224" t="s">
        <v>16</v>
      </c>
      <c r="D12" s="211">
        <f>+D13+D14+D15+D16+D17</f>
        <v>0</v>
      </c>
      <c r="E12" s="211">
        <f t="shared" ref="E12" si="10">+E13+E14+E15+E16+E17</f>
        <v>0</v>
      </c>
      <c r="F12" s="211">
        <f t="shared" ref="F12:G12" si="11">+F13+F14+F15+F16+F17</f>
        <v>0</v>
      </c>
      <c r="G12" s="211">
        <f t="shared" si="11"/>
        <v>0</v>
      </c>
      <c r="H12" s="687">
        <f t="shared" si="1"/>
        <v>0</v>
      </c>
      <c r="I12" s="722"/>
      <c r="J12" s="722"/>
      <c r="K12" s="722"/>
      <c r="L12" s="722"/>
      <c r="M12" s="722"/>
      <c r="N12" s="722"/>
      <c r="Q12" s="211">
        <f t="shared" ref="Q12:AG12" si="12">+Q13+Q14+Q15+Q17+Q18</f>
        <v>0</v>
      </c>
      <c r="R12" s="211"/>
      <c r="S12" s="211">
        <f t="shared" si="12"/>
        <v>0</v>
      </c>
      <c r="T12" s="211"/>
      <c r="U12" s="211">
        <f t="shared" si="12"/>
        <v>0</v>
      </c>
      <c r="V12" s="211">
        <f t="shared" si="12"/>
        <v>0</v>
      </c>
      <c r="W12" s="211">
        <f t="shared" si="12"/>
        <v>0</v>
      </c>
      <c r="X12" s="211">
        <f t="shared" si="12"/>
        <v>0</v>
      </c>
      <c r="Y12" s="211">
        <f t="shared" si="12"/>
        <v>0</v>
      </c>
      <c r="Z12" s="211">
        <f t="shared" si="12"/>
        <v>0</v>
      </c>
      <c r="AA12" s="211">
        <f t="shared" si="12"/>
        <v>0</v>
      </c>
      <c r="AB12" s="211">
        <f t="shared" si="12"/>
        <v>0</v>
      </c>
      <c r="AC12" s="211">
        <f t="shared" si="12"/>
        <v>0</v>
      </c>
      <c r="AD12" s="211">
        <f t="shared" si="12"/>
        <v>0</v>
      </c>
      <c r="AE12" s="211">
        <f t="shared" si="12"/>
        <v>0</v>
      </c>
      <c r="AF12" s="211">
        <f t="shared" si="12"/>
        <v>0</v>
      </c>
      <c r="AG12" s="211">
        <f t="shared" si="12"/>
        <v>0</v>
      </c>
    </row>
    <row r="13" spans="1:33" s="212" customFormat="1" ht="12" customHeight="1" x14ac:dyDescent="0.25">
      <c r="A13" s="213" t="s">
        <v>17</v>
      </c>
      <c r="B13" s="214" t="s">
        <v>278</v>
      </c>
      <c r="C13" s="215" t="s">
        <v>18</v>
      </c>
      <c r="D13" s="216"/>
      <c r="E13" s="216">
        <f t="shared" ref="E13:E18" si="13">F13-D13</f>
        <v>0</v>
      </c>
      <c r="F13" s="216">
        <v>0</v>
      </c>
      <c r="G13" s="216"/>
      <c r="H13" s="688">
        <f t="shared" si="1"/>
        <v>0</v>
      </c>
      <c r="I13" s="723"/>
      <c r="J13" s="723"/>
      <c r="K13" s="723"/>
      <c r="L13" s="723"/>
      <c r="M13" s="723"/>
      <c r="N13" s="723"/>
      <c r="Q13" s="216"/>
      <c r="R13" s="216"/>
      <c r="S13" s="216">
        <f t="shared" ref="S13:S28" si="14">SUM(W13,Z13,AC13,AF13)</f>
        <v>0</v>
      </c>
      <c r="T13" s="216"/>
      <c r="U13" s="216">
        <f t="shared" ref="U13:U18" si="15">SUM(X13,AA13,AD13,AG13)</f>
        <v>0</v>
      </c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</row>
    <row r="14" spans="1:33" s="212" customFormat="1" ht="12" customHeight="1" x14ac:dyDescent="0.25">
      <c r="A14" s="217" t="s">
        <v>19</v>
      </c>
      <c r="B14" s="218" t="s">
        <v>279</v>
      </c>
      <c r="C14" s="219" t="s">
        <v>20</v>
      </c>
      <c r="D14" s="220"/>
      <c r="E14" s="220">
        <f t="shared" si="13"/>
        <v>0</v>
      </c>
      <c r="F14" s="220">
        <v>0</v>
      </c>
      <c r="G14" s="220"/>
      <c r="H14" s="689">
        <f t="shared" si="1"/>
        <v>0</v>
      </c>
      <c r="I14" s="723"/>
      <c r="J14" s="723"/>
      <c r="K14" s="723"/>
      <c r="L14" s="723"/>
      <c r="M14" s="723"/>
      <c r="N14" s="723"/>
      <c r="Q14" s="220"/>
      <c r="R14" s="220"/>
      <c r="S14" s="220">
        <f t="shared" si="14"/>
        <v>0</v>
      </c>
      <c r="T14" s="220"/>
      <c r="U14" s="220">
        <f t="shared" si="15"/>
        <v>0</v>
      </c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</row>
    <row r="15" spans="1:33" s="212" customFormat="1" ht="12" customHeight="1" x14ac:dyDescent="0.25">
      <c r="A15" s="217" t="s">
        <v>21</v>
      </c>
      <c r="B15" s="218" t="s">
        <v>280</v>
      </c>
      <c r="C15" s="219" t="s">
        <v>22</v>
      </c>
      <c r="D15" s="220"/>
      <c r="E15" s="220">
        <f t="shared" si="13"/>
        <v>0</v>
      </c>
      <c r="F15" s="220">
        <v>0</v>
      </c>
      <c r="G15" s="220"/>
      <c r="H15" s="689">
        <f t="shared" si="1"/>
        <v>0</v>
      </c>
      <c r="I15" s="723"/>
      <c r="J15" s="723"/>
      <c r="K15" s="723"/>
      <c r="L15" s="723"/>
      <c r="M15" s="723"/>
      <c r="N15" s="723"/>
      <c r="Q15" s="220"/>
      <c r="R15" s="220"/>
      <c r="S15" s="220">
        <f t="shared" si="14"/>
        <v>0</v>
      </c>
      <c r="T15" s="220"/>
      <c r="U15" s="220">
        <f t="shared" si="15"/>
        <v>0</v>
      </c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</row>
    <row r="16" spans="1:33" s="212" customFormat="1" ht="12" customHeight="1" x14ac:dyDescent="0.25">
      <c r="A16" s="217" t="s">
        <v>23</v>
      </c>
      <c r="B16" s="218" t="s">
        <v>281</v>
      </c>
      <c r="C16" s="219" t="s">
        <v>24</v>
      </c>
      <c r="D16" s="220"/>
      <c r="E16" s="220">
        <f t="shared" si="13"/>
        <v>0</v>
      </c>
      <c r="F16" s="220">
        <v>0</v>
      </c>
      <c r="G16" s="220"/>
      <c r="H16" s="689">
        <f t="shared" si="1"/>
        <v>0</v>
      </c>
      <c r="I16" s="723"/>
      <c r="J16" s="723"/>
      <c r="K16" s="723"/>
      <c r="L16" s="723"/>
      <c r="M16" s="723"/>
      <c r="N16" s="723"/>
      <c r="Q16" s="220"/>
      <c r="R16" s="220"/>
      <c r="S16" s="220">
        <f t="shared" si="14"/>
        <v>0</v>
      </c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</row>
    <row r="17" spans="1:33" s="212" customFormat="1" ht="12" customHeight="1" x14ac:dyDescent="0.25">
      <c r="A17" s="217" t="s">
        <v>25</v>
      </c>
      <c r="B17" s="218" t="s">
        <v>282</v>
      </c>
      <c r="C17" s="219" t="s">
        <v>26</v>
      </c>
      <c r="D17" s="220"/>
      <c r="E17" s="220">
        <f t="shared" si="13"/>
        <v>0</v>
      </c>
      <c r="F17" s="220"/>
      <c r="G17" s="220"/>
      <c r="H17" s="689">
        <f t="shared" si="1"/>
        <v>0</v>
      </c>
      <c r="I17" s="723"/>
      <c r="J17" s="723"/>
      <c r="K17" s="723"/>
      <c r="L17" s="723"/>
      <c r="M17" s="723"/>
      <c r="N17" s="723"/>
      <c r="Q17" s="220"/>
      <c r="R17" s="220"/>
      <c r="S17" s="220">
        <f t="shared" si="14"/>
        <v>0</v>
      </c>
      <c r="T17" s="220"/>
      <c r="U17" s="220"/>
      <c r="V17" s="220"/>
      <c r="W17" s="220"/>
      <c r="X17" s="220"/>
      <c r="Y17" s="220"/>
      <c r="Z17" s="220"/>
      <c r="AA17" s="220">
        <v>0</v>
      </c>
      <c r="AB17" s="220"/>
      <c r="AC17" s="220"/>
      <c r="AD17" s="220"/>
      <c r="AE17" s="220"/>
      <c r="AF17" s="220"/>
      <c r="AG17" s="220"/>
    </row>
    <row r="18" spans="1:33" s="212" customFormat="1" ht="12" customHeight="1" thickBot="1" x14ac:dyDescent="0.3">
      <c r="A18" s="221" t="s">
        <v>1320</v>
      </c>
      <c r="B18" s="218" t="s">
        <v>282</v>
      </c>
      <c r="C18" s="225" t="s">
        <v>1321</v>
      </c>
      <c r="D18" s="226"/>
      <c r="E18" s="226">
        <f t="shared" si="13"/>
        <v>0</v>
      </c>
      <c r="F18" s="226"/>
      <c r="G18" s="226"/>
      <c r="H18" s="690">
        <f t="shared" si="1"/>
        <v>0</v>
      </c>
      <c r="I18" s="723"/>
      <c r="J18" s="723"/>
      <c r="K18" s="723"/>
      <c r="L18" s="723"/>
      <c r="M18" s="723"/>
      <c r="N18" s="723"/>
      <c r="Q18" s="220"/>
      <c r="R18" s="220"/>
      <c r="S18" s="220">
        <f t="shared" si="14"/>
        <v>0</v>
      </c>
      <c r="T18" s="220"/>
      <c r="U18" s="220">
        <f t="shared" si="15"/>
        <v>0</v>
      </c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</row>
    <row r="19" spans="1:33" s="212" customFormat="1" ht="12" customHeight="1" thickBot="1" x14ac:dyDescent="0.3">
      <c r="A19" s="208" t="s">
        <v>27</v>
      </c>
      <c r="B19" s="209" t="s">
        <v>283</v>
      </c>
      <c r="C19" s="210" t="s">
        <v>28</v>
      </c>
      <c r="D19" s="211">
        <f>+D20+D21+D22+D23+D24</f>
        <v>0</v>
      </c>
      <c r="E19" s="211">
        <f t="shared" ref="E19" si="16">+E20+E21+E22+E23+E24</f>
        <v>0</v>
      </c>
      <c r="F19" s="211">
        <f t="shared" ref="F19:G19" si="17">+F20+F21+F22+F23+F24</f>
        <v>0</v>
      </c>
      <c r="G19" s="211">
        <f t="shared" si="17"/>
        <v>0</v>
      </c>
      <c r="H19" s="687">
        <f t="shared" si="1"/>
        <v>0</v>
      </c>
      <c r="I19" s="722"/>
      <c r="J19" s="722"/>
      <c r="K19" s="722"/>
      <c r="L19" s="722"/>
      <c r="M19" s="722"/>
      <c r="N19" s="722"/>
      <c r="Q19" s="211">
        <f>+Q20+Q21+Q23+Q24+Q25</f>
        <v>0</v>
      </c>
      <c r="R19" s="211"/>
      <c r="S19" s="211">
        <f t="shared" si="14"/>
        <v>0</v>
      </c>
      <c r="T19" s="211"/>
      <c r="U19" s="211">
        <f t="shared" ref="U19:AG19" si="18">+U20+U21+U23+U24+U25</f>
        <v>0</v>
      </c>
      <c r="V19" s="211">
        <f t="shared" si="18"/>
        <v>0</v>
      </c>
      <c r="W19" s="211">
        <f t="shared" si="18"/>
        <v>0</v>
      </c>
      <c r="X19" s="211">
        <f t="shared" si="18"/>
        <v>0</v>
      </c>
      <c r="Y19" s="211">
        <f t="shared" si="18"/>
        <v>0</v>
      </c>
      <c r="Z19" s="211">
        <f t="shared" si="18"/>
        <v>0</v>
      </c>
      <c r="AA19" s="211">
        <f t="shared" si="18"/>
        <v>0</v>
      </c>
      <c r="AB19" s="211">
        <f t="shared" si="18"/>
        <v>0</v>
      </c>
      <c r="AC19" s="211">
        <f t="shared" si="18"/>
        <v>0</v>
      </c>
      <c r="AD19" s="211">
        <f t="shared" si="18"/>
        <v>0</v>
      </c>
      <c r="AE19" s="211">
        <f t="shared" si="18"/>
        <v>0</v>
      </c>
      <c r="AF19" s="211">
        <f t="shared" si="18"/>
        <v>0</v>
      </c>
      <c r="AG19" s="211">
        <f t="shared" si="18"/>
        <v>0</v>
      </c>
    </row>
    <row r="20" spans="1:33" s="212" customFormat="1" ht="12" customHeight="1" x14ac:dyDescent="0.25">
      <c r="A20" s="213" t="s">
        <v>29</v>
      </c>
      <c r="B20" s="214" t="s">
        <v>284</v>
      </c>
      <c r="C20" s="215" t="s">
        <v>30</v>
      </c>
      <c r="D20" s="216"/>
      <c r="E20" s="216">
        <f t="shared" ref="E20:E25" si="19">F20-D20</f>
        <v>0</v>
      </c>
      <c r="F20" s="216">
        <v>0</v>
      </c>
      <c r="G20" s="216"/>
      <c r="H20" s="688">
        <f t="shared" si="1"/>
        <v>0</v>
      </c>
      <c r="I20" s="723"/>
      <c r="J20" s="723"/>
      <c r="K20" s="723"/>
      <c r="L20" s="723"/>
      <c r="M20" s="723"/>
      <c r="N20" s="723"/>
      <c r="Q20" s="216"/>
      <c r="R20" s="216"/>
      <c r="S20" s="216">
        <f t="shared" si="14"/>
        <v>0</v>
      </c>
      <c r="T20" s="216"/>
      <c r="U20" s="216">
        <f t="shared" ref="U20:U25" si="20">SUM(X20,AA20,AD20,AG20)</f>
        <v>0</v>
      </c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</row>
    <row r="21" spans="1:33" s="212" customFormat="1" ht="12" customHeight="1" x14ac:dyDescent="0.25">
      <c r="A21" s="217" t="s">
        <v>31</v>
      </c>
      <c r="B21" s="218" t="s">
        <v>285</v>
      </c>
      <c r="C21" s="219" t="s">
        <v>32</v>
      </c>
      <c r="D21" s="220"/>
      <c r="E21" s="220">
        <f t="shared" si="19"/>
        <v>0</v>
      </c>
      <c r="F21" s="220">
        <v>0</v>
      </c>
      <c r="G21" s="220"/>
      <c r="H21" s="689">
        <f t="shared" si="1"/>
        <v>0</v>
      </c>
      <c r="I21" s="723"/>
      <c r="J21" s="723"/>
      <c r="K21" s="723"/>
      <c r="L21" s="723"/>
      <c r="M21" s="723"/>
      <c r="N21" s="723"/>
      <c r="Q21" s="220"/>
      <c r="R21" s="220"/>
      <c r="S21" s="220">
        <f t="shared" si="14"/>
        <v>0</v>
      </c>
      <c r="T21" s="220"/>
      <c r="U21" s="220">
        <f t="shared" si="20"/>
        <v>0</v>
      </c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</row>
    <row r="22" spans="1:33" s="212" customFormat="1" ht="12" customHeight="1" x14ac:dyDescent="0.25">
      <c r="A22" s="217" t="s">
        <v>33</v>
      </c>
      <c r="B22" s="218" t="s">
        <v>286</v>
      </c>
      <c r="C22" s="219" t="s">
        <v>34</v>
      </c>
      <c r="D22" s="220"/>
      <c r="E22" s="220">
        <f t="shared" si="19"/>
        <v>0</v>
      </c>
      <c r="F22" s="220">
        <v>0</v>
      </c>
      <c r="G22" s="220"/>
      <c r="H22" s="689">
        <f t="shared" si="1"/>
        <v>0</v>
      </c>
      <c r="I22" s="723"/>
      <c r="J22" s="723"/>
      <c r="K22" s="723"/>
      <c r="L22" s="723"/>
      <c r="M22" s="723"/>
      <c r="N22" s="723"/>
      <c r="Q22" s="220"/>
      <c r="R22" s="220"/>
      <c r="S22" s="220">
        <f t="shared" si="14"/>
        <v>0</v>
      </c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</row>
    <row r="23" spans="1:33" s="212" customFormat="1" ht="12" customHeight="1" x14ac:dyDescent="0.25">
      <c r="A23" s="217" t="s">
        <v>35</v>
      </c>
      <c r="B23" s="218" t="s">
        <v>287</v>
      </c>
      <c r="C23" s="219" t="s">
        <v>36</v>
      </c>
      <c r="D23" s="220"/>
      <c r="E23" s="220">
        <f t="shared" si="19"/>
        <v>0</v>
      </c>
      <c r="F23" s="220">
        <v>0</v>
      </c>
      <c r="G23" s="220"/>
      <c r="H23" s="689">
        <f t="shared" si="1"/>
        <v>0</v>
      </c>
      <c r="I23" s="723"/>
      <c r="J23" s="723"/>
      <c r="K23" s="723"/>
      <c r="L23" s="723"/>
      <c r="M23" s="723"/>
      <c r="N23" s="723"/>
      <c r="Q23" s="220"/>
      <c r="R23" s="220"/>
      <c r="S23" s="220">
        <f t="shared" si="14"/>
        <v>0</v>
      </c>
      <c r="T23" s="220"/>
      <c r="U23" s="220">
        <f t="shared" si="20"/>
        <v>0</v>
      </c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</row>
    <row r="24" spans="1:33" s="212" customFormat="1" ht="12" customHeight="1" x14ac:dyDescent="0.25">
      <c r="A24" s="217" t="s">
        <v>37</v>
      </c>
      <c r="B24" s="218" t="s">
        <v>288</v>
      </c>
      <c r="C24" s="219" t="s">
        <v>38</v>
      </c>
      <c r="D24" s="220"/>
      <c r="E24" s="220">
        <f t="shared" si="19"/>
        <v>0</v>
      </c>
      <c r="F24" s="220"/>
      <c r="G24" s="220"/>
      <c r="H24" s="689">
        <f t="shared" si="1"/>
        <v>0</v>
      </c>
      <c r="I24" s="723"/>
      <c r="J24" s="723"/>
      <c r="K24" s="723"/>
      <c r="L24" s="723"/>
      <c r="M24" s="723"/>
      <c r="N24" s="723"/>
      <c r="Q24" s="220"/>
      <c r="R24" s="220"/>
      <c r="S24" s="220">
        <f t="shared" si="14"/>
        <v>0</v>
      </c>
      <c r="T24" s="220"/>
      <c r="U24" s="220">
        <f t="shared" si="20"/>
        <v>0</v>
      </c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</row>
    <row r="25" spans="1:33" s="229" customFormat="1" ht="12" customHeight="1" thickBot="1" x14ac:dyDescent="0.35">
      <c r="A25" s="217" t="s">
        <v>1322</v>
      </c>
      <c r="B25" s="218" t="s">
        <v>288</v>
      </c>
      <c r="C25" s="227" t="s">
        <v>1323</v>
      </c>
      <c r="D25" s="228"/>
      <c r="E25" s="228">
        <f t="shared" si="19"/>
        <v>0</v>
      </c>
      <c r="F25" s="220"/>
      <c r="G25" s="220"/>
      <c r="H25" s="689">
        <f t="shared" si="1"/>
        <v>0</v>
      </c>
      <c r="I25" s="723"/>
      <c r="J25" s="723"/>
      <c r="K25" s="723"/>
      <c r="L25" s="723"/>
      <c r="M25" s="723"/>
      <c r="N25" s="723"/>
      <c r="Q25" s="220"/>
      <c r="R25" s="220"/>
      <c r="S25" s="220">
        <f t="shared" si="14"/>
        <v>0</v>
      </c>
      <c r="T25" s="220"/>
      <c r="U25" s="220">
        <f t="shared" si="20"/>
        <v>0</v>
      </c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</row>
    <row r="26" spans="1:33" s="212" customFormat="1" ht="12" customHeight="1" thickBot="1" x14ac:dyDescent="0.3">
      <c r="A26" s="208" t="s">
        <v>39</v>
      </c>
      <c r="B26" s="209" t="s">
        <v>289</v>
      </c>
      <c r="C26" s="210" t="s">
        <v>40</v>
      </c>
      <c r="D26" s="230">
        <f>SUM(D27:D33)</f>
        <v>0</v>
      </c>
      <c r="E26" s="230">
        <f t="shared" ref="E26" si="21">SUM(E27:E33)</f>
        <v>0</v>
      </c>
      <c r="F26" s="230">
        <f t="shared" ref="F26" si="22">SUM(F27:F33)</f>
        <v>0</v>
      </c>
      <c r="G26" s="230">
        <f t="shared" ref="G26" si="23">SUM(G27:G33)</f>
        <v>0</v>
      </c>
      <c r="H26" s="692">
        <f t="shared" si="1"/>
        <v>0</v>
      </c>
      <c r="I26" s="724"/>
      <c r="J26" s="724"/>
      <c r="K26" s="724"/>
      <c r="L26" s="724"/>
      <c r="M26" s="724"/>
      <c r="N26" s="724"/>
      <c r="Q26" s="230">
        <f>SUM(Q27:Q33)</f>
        <v>0</v>
      </c>
      <c r="R26" s="230"/>
      <c r="S26" s="230">
        <f t="shared" si="14"/>
        <v>0</v>
      </c>
      <c r="T26" s="230"/>
      <c r="U26" s="230">
        <f t="shared" ref="U26" si="24">SUM(U27:U33)</f>
        <v>0</v>
      </c>
      <c r="V26" s="230">
        <f>SUM(V27:V33)</f>
        <v>0</v>
      </c>
      <c r="W26" s="230">
        <f t="shared" ref="W26:X26" si="25">SUM(W27:W33)</f>
        <v>0</v>
      </c>
      <c r="X26" s="230">
        <f t="shared" si="25"/>
        <v>0</v>
      </c>
      <c r="Y26" s="230">
        <f>SUM(Y27:Y33)</f>
        <v>0</v>
      </c>
      <c r="Z26" s="230">
        <f t="shared" ref="Z26:AA26" si="26">SUM(Z27:Z33)</f>
        <v>0</v>
      </c>
      <c r="AA26" s="230">
        <f t="shared" si="26"/>
        <v>0</v>
      </c>
      <c r="AB26" s="230">
        <f>SUM(AB27:AB33)</f>
        <v>0</v>
      </c>
      <c r="AC26" s="230">
        <f t="shared" ref="AC26:AD26" si="27">SUM(AC27:AC33)</f>
        <v>0</v>
      </c>
      <c r="AD26" s="230">
        <f t="shared" si="27"/>
        <v>0</v>
      </c>
      <c r="AE26" s="230">
        <f>SUM(AE27:AE33)</f>
        <v>0</v>
      </c>
      <c r="AF26" s="230">
        <f t="shared" ref="AF26:AG26" si="28">SUM(AF27:AF33)</f>
        <v>0</v>
      </c>
      <c r="AG26" s="230">
        <f t="shared" si="28"/>
        <v>0</v>
      </c>
    </row>
    <row r="27" spans="1:33" s="212" customFormat="1" ht="12" customHeight="1" x14ac:dyDescent="0.25">
      <c r="A27" s="213" t="s">
        <v>343</v>
      </c>
      <c r="B27" s="214" t="s">
        <v>290</v>
      </c>
      <c r="C27" s="215" t="s">
        <v>360</v>
      </c>
      <c r="D27" s="231"/>
      <c r="E27" s="231">
        <f t="shared" ref="E27:E33" si="29">F27-D27</f>
        <v>0</v>
      </c>
      <c r="F27" s="231"/>
      <c r="G27" s="231"/>
      <c r="H27" s="693">
        <f t="shared" si="1"/>
        <v>0</v>
      </c>
      <c r="I27" s="725"/>
      <c r="J27" s="725"/>
      <c r="K27" s="725"/>
      <c r="L27" s="725"/>
      <c r="M27" s="725"/>
      <c r="N27" s="725"/>
      <c r="Q27" s="231"/>
      <c r="R27" s="231"/>
      <c r="S27" s="231">
        <f t="shared" si="14"/>
        <v>0</v>
      </c>
      <c r="T27" s="231"/>
      <c r="U27" s="231">
        <f t="shared" ref="U27:U33" si="30">SUM(X27,AA27,AD27,AG27)</f>
        <v>0</v>
      </c>
      <c r="V27" s="231"/>
      <c r="W27" s="231"/>
      <c r="X27" s="231"/>
      <c r="Y27" s="231"/>
      <c r="Z27" s="231"/>
      <c r="AA27" s="231"/>
      <c r="AB27" s="231"/>
      <c r="AC27" s="231"/>
      <c r="AD27" s="231"/>
      <c r="AE27" s="231"/>
      <c r="AF27" s="231"/>
      <c r="AG27" s="231"/>
    </row>
    <row r="28" spans="1:33" s="212" customFormat="1" ht="12" customHeight="1" x14ac:dyDescent="0.25">
      <c r="A28" s="213" t="s">
        <v>344</v>
      </c>
      <c r="B28" s="214" t="s">
        <v>401</v>
      </c>
      <c r="C28" s="215" t="s">
        <v>400</v>
      </c>
      <c r="D28" s="231"/>
      <c r="E28" s="231">
        <f t="shared" si="29"/>
        <v>0</v>
      </c>
      <c r="F28" s="231">
        <v>0</v>
      </c>
      <c r="G28" s="231"/>
      <c r="H28" s="693">
        <f t="shared" si="1"/>
        <v>0</v>
      </c>
      <c r="I28" s="725"/>
      <c r="J28" s="725"/>
      <c r="K28" s="725"/>
      <c r="L28" s="725"/>
      <c r="M28" s="725"/>
      <c r="N28" s="725"/>
      <c r="Q28" s="231"/>
      <c r="R28" s="231"/>
      <c r="S28" s="231">
        <f t="shared" si="14"/>
        <v>0</v>
      </c>
      <c r="T28" s="231"/>
      <c r="U28" s="231">
        <f t="shared" si="30"/>
        <v>0</v>
      </c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</row>
    <row r="29" spans="1:33" s="212" customFormat="1" ht="12" customHeight="1" x14ac:dyDescent="0.25">
      <c r="A29" s="213" t="s">
        <v>345</v>
      </c>
      <c r="B29" s="218" t="s">
        <v>357</v>
      </c>
      <c r="C29" s="219" t="s">
        <v>361</v>
      </c>
      <c r="D29" s="231"/>
      <c r="E29" s="231">
        <f t="shared" si="29"/>
        <v>0</v>
      </c>
      <c r="F29" s="231"/>
      <c r="G29" s="231"/>
      <c r="H29" s="693">
        <f t="shared" si="1"/>
        <v>0</v>
      </c>
      <c r="I29" s="725"/>
      <c r="J29" s="725"/>
      <c r="K29" s="725"/>
      <c r="L29" s="725"/>
      <c r="M29" s="725"/>
      <c r="N29" s="725"/>
      <c r="Q29" s="231"/>
      <c r="R29" s="231"/>
      <c r="S29" s="231">
        <f t="shared" ref="S29:S94" si="31">SUM(W29,Z29,AC29,AF29)</f>
        <v>0</v>
      </c>
      <c r="T29" s="231"/>
      <c r="U29" s="231">
        <f t="shared" si="30"/>
        <v>0</v>
      </c>
      <c r="V29" s="231"/>
      <c r="W29" s="231"/>
      <c r="X29" s="231"/>
      <c r="Y29" s="231"/>
      <c r="Z29" s="231"/>
      <c r="AA29" s="231"/>
      <c r="AB29" s="231"/>
      <c r="AC29" s="231"/>
      <c r="AD29" s="231"/>
      <c r="AE29" s="231"/>
      <c r="AF29" s="231"/>
      <c r="AG29" s="231"/>
    </row>
    <row r="30" spans="1:33" s="212" customFormat="1" ht="12" customHeight="1" x14ac:dyDescent="0.25">
      <c r="A30" s="213" t="s">
        <v>346</v>
      </c>
      <c r="B30" s="218" t="s">
        <v>358</v>
      </c>
      <c r="C30" s="219" t="s">
        <v>362</v>
      </c>
      <c r="D30" s="220"/>
      <c r="E30" s="220">
        <f t="shared" si="29"/>
        <v>0</v>
      </c>
      <c r="F30" s="220">
        <v>0</v>
      </c>
      <c r="G30" s="220"/>
      <c r="H30" s="689">
        <f t="shared" si="1"/>
        <v>0</v>
      </c>
      <c r="I30" s="723"/>
      <c r="J30" s="723"/>
      <c r="K30" s="723"/>
      <c r="L30" s="723"/>
      <c r="M30" s="723"/>
      <c r="N30" s="723"/>
      <c r="Q30" s="220"/>
      <c r="R30" s="220"/>
      <c r="S30" s="220">
        <f t="shared" si="31"/>
        <v>0</v>
      </c>
      <c r="T30" s="220"/>
      <c r="U30" s="220">
        <f t="shared" si="30"/>
        <v>0</v>
      </c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</row>
    <row r="31" spans="1:33" s="212" customFormat="1" ht="12" customHeight="1" x14ac:dyDescent="0.25">
      <c r="A31" s="213" t="s">
        <v>347</v>
      </c>
      <c r="B31" s="218" t="s">
        <v>291</v>
      </c>
      <c r="C31" s="219" t="s">
        <v>363</v>
      </c>
      <c r="D31" s="220"/>
      <c r="E31" s="220">
        <f t="shared" si="29"/>
        <v>0</v>
      </c>
      <c r="F31" s="220">
        <v>0</v>
      </c>
      <c r="G31" s="220"/>
      <c r="H31" s="689">
        <f t="shared" si="1"/>
        <v>0</v>
      </c>
      <c r="I31" s="723"/>
      <c r="J31" s="723"/>
      <c r="K31" s="723"/>
      <c r="L31" s="723"/>
      <c r="M31" s="723"/>
      <c r="N31" s="723"/>
      <c r="Q31" s="220"/>
      <c r="R31" s="220"/>
      <c r="S31" s="220">
        <f t="shared" si="31"/>
        <v>0</v>
      </c>
      <c r="T31" s="220"/>
      <c r="U31" s="220">
        <f t="shared" si="30"/>
        <v>0</v>
      </c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</row>
    <row r="32" spans="1:33" s="212" customFormat="1" ht="12" customHeight="1" x14ac:dyDescent="0.25">
      <c r="A32" s="213" t="s">
        <v>348</v>
      </c>
      <c r="B32" s="222" t="s">
        <v>292</v>
      </c>
      <c r="C32" s="223" t="s">
        <v>364</v>
      </c>
      <c r="D32" s="220"/>
      <c r="E32" s="220">
        <f t="shared" si="29"/>
        <v>0</v>
      </c>
      <c r="F32" s="220">
        <v>0</v>
      </c>
      <c r="G32" s="220"/>
      <c r="H32" s="689">
        <f t="shared" si="1"/>
        <v>0</v>
      </c>
      <c r="I32" s="723"/>
      <c r="J32" s="723"/>
      <c r="K32" s="723"/>
      <c r="L32" s="723"/>
      <c r="M32" s="723"/>
      <c r="N32" s="723"/>
      <c r="Q32" s="220"/>
      <c r="R32" s="220"/>
      <c r="S32" s="220">
        <f t="shared" si="31"/>
        <v>0</v>
      </c>
      <c r="T32" s="220"/>
      <c r="U32" s="220">
        <f t="shared" si="30"/>
        <v>0</v>
      </c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</row>
    <row r="33" spans="1:33" s="212" customFormat="1" ht="12" customHeight="1" thickBot="1" x14ac:dyDescent="0.3">
      <c r="A33" s="213" t="s">
        <v>402</v>
      </c>
      <c r="B33" s="222" t="s">
        <v>293</v>
      </c>
      <c r="C33" s="223" t="s">
        <v>359</v>
      </c>
      <c r="D33" s="226"/>
      <c r="E33" s="226">
        <f t="shared" si="29"/>
        <v>0</v>
      </c>
      <c r="F33" s="226">
        <v>0</v>
      </c>
      <c r="G33" s="226"/>
      <c r="H33" s="690">
        <f t="shared" si="1"/>
        <v>0</v>
      </c>
      <c r="I33" s="723"/>
      <c r="J33" s="723"/>
      <c r="K33" s="723"/>
      <c r="L33" s="723"/>
      <c r="M33" s="723"/>
      <c r="N33" s="723"/>
      <c r="Q33" s="226"/>
      <c r="R33" s="226"/>
      <c r="S33" s="226">
        <f t="shared" si="31"/>
        <v>0</v>
      </c>
      <c r="T33" s="226"/>
      <c r="U33" s="226">
        <f t="shared" si="30"/>
        <v>0</v>
      </c>
      <c r="V33" s="226"/>
      <c r="W33" s="226"/>
      <c r="X33" s="226"/>
      <c r="Y33" s="226"/>
      <c r="Z33" s="226"/>
      <c r="AA33" s="226"/>
      <c r="AB33" s="226"/>
      <c r="AC33" s="226"/>
      <c r="AD33" s="226"/>
      <c r="AE33" s="226"/>
      <c r="AF33" s="226"/>
      <c r="AG33" s="226"/>
    </row>
    <row r="34" spans="1:33" s="212" customFormat="1" ht="12" customHeight="1" thickBot="1" x14ac:dyDescent="0.3">
      <c r="A34" s="208" t="s">
        <v>41</v>
      </c>
      <c r="B34" s="209" t="s">
        <v>294</v>
      </c>
      <c r="C34" s="210" t="s">
        <v>42</v>
      </c>
      <c r="D34" s="211">
        <f>SUM(D35:D45)</f>
        <v>210000</v>
      </c>
      <c r="E34" s="211">
        <f t="shared" ref="E34" si="32">SUM(E35:E45)</f>
        <v>0</v>
      </c>
      <c r="F34" s="211">
        <f t="shared" ref="F34" si="33">SUM(F35:F45)</f>
        <v>210000</v>
      </c>
      <c r="G34" s="211">
        <f>SUM(G35:G45)</f>
        <v>0</v>
      </c>
      <c r="H34" s="687">
        <f t="shared" si="1"/>
        <v>210000</v>
      </c>
      <c r="I34" s="722"/>
      <c r="J34" s="722"/>
      <c r="K34" s="722"/>
      <c r="L34" s="722"/>
      <c r="M34" s="722"/>
      <c r="N34" s="722"/>
      <c r="Q34" s="211">
        <f>SUM(Q35:Q45)</f>
        <v>0</v>
      </c>
      <c r="R34" s="211"/>
      <c r="S34" s="211">
        <f>SUM(W34,Z34,AC34,AF34)</f>
        <v>0</v>
      </c>
      <c r="T34" s="211"/>
      <c r="U34" s="211">
        <f t="shared" ref="U34:AG34" si="34">SUM(U35:U45)</f>
        <v>0</v>
      </c>
      <c r="V34" s="211">
        <f t="shared" si="34"/>
        <v>0</v>
      </c>
      <c r="W34" s="211">
        <f t="shared" si="34"/>
        <v>0</v>
      </c>
      <c r="X34" s="211">
        <f t="shared" si="34"/>
        <v>0</v>
      </c>
      <c r="Y34" s="211">
        <f t="shared" si="34"/>
        <v>0</v>
      </c>
      <c r="Z34" s="211">
        <f t="shared" si="34"/>
        <v>0</v>
      </c>
      <c r="AA34" s="211">
        <f t="shared" si="34"/>
        <v>0</v>
      </c>
      <c r="AB34" s="211">
        <f t="shared" si="34"/>
        <v>0</v>
      </c>
      <c r="AC34" s="211">
        <f t="shared" si="34"/>
        <v>0</v>
      </c>
      <c r="AD34" s="211">
        <f t="shared" si="34"/>
        <v>0</v>
      </c>
      <c r="AE34" s="211">
        <f t="shared" si="34"/>
        <v>0</v>
      </c>
      <c r="AF34" s="211">
        <f t="shared" si="34"/>
        <v>0</v>
      </c>
      <c r="AG34" s="211">
        <f t="shared" si="34"/>
        <v>0</v>
      </c>
    </row>
    <row r="35" spans="1:33" s="212" customFormat="1" ht="12" customHeight="1" x14ac:dyDescent="0.25">
      <c r="A35" s="213" t="s">
        <v>43</v>
      </c>
      <c r="B35" s="214" t="s">
        <v>295</v>
      </c>
      <c r="C35" s="215" t="s">
        <v>44</v>
      </c>
      <c r="D35" s="216">
        <v>0</v>
      </c>
      <c r="E35" s="216">
        <f t="shared" ref="E35:E45" si="35">F35-D35</f>
        <v>0</v>
      </c>
      <c r="F35" s="216"/>
      <c r="G35" s="216">
        <v>0</v>
      </c>
      <c r="H35" s="688">
        <f t="shared" si="1"/>
        <v>0</v>
      </c>
      <c r="I35" s="723"/>
      <c r="J35" s="723"/>
      <c r="K35" s="723"/>
      <c r="L35" s="723"/>
      <c r="M35" s="723"/>
      <c r="N35" s="723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</row>
    <row r="36" spans="1:33" s="212" customFormat="1" ht="12" customHeight="1" x14ac:dyDescent="0.25">
      <c r="A36" s="217" t="s">
        <v>45</v>
      </c>
      <c r="B36" s="218" t="s">
        <v>296</v>
      </c>
      <c r="C36" s="219" t="s">
        <v>46</v>
      </c>
      <c r="D36" s="220">
        <v>0</v>
      </c>
      <c r="E36" s="220">
        <f t="shared" si="35"/>
        <v>0</v>
      </c>
      <c r="F36" s="220"/>
      <c r="G36" s="220">
        <v>0</v>
      </c>
      <c r="H36" s="689">
        <f t="shared" si="1"/>
        <v>0</v>
      </c>
      <c r="I36" s="723"/>
      <c r="J36" s="723"/>
      <c r="K36" s="723"/>
      <c r="L36" s="723"/>
      <c r="M36" s="723"/>
      <c r="N36" s="723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</row>
    <row r="37" spans="1:33" s="212" customFormat="1" ht="12" customHeight="1" x14ac:dyDescent="0.25">
      <c r="A37" s="217" t="s">
        <v>47</v>
      </c>
      <c r="B37" s="218" t="s">
        <v>297</v>
      </c>
      <c r="C37" s="219" t="s">
        <v>48</v>
      </c>
      <c r="D37" s="220">
        <v>180000</v>
      </c>
      <c r="E37" s="220">
        <f t="shared" si="35"/>
        <v>0</v>
      </c>
      <c r="F37" s="220">
        <v>180000</v>
      </c>
      <c r="G37" s="220">
        <v>0</v>
      </c>
      <c r="H37" s="689">
        <f t="shared" si="1"/>
        <v>180000</v>
      </c>
      <c r="I37" s="723"/>
      <c r="J37" s="723"/>
      <c r="K37" s="723"/>
      <c r="L37" s="723"/>
      <c r="M37" s="723"/>
      <c r="N37" s="723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</row>
    <row r="38" spans="1:33" s="212" customFormat="1" ht="12" customHeight="1" x14ac:dyDescent="0.25">
      <c r="A38" s="217" t="s">
        <v>49</v>
      </c>
      <c r="B38" s="218" t="s">
        <v>298</v>
      </c>
      <c r="C38" s="219" t="s">
        <v>50</v>
      </c>
      <c r="D38" s="220"/>
      <c r="E38" s="220">
        <f t="shared" si="35"/>
        <v>0</v>
      </c>
      <c r="F38" s="220"/>
      <c r="G38" s="220"/>
      <c r="H38" s="689">
        <f t="shared" si="1"/>
        <v>0</v>
      </c>
      <c r="I38" s="723"/>
      <c r="J38" s="723"/>
      <c r="K38" s="723"/>
      <c r="L38" s="723"/>
      <c r="M38" s="723"/>
      <c r="N38" s="723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</row>
    <row r="39" spans="1:33" s="212" customFormat="1" ht="12" customHeight="1" x14ac:dyDescent="0.25">
      <c r="A39" s="217" t="s">
        <v>51</v>
      </c>
      <c r="B39" s="218" t="s">
        <v>299</v>
      </c>
      <c r="C39" s="219" t="s">
        <v>52</v>
      </c>
      <c r="D39" s="220">
        <v>0</v>
      </c>
      <c r="E39" s="220">
        <f t="shared" si="35"/>
        <v>0</v>
      </c>
      <c r="F39" s="220">
        <v>0</v>
      </c>
      <c r="G39" s="220">
        <v>0</v>
      </c>
      <c r="H39" s="689">
        <f t="shared" si="1"/>
        <v>0</v>
      </c>
      <c r="I39" s="723"/>
      <c r="J39" s="723"/>
      <c r="K39" s="723"/>
      <c r="L39" s="723"/>
      <c r="M39" s="723"/>
      <c r="N39" s="723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</row>
    <row r="40" spans="1:33" s="212" customFormat="1" ht="12" customHeight="1" x14ac:dyDescent="0.25">
      <c r="A40" s="217" t="s">
        <v>53</v>
      </c>
      <c r="B40" s="218" t="s">
        <v>300</v>
      </c>
      <c r="C40" s="219" t="s">
        <v>54</v>
      </c>
      <c r="D40" s="220"/>
      <c r="E40" s="220">
        <f t="shared" si="35"/>
        <v>0</v>
      </c>
      <c r="F40" s="220"/>
      <c r="G40" s="220">
        <v>0</v>
      </c>
      <c r="H40" s="689">
        <f t="shared" si="1"/>
        <v>0</v>
      </c>
      <c r="I40" s="723"/>
      <c r="J40" s="723"/>
      <c r="K40" s="723"/>
      <c r="L40" s="723"/>
      <c r="M40" s="723"/>
      <c r="N40" s="723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</row>
    <row r="41" spans="1:33" s="212" customFormat="1" ht="12" customHeight="1" x14ac:dyDescent="0.25">
      <c r="A41" s="217" t="s">
        <v>55</v>
      </c>
      <c r="B41" s="218" t="s">
        <v>301</v>
      </c>
      <c r="C41" s="219" t="s">
        <v>56</v>
      </c>
      <c r="D41" s="220">
        <v>0</v>
      </c>
      <c r="E41" s="220">
        <f t="shared" si="35"/>
        <v>0</v>
      </c>
      <c r="F41" s="220">
        <v>0</v>
      </c>
      <c r="G41" s="220">
        <v>0</v>
      </c>
      <c r="H41" s="689">
        <f t="shared" si="1"/>
        <v>0</v>
      </c>
      <c r="I41" s="723"/>
      <c r="J41" s="723"/>
      <c r="K41" s="723"/>
      <c r="L41" s="723"/>
      <c r="M41" s="723"/>
      <c r="N41" s="723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</row>
    <row r="42" spans="1:33" s="212" customFormat="1" ht="12" customHeight="1" x14ac:dyDescent="0.25">
      <c r="A42" s="217" t="s">
        <v>57</v>
      </c>
      <c r="B42" s="218" t="s">
        <v>302</v>
      </c>
      <c r="C42" s="219" t="s">
        <v>58</v>
      </c>
      <c r="D42" s="220">
        <v>0</v>
      </c>
      <c r="E42" s="220">
        <f t="shared" si="35"/>
        <v>0</v>
      </c>
      <c r="F42" s="220"/>
      <c r="G42" s="220">
        <v>0</v>
      </c>
      <c r="H42" s="689">
        <f t="shared" si="1"/>
        <v>0</v>
      </c>
      <c r="I42" s="723"/>
      <c r="J42" s="723"/>
      <c r="K42" s="723"/>
      <c r="L42" s="723"/>
      <c r="M42" s="723"/>
      <c r="N42" s="723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</row>
    <row r="43" spans="1:33" s="212" customFormat="1" ht="12" customHeight="1" x14ac:dyDescent="0.25">
      <c r="A43" s="217" t="s">
        <v>59</v>
      </c>
      <c r="B43" s="218" t="s">
        <v>303</v>
      </c>
      <c r="C43" s="219" t="s">
        <v>60</v>
      </c>
      <c r="D43" s="235"/>
      <c r="E43" s="235">
        <f t="shared" si="35"/>
        <v>0</v>
      </c>
      <c r="F43" s="235"/>
      <c r="G43" s="235">
        <v>0</v>
      </c>
      <c r="H43" s="694">
        <f t="shared" si="1"/>
        <v>0</v>
      </c>
      <c r="I43" s="726"/>
      <c r="J43" s="726"/>
      <c r="K43" s="726"/>
      <c r="L43" s="726"/>
      <c r="M43" s="726"/>
      <c r="N43" s="726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</row>
    <row r="44" spans="1:33" s="212" customFormat="1" ht="12" customHeight="1" x14ac:dyDescent="0.25">
      <c r="A44" s="221" t="s">
        <v>61</v>
      </c>
      <c r="B44" s="218" t="s">
        <v>304</v>
      </c>
      <c r="C44" s="232" t="s">
        <v>1324</v>
      </c>
      <c r="D44" s="233"/>
      <c r="E44" s="233">
        <f t="shared" si="35"/>
        <v>0</v>
      </c>
      <c r="F44" s="233">
        <v>0</v>
      </c>
      <c r="G44" s="233">
        <v>0</v>
      </c>
      <c r="H44" s="695">
        <f t="shared" si="1"/>
        <v>0</v>
      </c>
      <c r="I44" s="726"/>
      <c r="J44" s="726"/>
      <c r="K44" s="726"/>
      <c r="L44" s="726"/>
      <c r="M44" s="726"/>
      <c r="N44" s="726"/>
      <c r="Q44" s="235"/>
      <c r="R44" s="235"/>
      <c r="S44" s="235"/>
      <c r="T44" s="235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</row>
    <row r="45" spans="1:33" s="212" customFormat="1" ht="12" customHeight="1" thickBot="1" x14ac:dyDescent="0.3">
      <c r="A45" s="221" t="s">
        <v>1325</v>
      </c>
      <c r="B45" s="218" t="s">
        <v>1326</v>
      </c>
      <c r="C45" s="223" t="s">
        <v>62</v>
      </c>
      <c r="D45" s="233">
        <v>30000</v>
      </c>
      <c r="E45" s="233">
        <f t="shared" si="35"/>
        <v>0</v>
      </c>
      <c r="F45" s="233">
        <v>30000</v>
      </c>
      <c r="G45" s="233">
        <v>0</v>
      </c>
      <c r="H45" s="695">
        <f t="shared" si="1"/>
        <v>30000</v>
      </c>
      <c r="I45" s="726"/>
      <c r="J45" s="726"/>
      <c r="K45" s="726"/>
      <c r="L45" s="726"/>
      <c r="M45" s="726"/>
      <c r="N45" s="726"/>
      <c r="Q45" s="233"/>
      <c r="R45" s="233"/>
      <c r="S45" s="233"/>
      <c r="T45" s="233"/>
      <c r="U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</row>
    <row r="46" spans="1:33" s="212" customFormat="1" ht="12" customHeight="1" thickBot="1" x14ac:dyDescent="0.3">
      <c r="A46" s="208" t="s">
        <v>63</v>
      </c>
      <c r="B46" s="209" t="s">
        <v>305</v>
      </c>
      <c r="C46" s="210" t="s">
        <v>64</v>
      </c>
      <c r="D46" s="211">
        <f>SUM(D47:D51)</f>
        <v>0</v>
      </c>
      <c r="E46" s="211">
        <f t="shared" ref="E46" si="36">SUM(E47:E51)</f>
        <v>0</v>
      </c>
      <c r="F46" s="211">
        <f t="shared" ref="F46" si="37">SUM(F47:F51)</f>
        <v>0</v>
      </c>
      <c r="G46" s="211">
        <f t="shared" ref="G46" si="38">SUM(G47:G51)</f>
        <v>0</v>
      </c>
      <c r="H46" s="687">
        <f t="shared" si="1"/>
        <v>0</v>
      </c>
      <c r="I46" s="722"/>
      <c r="J46" s="722"/>
      <c r="K46" s="722"/>
      <c r="L46" s="722"/>
      <c r="M46" s="722"/>
      <c r="N46" s="722"/>
      <c r="Q46" s="211">
        <f>SUM(Q47:Q51)</f>
        <v>0</v>
      </c>
      <c r="R46" s="211"/>
      <c r="S46" s="211">
        <f t="shared" si="31"/>
        <v>0</v>
      </c>
      <c r="T46" s="211"/>
      <c r="U46" s="211">
        <f t="shared" ref="U46" si="39">SUM(U47:U51)</f>
        <v>0</v>
      </c>
      <c r="V46" s="211">
        <f>SUM(V47:V51)</f>
        <v>0</v>
      </c>
      <c r="W46" s="211">
        <f t="shared" ref="W46:X46" si="40">SUM(W47:W51)</f>
        <v>0</v>
      </c>
      <c r="X46" s="211">
        <f t="shared" si="40"/>
        <v>0</v>
      </c>
      <c r="Y46" s="211">
        <f>SUM(Y47:Y51)</f>
        <v>0</v>
      </c>
      <c r="Z46" s="211">
        <f t="shared" ref="Z46:AA46" si="41">SUM(Z47:Z51)</f>
        <v>0</v>
      </c>
      <c r="AA46" s="211">
        <f t="shared" si="41"/>
        <v>0</v>
      </c>
      <c r="AB46" s="211">
        <f>SUM(AB47:AB51)</f>
        <v>0</v>
      </c>
      <c r="AC46" s="211">
        <f t="shared" ref="AC46:AD46" si="42">SUM(AC47:AC51)</f>
        <v>0</v>
      </c>
      <c r="AD46" s="211">
        <f t="shared" si="42"/>
        <v>0</v>
      </c>
      <c r="AE46" s="211">
        <f>SUM(AE47:AE51)</f>
        <v>0</v>
      </c>
      <c r="AF46" s="211">
        <f t="shared" ref="AF46:AG46" si="43">SUM(AF47:AF51)</f>
        <v>0</v>
      </c>
      <c r="AG46" s="211">
        <f t="shared" si="43"/>
        <v>0</v>
      </c>
    </row>
    <row r="47" spans="1:33" s="212" customFormat="1" ht="12" customHeight="1" x14ac:dyDescent="0.25">
      <c r="A47" s="213" t="s">
        <v>65</v>
      </c>
      <c r="B47" s="214" t="s">
        <v>306</v>
      </c>
      <c r="C47" s="215" t="s">
        <v>66</v>
      </c>
      <c r="D47" s="234"/>
      <c r="E47" s="234">
        <f t="shared" ref="E47:E51" si="44">F47-D47</f>
        <v>0</v>
      </c>
      <c r="F47" s="234">
        <v>0</v>
      </c>
      <c r="G47" s="234">
        <v>0</v>
      </c>
      <c r="H47" s="696">
        <f t="shared" si="1"/>
        <v>0</v>
      </c>
      <c r="I47" s="726"/>
      <c r="J47" s="726"/>
      <c r="K47" s="726"/>
      <c r="L47" s="726"/>
      <c r="M47" s="726"/>
      <c r="N47" s="726"/>
      <c r="Q47" s="234"/>
      <c r="R47" s="234"/>
      <c r="S47" s="234">
        <f t="shared" si="31"/>
        <v>0</v>
      </c>
      <c r="T47" s="234"/>
      <c r="U47" s="234">
        <f t="shared" ref="U47:U51" si="45">SUM(X47,AA47,AD47,AG47)</f>
        <v>0</v>
      </c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</row>
    <row r="48" spans="1:33" s="212" customFormat="1" ht="12" customHeight="1" x14ac:dyDescent="0.25">
      <c r="A48" s="217" t="s">
        <v>67</v>
      </c>
      <c r="B48" s="218" t="s">
        <v>307</v>
      </c>
      <c r="C48" s="219" t="s">
        <v>68</v>
      </c>
      <c r="D48" s="235"/>
      <c r="E48" s="235">
        <f t="shared" si="44"/>
        <v>0</v>
      </c>
      <c r="F48" s="235"/>
      <c r="G48" s="235"/>
      <c r="H48" s="694">
        <f t="shared" si="1"/>
        <v>0</v>
      </c>
      <c r="I48" s="726"/>
      <c r="J48" s="726"/>
      <c r="K48" s="726"/>
      <c r="L48" s="726"/>
      <c r="M48" s="726"/>
      <c r="N48" s="726"/>
      <c r="Q48" s="235"/>
      <c r="R48" s="235"/>
      <c r="S48" s="235">
        <f t="shared" si="31"/>
        <v>0</v>
      </c>
      <c r="T48" s="235"/>
      <c r="U48" s="235">
        <f t="shared" si="45"/>
        <v>0</v>
      </c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</row>
    <row r="49" spans="1:33" s="212" customFormat="1" ht="12" customHeight="1" x14ac:dyDescent="0.25">
      <c r="A49" s="217" t="s">
        <v>69</v>
      </c>
      <c r="B49" s="218" t="s">
        <v>308</v>
      </c>
      <c r="C49" s="219" t="s">
        <v>70</v>
      </c>
      <c r="D49" s="235"/>
      <c r="E49" s="235">
        <f t="shared" si="44"/>
        <v>0</v>
      </c>
      <c r="F49" s="235">
        <v>0</v>
      </c>
      <c r="G49" s="235">
        <v>0</v>
      </c>
      <c r="H49" s="694">
        <f t="shared" si="1"/>
        <v>0</v>
      </c>
      <c r="I49" s="726"/>
      <c r="J49" s="726"/>
      <c r="K49" s="726"/>
      <c r="L49" s="726"/>
      <c r="M49" s="726"/>
      <c r="N49" s="726"/>
      <c r="Q49" s="235"/>
      <c r="R49" s="235"/>
      <c r="S49" s="235">
        <f t="shared" si="31"/>
        <v>0</v>
      </c>
      <c r="T49" s="235"/>
      <c r="U49" s="235">
        <f t="shared" si="45"/>
        <v>0</v>
      </c>
      <c r="V49" s="235"/>
      <c r="W49" s="235"/>
      <c r="X49" s="235"/>
      <c r="Y49" s="235"/>
      <c r="Z49" s="235"/>
      <c r="AA49" s="235"/>
      <c r="AB49" s="235"/>
      <c r="AC49" s="235"/>
      <c r="AD49" s="235"/>
      <c r="AE49" s="235"/>
      <c r="AF49" s="235"/>
      <c r="AG49" s="235"/>
    </row>
    <row r="50" spans="1:33" s="212" customFormat="1" ht="12" customHeight="1" x14ac:dyDescent="0.25">
      <c r="A50" s="217" t="s">
        <v>71</v>
      </c>
      <c r="B50" s="218" t="s">
        <v>309</v>
      </c>
      <c r="C50" s="219" t="s">
        <v>72</v>
      </c>
      <c r="D50" s="235"/>
      <c r="E50" s="235">
        <f t="shared" si="44"/>
        <v>0</v>
      </c>
      <c r="F50" s="235">
        <v>0</v>
      </c>
      <c r="G50" s="235">
        <v>0</v>
      </c>
      <c r="H50" s="694">
        <f t="shared" si="1"/>
        <v>0</v>
      </c>
      <c r="I50" s="726"/>
      <c r="J50" s="726"/>
      <c r="K50" s="726"/>
      <c r="L50" s="726"/>
      <c r="M50" s="726"/>
      <c r="N50" s="726"/>
      <c r="Q50" s="235"/>
      <c r="R50" s="235"/>
      <c r="S50" s="235">
        <f t="shared" si="31"/>
        <v>0</v>
      </c>
      <c r="T50" s="235"/>
      <c r="U50" s="235">
        <f t="shared" si="45"/>
        <v>0</v>
      </c>
      <c r="V50" s="235"/>
      <c r="W50" s="235"/>
      <c r="X50" s="235"/>
      <c r="Y50" s="235"/>
      <c r="Z50" s="235"/>
      <c r="AA50" s="235"/>
      <c r="AB50" s="235"/>
      <c r="AC50" s="235"/>
      <c r="AD50" s="235"/>
      <c r="AE50" s="235"/>
      <c r="AF50" s="235"/>
      <c r="AG50" s="235"/>
    </row>
    <row r="51" spans="1:33" s="212" customFormat="1" ht="12" customHeight="1" thickBot="1" x14ac:dyDescent="0.3">
      <c r="A51" s="221" t="s">
        <v>73</v>
      </c>
      <c r="B51" s="218" t="s">
        <v>310</v>
      </c>
      <c r="C51" s="223" t="s">
        <v>74</v>
      </c>
      <c r="D51" s="233"/>
      <c r="E51" s="233">
        <f t="shared" si="44"/>
        <v>0</v>
      </c>
      <c r="F51" s="233">
        <v>0</v>
      </c>
      <c r="G51" s="233">
        <v>0</v>
      </c>
      <c r="H51" s="695">
        <f t="shared" si="1"/>
        <v>0</v>
      </c>
      <c r="I51" s="726"/>
      <c r="J51" s="726"/>
      <c r="K51" s="726"/>
      <c r="L51" s="726"/>
      <c r="M51" s="726"/>
      <c r="N51" s="726"/>
      <c r="Q51" s="233"/>
      <c r="R51" s="233"/>
      <c r="S51" s="233">
        <f t="shared" si="31"/>
        <v>0</v>
      </c>
      <c r="T51" s="233"/>
      <c r="U51" s="233">
        <f t="shared" si="45"/>
        <v>0</v>
      </c>
      <c r="V51" s="233"/>
      <c r="W51" s="233"/>
      <c r="X51" s="233"/>
      <c r="Y51" s="233"/>
      <c r="Z51" s="233"/>
      <c r="AA51" s="233"/>
      <c r="AB51" s="233"/>
      <c r="AC51" s="233"/>
      <c r="AD51" s="233"/>
      <c r="AE51" s="233"/>
      <c r="AF51" s="233"/>
      <c r="AG51" s="233"/>
    </row>
    <row r="52" spans="1:33" s="212" customFormat="1" ht="12" customHeight="1" thickBot="1" x14ac:dyDescent="0.3">
      <c r="A52" s="208" t="s">
        <v>75</v>
      </c>
      <c r="B52" s="209" t="s">
        <v>311</v>
      </c>
      <c r="C52" s="210" t="s">
        <v>76</v>
      </c>
      <c r="D52" s="211">
        <f>SUM(D53:D57)</f>
        <v>0</v>
      </c>
      <c r="E52" s="211">
        <f t="shared" ref="E52" si="46">SUM(E53:E57)</f>
        <v>0</v>
      </c>
      <c r="F52" s="211">
        <f t="shared" ref="F52" si="47">SUM(F53:F57)</f>
        <v>0</v>
      </c>
      <c r="G52" s="211">
        <f t="shared" ref="G52" si="48">SUM(G53:G57)</f>
        <v>0</v>
      </c>
      <c r="H52" s="687">
        <f t="shared" si="1"/>
        <v>0</v>
      </c>
      <c r="I52" s="722"/>
      <c r="J52" s="722"/>
      <c r="K52" s="722"/>
      <c r="L52" s="722"/>
      <c r="M52" s="722"/>
      <c r="N52" s="722"/>
      <c r="Q52" s="211">
        <f>SUM(Q54:Q58)</f>
        <v>0</v>
      </c>
      <c r="R52" s="211"/>
      <c r="S52" s="211">
        <f t="shared" si="31"/>
        <v>0</v>
      </c>
      <c r="T52" s="211"/>
      <c r="U52" s="211">
        <f t="shared" ref="U52:AG52" si="49">SUM(U54:U58)</f>
        <v>0</v>
      </c>
      <c r="V52" s="211">
        <f t="shared" si="49"/>
        <v>0</v>
      </c>
      <c r="W52" s="211">
        <f t="shared" si="49"/>
        <v>0</v>
      </c>
      <c r="X52" s="211">
        <f t="shared" si="49"/>
        <v>0</v>
      </c>
      <c r="Y52" s="211">
        <f t="shared" si="49"/>
        <v>0</v>
      </c>
      <c r="Z52" s="211">
        <f t="shared" si="49"/>
        <v>0</v>
      </c>
      <c r="AA52" s="211">
        <f t="shared" si="49"/>
        <v>0</v>
      </c>
      <c r="AB52" s="211">
        <f t="shared" si="49"/>
        <v>0</v>
      </c>
      <c r="AC52" s="211">
        <f t="shared" si="49"/>
        <v>0</v>
      </c>
      <c r="AD52" s="211">
        <f t="shared" si="49"/>
        <v>0</v>
      </c>
      <c r="AE52" s="211">
        <f t="shared" si="49"/>
        <v>0</v>
      </c>
      <c r="AF52" s="211">
        <f t="shared" si="49"/>
        <v>0</v>
      </c>
      <c r="AG52" s="211">
        <f t="shared" si="49"/>
        <v>0</v>
      </c>
    </row>
    <row r="53" spans="1:33" s="212" customFormat="1" ht="12" customHeight="1" x14ac:dyDescent="0.25">
      <c r="A53" s="213" t="s">
        <v>369</v>
      </c>
      <c r="B53" s="214" t="s">
        <v>312</v>
      </c>
      <c r="C53" s="215" t="s">
        <v>366</v>
      </c>
      <c r="D53" s="216"/>
      <c r="E53" s="216">
        <f t="shared" ref="E53:E58" si="50">F53-D53</f>
        <v>0</v>
      </c>
      <c r="F53" s="216">
        <v>0</v>
      </c>
      <c r="G53" s="216">
        <v>0</v>
      </c>
      <c r="H53" s="688">
        <f t="shared" si="1"/>
        <v>0</v>
      </c>
      <c r="I53" s="723"/>
      <c r="J53" s="723"/>
      <c r="K53" s="723"/>
      <c r="L53" s="723"/>
      <c r="M53" s="723"/>
      <c r="N53" s="723"/>
      <c r="Q53" s="360"/>
      <c r="R53" s="360"/>
      <c r="S53" s="360">
        <f t="shared" si="31"/>
        <v>0</v>
      </c>
      <c r="T53" s="360"/>
      <c r="U53" s="360"/>
      <c r="V53" s="360"/>
      <c r="W53" s="360"/>
      <c r="X53" s="360"/>
      <c r="Y53" s="360"/>
      <c r="Z53" s="360"/>
      <c r="AA53" s="360"/>
      <c r="AB53" s="360"/>
      <c r="AC53" s="360"/>
      <c r="AD53" s="360"/>
      <c r="AE53" s="360"/>
      <c r="AF53" s="360"/>
      <c r="AG53" s="360"/>
    </row>
    <row r="54" spans="1:33" s="212" customFormat="1" ht="12" customHeight="1" x14ac:dyDescent="0.25">
      <c r="A54" s="213" t="s">
        <v>370</v>
      </c>
      <c r="B54" s="218" t="s">
        <v>313</v>
      </c>
      <c r="C54" s="219" t="s">
        <v>367</v>
      </c>
      <c r="D54" s="216"/>
      <c r="E54" s="216">
        <f t="shared" si="50"/>
        <v>0</v>
      </c>
      <c r="F54" s="216">
        <v>0</v>
      </c>
      <c r="G54" s="216">
        <v>0</v>
      </c>
      <c r="H54" s="688">
        <f t="shared" si="1"/>
        <v>0</v>
      </c>
      <c r="I54" s="723"/>
      <c r="J54" s="723"/>
      <c r="K54" s="723"/>
      <c r="L54" s="723"/>
      <c r="M54" s="723"/>
      <c r="N54" s="723"/>
      <c r="Q54" s="216"/>
      <c r="R54" s="216"/>
      <c r="S54" s="216">
        <f t="shared" si="31"/>
        <v>0</v>
      </c>
      <c r="T54" s="216"/>
      <c r="U54" s="216">
        <f t="shared" ref="U54:U58" si="51">SUM(X54,AA54,AD54,AG54)</f>
        <v>0</v>
      </c>
      <c r="V54" s="216"/>
      <c r="W54" s="216"/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</row>
    <row r="55" spans="1:33" s="212" customFormat="1" ht="13.5" customHeight="1" x14ac:dyDescent="0.25">
      <c r="A55" s="213" t="s">
        <v>371</v>
      </c>
      <c r="B55" s="218" t="s">
        <v>314</v>
      </c>
      <c r="C55" s="219" t="s">
        <v>395</v>
      </c>
      <c r="D55" s="216"/>
      <c r="E55" s="216">
        <f t="shared" si="50"/>
        <v>0</v>
      </c>
      <c r="F55" s="216">
        <v>0</v>
      </c>
      <c r="G55" s="216">
        <v>0</v>
      </c>
      <c r="H55" s="688">
        <f t="shared" si="1"/>
        <v>0</v>
      </c>
      <c r="I55" s="723"/>
      <c r="J55" s="723"/>
      <c r="K55" s="723"/>
      <c r="L55" s="723"/>
      <c r="M55" s="723"/>
      <c r="N55" s="723"/>
      <c r="Q55" s="216"/>
      <c r="R55" s="216"/>
      <c r="S55" s="216">
        <f t="shared" si="31"/>
        <v>0</v>
      </c>
      <c r="T55" s="216"/>
      <c r="U55" s="216">
        <f t="shared" si="51"/>
        <v>0</v>
      </c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</row>
    <row r="56" spans="1:33" s="212" customFormat="1" ht="12" customHeight="1" x14ac:dyDescent="0.25">
      <c r="A56" s="221" t="s">
        <v>372</v>
      </c>
      <c r="B56" s="222" t="s">
        <v>368</v>
      </c>
      <c r="C56" s="223" t="s">
        <v>374</v>
      </c>
      <c r="D56" s="226"/>
      <c r="E56" s="226">
        <f t="shared" si="50"/>
        <v>0</v>
      </c>
      <c r="F56" s="226">
        <v>0</v>
      </c>
      <c r="G56" s="226">
        <v>0</v>
      </c>
      <c r="H56" s="690">
        <f t="shared" si="1"/>
        <v>0</v>
      </c>
      <c r="I56" s="723"/>
      <c r="J56" s="723"/>
      <c r="K56" s="723"/>
      <c r="L56" s="723"/>
      <c r="M56" s="723"/>
      <c r="N56" s="723"/>
      <c r="Q56" s="216"/>
      <c r="R56" s="216"/>
      <c r="S56" s="216">
        <f t="shared" si="31"/>
        <v>0</v>
      </c>
      <c r="T56" s="216"/>
      <c r="U56" s="216">
        <f t="shared" si="51"/>
        <v>0</v>
      </c>
      <c r="V56" s="216"/>
      <c r="W56" s="216"/>
      <c r="X56" s="216"/>
      <c r="Y56" s="216"/>
      <c r="Z56" s="216"/>
      <c r="AA56" s="216"/>
      <c r="AB56" s="216"/>
      <c r="AC56" s="216"/>
      <c r="AD56" s="216"/>
      <c r="AE56" s="216"/>
      <c r="AF56" s="216"/>
      <c r="AG56" s="216"/>
    </row>
    <row r="57" spans="1:33" s="212" customFormat="1" ht="12" customHeight="1" x14ac:dyDescent="0.25">
      <c r="A57" s="221" t="s">
        <v>373</v>
      </c>
      <c r="B57" s="222" t="s">
        <v>365</v>
      </c>
      <c r="C57" s="223" t="s">
        <v>375</v>
      </c>
      <c r="D57" s="226"/>
      <c r="E57" s="226">
        <f t="shared" si="50"/>
        <v>0</v>
      </c>
      <c r="F57" s="226">
        <v>0</v>
      </c>
      <c r="G57" s="226"/>
      <c r="H57" s="690">
        <f t="shared" si="1"/>
        <v>0</v>
      </c>
      <c r="I57" s="723"/>
      <c r="J57" s="723"/>
      <c r="K57" s="723"/>
      <c r="L57" s="723"/>
      <c r="M57" s="723"/>
      <c r="N57" s="723"/>
      <c r="Q57" s="226"/>
      <c r="R57" s="226"/>
      <c r="S57" s="226">
        <f t="shared" si="31"/>
        <v>0</v>
      </c>
      <c r="T57" s="226"/>
      <c r="U57" s="226">
        <f t="shared" si="51"/>
        <v>0</v>
      </c>
      <c r="V57" s="226"/>
      <c r="W57" s="226"/>
      <c r="X57" s="226"/>
      <c r="Y57" s="226"/>
      <c r="Z57" s="226"/>
      <c r="AA57" s="226"/>
      <c r="AB57" s="226"/>
      <c r="AC57" s="226"/>
      <c r="AD57" s="226"/>
      <c r="AE57" s="226"/>
      <c r="AF57" s="226"/>
      <c r="AG57" s="226"/>
    </row>
    <row r="58" spans="1:33" s="212" customFormat="1" ht="12" customHeight="1" thickBot="1" x14ac:dyDescent="0.3">
      <c r="A58" s="221" t="s">
        <v>1327</v>
      </c>
      <c r="B58" s="222" t="s">
        <v>365</v>
      </c>
      <c r="C58" s="225" t="s">
        <v>1328</v>
      </c>
      <c r="D58" s="226"/>
      <c r="E58" s="226">
        <f t="shared" si="50"/>
        <v>0</v>
      </c>
      <c r="F58" s="226">
        <v>0</v>
      </c>
      <c r="G58" s="226">
        <v>0</v>
      </c>
      <c r="H58" s="690">
        <f t="shared" si="1"/>
        <v>0</v>
      </c>
      <c r="I58" s="723"/>
      <c r="J58" s="723"/>
      <c r="K58" s="723"/>
      <c r="L58" s="723"/>
      <c r="M58" s="723"/>
      <c r="N58" s="723"/>
      <c r="Q58" s="226"/>
      <c r="R58" s="226"/>
      <c r="S58" s="226">
        <f t="shared" si="31"/>
        <v>0</v>
      </c>
      <c r="T58" s="226"/>
      <c r="U58" s="226">
        <f t="shared" si="51"/>
        <v>0</v>
      </c>
      <c r="V58" s="226"/>
      <c r="W58" s="226"/>
      <c r="X58" s="226"/>
      <c r="Y58" s="226"/>
      <c r="Z58" s="226"/>
      <c r="AA58" s="226"/>
      <c r="AB58" s="226"/>
      <c r="AC58" s="226"/>
      <c r="AD58" s="226"/>
      <c r="AE58" s="226"/>
      <c r="AF58" s="226"/>
      <c r="AG58" s="226"/>
    </row>
    <row r="59" spans="1:33" s="212" customFormat="1" ht="12" customHeight="1" thickBot="1" x14ac:dyDescent="0.3">
      <c r="A59" s="208" t="s">
        <v>81</v>
      </c>
      <c r="B59" s="209" t="s">
        <v>315</v>
      </c>
      <c r="C59" s="224" t="s">
        <v>82</v>
      </c>
      <c r="D59" s="211">
        <f>SUM(D60:D60)</f>
        <v>0</v>
      </c>
      <c r="E59" s="211">
        <f t="shared" ref="E59" si="52">SUM(E60:E64)</f>
        <v>0</v>
      </c>
      <c r="F59" s="211">
        <f t="shared" ref="F59" si="53">SUM(F60:F60)</f>
        <v>0</v>
      </c>
      <c r="G59" s="211">
        <f t="shared" ref="G59" si="54">SUM(G60:G64)</f>
        <v>0</v>
      </c>
      <c r="H59" s="687">
        <f t="shared" si="1"/>
        <v>0</v>
      </c>
      <c r="I59" s="722"/>
      <c r="J59" s="722"/>
      <c r="K59" s="722"/>
      <c r="L59" s="722"/>
      <c r="M59" s="722"/>
      <c r="N59" s="722"/>
      <c r="Q59" s="211">
        <f>SUM(Q61:Q65)</f>
        <v>0</v>
      </c>
      <c r="R59" s="211"/>
      <c r="S59" s="211">
        <f t="shared" si="31"/>
        <v>0</v>
      </c>
      <c r="T59" s="211"/>
      <c r="U59" s="211">
        <f t="shared" ref="U59" si="55">SUM(U61:U65)</f>
        <v>0</v>
      </c>
      <c r="V59" s="211">
        <f>SUM(V61:V65)</f>
        <v>0</v>
      </c>
      <c r="W59" s="211">
        <f t="shared" ref="W59:X59" si="56">SUM(W61:W65)</f>
        <v>0</v>
      </c>
      <c r="X59" s="211">
        <f t="shared" si="56"/>
        <v>0</v>
      </c>
      <c r="Y59" s="211">
        <f>SUM(Y61:Y65)</f>
        <v>0</v>
      </c>
      <c r="Z59" s="211">
        <f t="shared" ref="Z59:AA59" si="57">SUM(Z61:Z65)</f>
        <v>0</v>
      </c>
      <c r="AA59" s="211">
        <f t="shared" si="57"/>
        <v>0</v>
      </c>
      <c r="AB59" s="211">
        <f>SUM(AB61:AB65)</f>
        <v>0</v>
      </c>
      <c r="AC59" s="211">
        <f t="shared" ref="AC59:AD59" si="58">SUM(AC61:AC65)</f>
        <v>0</v>
      </c>
      <c r="AD59" s="211">
        <f t="shared" si="58"/>
        <v>0</v>
      </c>
      <c r="AE59" s="211">
        <f>SUM(AE61:AE65)</f>
        <v>0</v>
      </c>
      <c r="AF59" s="211">
        <f t="shared" ref="AF59:AG59" si="59">SUM(AF61:AF65)</f>
        <v>0</v>
      </c>
      <c r="AG59" s="211">
        <f t="shared" si="59"/>
        <v>0</v>
      </c>
    </row>
    <row r="60" spans="1:33" s="212" customFormat="1" ht="12" customHeight="1" x14ac:dyDescent="0.25">
      <c r="A60" s="213" t="s">
        <v>381</v>
      </c>
      <c r="B60" s="214" t="s">
        <v>316</v>
      </c>
      <c r="C60" s="215" t="s">
        <v>376</v>
      </c>
      <c r="D60" s="235"/>
      <c r="E60" s="235">
        <f t="shared" ref="E60:E65" si="60">F60-D60</f>
        <v>0</v>
      </c>
      <c r="F60" s="235"/>
      <c r="G60" s="235">
        <v>0</v>
      </c>
      <c r="H60" s="694">
        <f t="shared" si="1"/>
        <v>0</v>
      </c>
      <c r="I60" s="726"/>
      <c r="J60" s="726"/>
      <c r="K60" s="726"/>
      <c r="L60" s="726"/>
      <c r="M60" s="726"/>
      <c r="N60" s="726"/>
      <c r="Q60" s="360"/>
      <c r="R60" s="360"/>
      <c r="S60" s="360">
        <f>SUM(W60,Z60,AC60,AF60)</f>
        <v>0</v>
      </c>
      <c r="T60" s="360"/>
      <c r="U60" s="360"/>
      <c r="V60" s="360"/>
      <c r="W60" s="360"/>
      <c r="X60" s="360"/>
      <c r="Y60" s="360"/>
      <c r="Z60" s="360"/>
      <c r="AA60" s="360"/>
      <c r="AB60" s="360"/>
      <c r="AC60" s="360"/>
      <c r="AD60" s="360"/>
      <c r="AE60" s="360"/>
      <c r="AF60" s="360"/>
      <c r="AG60" s="360"/>
    </row>
    <row r="61" spans="1:33" s="212" customFormat="1" ht="12" customHeight="1" x14ac:dyDescent="0.25">
      <c r="A61" s="213" t="s">
        <v>382</v>
      </c>
      <c r="B61" s="214" t="s">
        <v>317</v>
      </c>
      <c r="C61" s="219" t="s">
        <v>377</v>
      </c>
      <c r="D61" s="235"/>
      <c r="E61" s="235">
        <f t="shared" si="60"/>
        <v>0</v>
      </c>
      <c r="F61" s="235"/>
      <c r="G61" s="235">
        <v>0</v>
      </c>
      <c r="H61" s="694">
        <f t="shared" si="1"/>
        <v>0</v>
      </c>
      <c r="I61" s="726"/>
      <c r="J61" s="726"/>
      <c r="K61" s="726"/>
      <c r="L61" s="726"/>
      <c r="M61" s="726"/>
      <c r="N61" s="726"/>
      <c r="Q61" s="235"/>
      <c r="R61" s="235"/>
      <c r="S61" s="235">
        <f t="shared" si="31"/>
        <v>0</v>
      </c>
      <c r="T61" s="235"/>
      <c r="U61" s="235">
        <f t="shared" ref="U61:U65" si="61">SUM(X61,AA61,AD61,AG61)</f>
        <v>0</v>
      </c>
      <c r="V61" s="235"/>
      <c r="W61" s="235">
        <v>0</v>
      </c>
      <c r="X61" s="235">
        <v>0</v>
      </c>
      <c r="Y61" s="235"/>
      <c r="Z61" s="235">
        <v>0</v>
      </c>
      <c r="AA61" s="235">
        <v>0</v>
      </c>
      <c r="AB61" s="235"/>
      <c r="AC61" s="235">
        <v>0</v>
      </c>
      <c r="AD61" s="235">
        <v>0</v>
      </c>
      <c r="AE61" s="235"/>
      <c r="AF61" s="235">
        <v>0</v>
      </c>
      <c r="AG61" s="235">
        <v>0</v>
      </c>
    </row>
    <row r="62" spans="1:33" s="212" customFormat="1" ht="11.25" customHeight="1" x14ac:dyDescent="0.25">
      <c r="A62" s="213" t="s">
        <v>383</v>
      </c>
      <c r="B62" s="214" t="s">
        <v>318</v>
      </c>
      <c r="C62" s="219" t="s">
        <v>396</v>
      </c>
      <c r="D62" s="235"/>
      <c r="E62" s="235">
        <f t="shared" si="60"/>
        <v>0</v>
      </c>
      <c r="F62" s="235"/>
      <c r="G62" s="235">
        <v>0</v>
      </c>
      <c r="H62" s="694">
        <f t="shared" si="1"/>
        <v>0</v>
      </c>
      <c r="I62" s="726"/>
      <c r="J62" s="726"/>
      <c r="K62" s="726"/>
      <c r="L62" s="726"/>
      <c r="M62" s="726"/>
      <c r="N62" s="726"/>
      <c r="Q62" s="235"/>
      <c r="R62" s="235"/>
      <c r="S62" s="235">
        <f t="shared" si="31"/>
        <v>0</v>
      </c>
      <c r="T62" s="235"/>
      <c r="U62" s="235">
        <f t="shared" si="61"/>
        <v>0</v>
      </c>
      <c r="V62" s="235"/>
      <c r="W62" s="235">
        <v>0</v>
      </c>
      <c r="X62" s="235">
        <v>0</v>
      </c>
      <c r="Y62" s="235"/>
      <c r="Z62" s="235">
        <v>0</v>
      </c>
      <c r="AA62" s="235">
        <v>0</v>
      </c>
      <c r="AB62" s="235"/>
      <c r="AC62" s="235">
        <v>0</v>
      </c>
      <c r="AD62" s="235">
        <v>0</v>
      </c>
      <c r="AE62" s="235"/>
      <c r="AF62" s="235">
        <v>0</v>
      </c>
      <c r="AG62" s="235">
        <v>0</v>
      </c>
    </row>
    <row r="63" spans="1:33" s="212" customFormat="1" ht="12" customHeight="1" x14ac:dyDescent="0.25">
      <c r="A63" s="213" t="s">
        <v>384</v>
      </c>
      <c r="B63" s="236" t="s">
        <v>379</v>
      </c>
      <c r="C63" s="223" t="s">
        <v>378</v>
      </c>
      <c r="D63" s="235"/>
      <c r="E63" s="235">
        <f t="shared" si="60"/>
        <v>0</v>
      </c>
      <c r="F63" s="235"/>
      <c r="G63" s="235"/>
      <c r="H63" s="694">
        <f t="shared" si="1"/>
        <v>0</v>
      </c>
      <c r="I63" s="726"/>
      <c r="J63" s="726"/>
      <c r="K63" s="726"/>
      <c r="L63" s="726"/>
      <c r="M63" s="726"/>
      <c r="N63" s="726"/>
      <c r="Q63" s="235"/>
      <c r="R63" s="235"/>
      <c r="S63" s="235">
        <f t="shared" si="31"/>
        <v>0</v>
      </c>
      <c r="T63" s="235"/>
      <c r="U63" s="235">
        <f t="shared" si="61"/>
        <v>0</v>
      </c>
      <c r="V63" s="235"/>
      <c r="W63" s="235">
        <v>0</v>
      </c>
      <c r="X63" s="235">
        <v>0</v>
      </c>
      <c r="Y63" s="235"/>
      <c r="Z63" s="235">
        <v>0</v>
      </c>
      <c r="AA63" s="235">
        <v>0</v>
      </c>
      <c r="AB63" s="235"/>
      <c r="AC63" s="235">
        <v>0</v>
      </c>
      <c r="AD63" s="235">
        <v>0</v>
      </c>
      <c r="AE63" s="235"/>
      <c r="AF63" s="235">
        <v>0</v>
      </c>
      <c r="AG63" s="235">
        <v>0</v>
      </c>
    </row>
    <row r="64" spans="1:33" s="212" customFormat="1" ht="12" customHeight="1" x14ac:dyDescent="0.25">
      <c r="A64" s="213" t="s">
        <v>385</v>
      </c>
      <c r="B64" s="222" t="s">
        <v>386</v>
      </c>
      <c r="C64" s="223" t="s">
        <v>380</v>
      </c>
      <c r="D64" s="235"/>
      <c r="E64" s="235">
        <f t="shared" si="60"/>
        <v>0</v>
      </c>
      <c r="F64" s="235"/>
      <c r="G64" s="235">
        <v>0</v>
      </c>
      <c r="H64" s="694">
        <f t="shared" si="1"/>
        <v>0</v>
      </c>
      <c r="I64" s="726"/>
      <c r="J64" s="726"/>
      <c r="K64" s="726"/>
      <c r="L64" s="726"/>
      <c r="M64" s="726"/>
      <c r="N64" s="726"/>
      <c r="Q64" s="235"/>
      <c r="R64" s="235"/>
      <c r="S64" s="235">
        <f t="shared" si="31"/>
        <v>0</v>
      </c>
      <c r="T64" s="235"/>
      <c r="U64" s="235">
        <f t="shared" si="61"/>
        <v>0</v>
      </c>
      <c r="V64" s="235"/>
      <c r="W64" s="235">
        <v>0</v>
      </c>
      <c r="X64" s="235">
        <v>0</v>
      </c>
      <c r="Y64" s="235"/>
      <c r="Z64" s="235">
        <v>0</v>
      </c>
      <c r="AA64" s="235">
        <v>0</v>
      </c>
      <c r="AB64" s="235"/>
      <c r="AC64" s="235">
        <v>0</v>
      </c>
      <c r="AD64" s="235">
        <v>0</v>
      </c>
      <c r="AE64" s="235"/>
      <c r="AF64" s="235">
        <v>0</v>
      </c>
      <c r="AG64" s="235">
        <v>0</v>
      </c>
    </row>
    <row r="65" spans="1:33" s="212" customFormat="1" ht="12" customHeight="1" thickBot="1" x14ac:dyDescent="0.3">
      <c r="A65" s="213" t="s">
        <v>1329</v>
      </c>
      <c r="B65" s="222" t="s">
        <v>386</v>
      </c>
      <c r="C65" s="225" t="s">
        <v>1330</v>
      </c>
      <c r="D65" s="235"/>
      <c r="E65" s="235">
        <f t="shared" si="60"/>
        <v>0</v>
      </c>
      <c r="F65" s="235"/>
      <c r="G65" s="235">
        <v>0</v>
      </c>
      <c r="H65" s="694">
        <f t="shared" si="1"/>
        <v>0</v>
      </c>
      <c r="I65" s="726"/>
      <c r="J65" s="726"/>
      <c r="K65" s="726"/>
      <c r="L65" s="726"/>
      <c r="M65" s="726"/>
      <c r="N65" s="726"/>
      <c r="Q65" s="235"/>
      <c r="R65" s="235"/>
      <c r="S65" s="235">
        <f t="shared" si="31"/>
        <v>0</v>
      </c>
      <c r="T65" s="235"/>
      <c r="U65" s="235">
        <f t="shared" si="61"/>
        <v>0</v>
      </c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</row>
    <row r="66" spans="1:33" s="212" customFormat="1" ht="12" customHeight="1" thickBot="1" x14ac:dyDescent="0.3">
      <c r="A66" s="208" t="s">
        <v>83</v>
      </c>
      <c r="B66" s="209"/>
      <c r="C66" s="210" t="s">
        <v>84</v>
      </c>
      <c r="D66" s="230">
        <f>+D5+D12+D19+D26+D34+D46+D52+D59</f>
        <v>210000</v>
      </c>
      <c r="E66" s="230">
        <f t="shared" ref="E66" si="62">+E5+E12+E19+E26+E34+E46+E52+E59</f>
        <v>0</v>
      </c>
      <c r="F66" s="230">
        <f t="shared" ref="F66:G66" si="63">+F5+F12+F19+F26+F34+F46+F52+F59</f>
        <v>210000</v>
      </c>
      <c r="G66" s="230">
        <f t="shared" si="63"/>
        <v>0</v>
      </c>
      <c r="H66" s="692">
        <f t="shared" si="1"/>
        <v>210000</v>
      </c>
      <c r="I66" s="724"/>
      <c r="J66" s="724"/>
      <c r="K66" s="724"/>
      <c r="L66" s="724"/>
      <c r="M66" s="724"/>
      <c r="N66" s="724"/>
      <c r="Q66" s="230">
        <f>+Q5+Q12+Q19+Q26+Q34+Q46+Q52+Q59</f>
        <v>0</v>
      </c>
      <c r="R66" s="230"/>
      <c r="S66" s="230">
        <f t="shared" si="31"/>
        <v>0</v>
      </c>
      <c r="T66" s="230"/>
      <c r="U66" s="230">
        <f t="shared" ref="U66:AG66" si="64">+U5+U12+U19+U26+U34+U46+U52+U59</f>
        <v>0</v>
      </c>
      <c r="V66" s="230">
        <f t="shared" si="64"/>
        <v>0</v>
      </c>
      <c r="W66" s="230">
        <f t="shared" si="64"/>
        <v>0</v>
      </c>
      <c r="X66" s="230">
        <f t="shared" si="64"/>
        <v>0</v>
      </c>
      <c r="Y66" s="230">
        <f t="shared" si="64"/>
        <v>0</v>
      </c>
      <c r="Z66" s="230">
        <f t="shared" si="64"/>
        <v>0</v>
      </c>
      <c r="AA66" s="230">
        <f t="shared" si="64"/>
        <v>0</v>
      </c>
      <c r="AB66" s="230">
        <f t="shared" si="64"/>
        <v>0</v>
      </c>
      <c r="AC66" s="230">
        <f t="shared" si="64"/>
        <v>0</v>
      </c>
      <c r="AD66" s="230">
        <f t="shared" si="64"/>
        <v>0</v>
      </c>
      <c r="AE66" s="230">
        <f t="shared" si="64"/>
        <v>0</v>
      </c>
      <c r="AF66" s="230">
        <f t="shared" si="64"/>
        <v>0</v>
      </c>
      <c r="AG66" s="230">
        <f t="shared" si="64"/>
        <v>0</v>
      </c>
    </row>
    <row r="67" spans="1:33" s="212" customFormat="1" ht="12" customHeight="1" thickBot="1" x14ac:dyDescent="0.3">
      <c r="A67" s="237" t="s">
        <v>85</v>
      </c>
      <c r="B67" s="209" t="s">
        <v>320</v>
      </c>
      <c r="C67" s="224" t="s">
        <v>86</v>
      </c>
      <c r="D67" s="211">
        <f>SUM(D68:D70)</f>
        <v>0</v>
      </c>
      <c r="E67" s="211">
        <f t="shared" ref="E67" si="65">SUM(E68:E70)</f>
        <v>0</v>
      </c>
      <c r="F67" s="211">
        <f t="shared" ref="F67" si="66">SUM(F68:F70)</f>
        <v>0</v>
      </c>
      <c r="G67" s="211">
        <f t="shared" ref="G67" si="67">SUM(G68:G70)</f>
        <v>0</v>
      </c>
      <c r="H67" s="687">
        <f t="shared" si="1"/>
        <v>0</v>
      </c>
      <c r="I67" s="722"/>
      <c r="J67" s="722"/>
      <c r="K67" s="722"/>
      <c r="L67" s="722"/>
      <c r="M67" s="722"/>
      <c r="N67" s="722"/>
      <c r="Q67" s="211">
        <f>SUM(Q68:Q70)</f>
        <v>0</v>
      </c>
      <c r="R67" s="211"/>
      <c r="S67" s="211">
        <f t="shared" si="31"/>
        <v>0</v>
      </c>
      <c r="T67" s="211"/>
      <c r="U67" s="211">
        <f t="shared" ref="U67:AG67" si="68">SUM(U68:U70)</f>
        <v>0</v>
      </c>
      <c r="V67" s="211">
        <f t="shared" si="68"/>
        <v>0</v>
      </c>
      <c r="W67" s="211">
        <f t="shared" si="68"/>
        <v>0</v>
      </c>
      <c r="X67" s="211">
        <f t="shared" si="68"/>
        <v>0</v>
      </c>
      <c r="Y67" s="211">
        <f t="shared" si="68"/>
        <v>0</v>
      </c>
      <c r="Z67" s="211">
        <f t="shared" si="68"/>
        <v>0</v>
      </c>
      <c r="AA67" s="211">
        <f t="shared" si="68"/>
        <v>0</v>
      </c>
      <c r="AB67" s="211">
        <f t="shared" si="68"/>
        <v>0</v>
      </c>
      <c r="AC67" s="211">
        <f t="shared" si="68"/>
        <v>0</v>
      </c>
      <c r="AD67" s="211">
        <f t="shared" si="68"/>
        <v>0</v>
      </c>
      <c r="AE67" s="211">
        <f t="shared" si="68"/>
        <v>0</v>
      </c>
      <c r="AF67" s="211">
        <f t="shared" si="68"/>
        <v>0</v>
      </c>
      <c r="AG67" s="211">
        <f t="shared" si="68"/>
        <v>0</v>
      </c>
    </row>
    <row r="68" spans="1:33" s="212" customFormat="1" ht="12" customHeight="1" x14ac:dyDescent="0.25">
      <c r="A68" s="213" t="s">
        <v>87</v>
      </c>
      <c r="B68" s="214" t="s">
        <v>321</v>
      </c>
      <c r="C68" s="215" t="s">
        <v>88</v>
      </c>
      <c r="D68" s="235"/>
      <c r="E68" s="235">
        <f t="shared" ref="E68:E70" si="69">F68-D68</f>
        <v>0</v>
      </c>
      <c r="F68" s="235"/>
      <c r="G68" s="235"/>
      <c r="H68" s="694">
        <f t="shared" si="1"/>
        <v>0</v>
      </c>
      <c r="I68" s="726"/>
      <c r="J68" s="726"/>
      <c r="K68" s="726"/>
      <c r="L68" s="726"/>
      <c r="M68" s="726"/>
      <c r="N68" s="726"/>
      <c r="Q68" s="235"/>
      <c r="R68" s="235"/>
      <c r="S68" s="235">
        <f t="shared" si="31"/>
        <v>0</v>
      </c>
      <c r="T68" s="235"/>
      <c r="U68" s="235">
        <f t="shared" ref="U68:U70" si="70">SUM(X68,AA68,AD68,AG68)</f>
        <v>0</v>
      </c>
      <c r="V68" s="235"/>
      <c r="W68" s="235"/>
      <c r="X68" s="235"/>
      <c r="Y68" s="235"/>
      <c r="Z68" s="235">
        <v>0</v>
      </c>
      <c r="AA68" s="235">
        <v>0</v>
      </c>
      <c r="AB68" s="235"/>
      <c r="AC68" s="235">
        <v>0</v>
      </c>
      <c r="AD68" s="235">
        <v>0</v>
      </c>
      <c r="AE68" s="235"/>
      <c r="AF68" s="235">
        <v>0</v>
      </c>
      <c r="AG68" s="235">
        <v>0</v>
      </c>
    </row>
    <row r="69" spans="1:33" s="212" customFormat="1" ht="12" customHeight="1" x14ac:dyDescent="0.25">
      <c r="A69" s="217" t="s">
        <v>89</v>
      </c>
      <c r="B69" s="214" t="s">
        <v>322</v>
      </c>
      <c r="C69" s="219" t="s">
        <v>90</v>
      </c>
      <c r="D69" s="235"/>
      <c r="E69" s="235">
        <f t="shared" si="69"/>
        <v>0</v>
      </c>
      <c r="F69" s="235"/>
      <c r="G69" s="235"/>
      <c r="H69" s="694">
        <f t="shared" ref="H69:H91" si="71">SUM(F69:G69)</f>
        <v>0</v>
      </c>
      <c r="I69" s="726"/>
      <c r="J69" s="726"/>
      <c r="K69" s="726"/>
      <c r="L69" s="726"/>
      <c r="M69" s="726"/>
      <c r="N69" s="726"/>
      <c r="Q69" s="235"/>
      <c r="R69" s="235"/>
      <c r="S69" s="235">
        <f t="shared" si="31"/>
        <v>0</v>
      </c>
      <c r="T69" s="235"/>
      <c r="U69" s="235">
        <f t="shared" si="70"/>
        <v>0</v>
      </c>
      <c r="V69" s="235"/>
      <c r="W69" s="235">
        <v>0</v>
      </c>
      <c r="X69" s="235">
        <v>0</v>
      </c>
      <c r="Y69" s="235"/>
      <c r="Z69" s="235">
        <v>0</v>
      </c>
      <c r="AA69" s="235">
        <v>0</v>
      </c>
      <c r="AB69" s="235"/>
      <c r="AC69" s="235">
        <v>0</v>
      </c>
      <c r="AD69" s="235">
        <v>0</v>
      </c>
      <c r="AE69" s="235"/>
      <c r="AF69" s="235">
        <v>0</v>
      </c>
      <c r="AG69" s="235">
        <v>0</v>
      </c>
    </row>
    <row r="70" spans="1:33" s="212" customFormat="1" ht="12" customHeight="1" thickBot="1" x14ac:dyDescent="0.3">
      <c r="A70" s="221" t="s">
        <v>91</v>
      </c>
      <c r="B70" s="214" t="s">
        <v>323</v>
      </c>
      <c r="C70" s="238" t="s">
        <v>92</v>
      </c>
      <c r="D70" s="235"/>
      <c r="E70" s="235">
        <f t="shared" si="69"/>
        <v>0</v>
      </c>
      <c r="F70" s="235"/>
      <c r="G70" s="235"/>
      <c r="H70" s="694">
        <f t="shared" si="71"/>
        <v>0</v>
      </c>
      <c r="I70" s="726"/>
      <c r="J70" s="726"/>
      <c r="K70" s="726"/>
      <c r="L70" s="726"/>
      <c r="M70" s="726"/>
      <c r="N70" s="726"/>
      <c r="Q70" s="235"/>
      <c r="R70" s="235"/>
      <c r="S70" s="235">
        <f t="shared" si="31"/>
        <v>0</v>
      </c>
      <c r="T70" s="235"/>
      <c r="U70" s="235">
        <f t="shared" si="70"/>
        <v>0</v>
      </c>
      <c r="V70" s="235"/>
      <c r="W70" s="235">
        <v>0</v>
      </c>
      <c r="X70" s="235">
        <v>0</v>
      </c>
      <c r="Y70" s="235"/>
      <c r="Z70" s="235">
        <v>0</v>
      </c>
      <c r="AA70" s="235">
        <v>0</v>
      </c>
      <c r="AB70" s="235"/>
      <c r="AC70" s="235">
        <v>0</v>
      </c>
      <c r="AD70" s="235">
        <v>0</v>
      </c>
      <c r="AE70" s="235"/>
      <c r="AF70" s="235">
        <v>0</v>
      </c>
      <c r="AG70" s="235">
        <v>0</v>
      </c>
    </row>
    <row r="71" spans="1:33" s="212" customFormat="1" ht="12" customHeight="1" thickBot="1" x14ac:dyDescent="0.3">
      <c r="A71" s="237" t="s">
        <v>93</v>
      </c>
      <c r="B71" s="209" t="s">
        <v>324</v>
      </c>
      <c r="C71" s="224" t="s">
        <v>94</v>
      </c>
      <c r="D71" s="211">
        <f>SUM(D72:D75)</f>
        <v>0</v>
      </c>
      <c r="E71" s="211">
        <f t="shared" ref="E71" si="72">SUM(E72:E75)</f>
        <v>0</v>
      </c>
      <c r="F71" s="211">
        <f t="shared" ref="F71" si="73">SUM(F72:F75)</f>
        <v>0</v>
      </c>
      <c r="G71" s="211">
        <f t="shared" ref="G71" si="74">SUM(G72:G75)</f>
        <v>0</v>
      </c>
      <c r="H71" s="687">
        <f t="shared" si="71"/>
        <v>0</v>
      </c>
      <c r="I71" s="722"/>
      <c r="J71" s="722"/>
      <c r="K71" s="722"/>
      <c r="L71" s="722"/>
      <c r="M71" s="722"/>
      <c r="N71" s="722"/>
      <c r="Q71" s="211">
        <f>SUM(Q72:Q75)</f>
        <v>0</v>
      </c>
      <c r="R71" s="211"/>
      <c r="S71" s="211">
        <f t="shared" si="31"/>
        <v>0</v>
      </c>
      <c r="T71" s="211"/>
      <c r="U71" s="211">
        <v>0</v>
      </c>
      <c r="V71" s="211">
        <f>SUM(V72:V75)</f>
        <v>0</v>
      </c>
      <c r="W71" s="211">
        <v>0</v>
      </c>
      <c r="X71" s="211">
        <v>0</v>
      </c>
      <c r="Y71" s="211">
        <f>SUM(Y72:Y75)</f>
        <v>0</v>
      </c>
      <c r="Z71" s="211">
        <v>0</v>
      </c>
      <c r="AA71" s="211">
        <v>0</v>
      </c>
      <c r="AB71" s="211">
        <f>SUM(AB72:AB75)</f>
        <v>0</v>
      </c>
      <c r="AC71" s="211">
        <v>0</v>
      </c>
      <c r="AD71" s="211">
        <v>0</v>
      </c>
      <c r="AE71" s="211">
        <f>SUM(AE72:AE75)</f>
        <v>0</v>
      </c>
      <c r="AF71" s="211">
        <v>0</v>
      </c>
      <c r="AG71" s="211">
        <v>0</v>
      </c>
    </row>
    <row r="72" spans="1:33" s="212" customFormat="1" ht="12" customHeight="1" x14ac:dyDescent="0.25">
      <c r="A72" s="213" t="s">
        <v>95</v>
      </c>
      <c r="B72" s="214" t="s">
        <v>325</v>
      </c>
      <c r="C72" s="215" t="s">
        <v>96</v>
      </c>
      <c r="D72" s="235"/>
      <c r="E72" s="235">
        <f>F72-D72</f>
        <v>0</v>
      </c>
      <c r="F72" s="235"/>
      <c r="G72" s="235"/>
      <c r="H72" s="694">
        <f t="shared" si="71"/>
        <v>0</v>
      </c>
      <c r="I72" s="726"/>
      <c r="J72" s="726"/>
      <c r="K72" s="726"/>
      <c r="L72" s="726"/>
      <c r="M72" s="726"/>
      <c r="N72" s="726"/>
      <c r="Q72" s="235"/>
      <c r="R72" s="235"/>
      <c r="S72" s="235">
        <f t="shared" si="31"/>
        <v>0</v>
      </c>
      <c r="T72" s="235"/>
      <c r="U72" s="235">
        <f t="shared" ref="U72:U75" si="75">SUM(X72,AA72,AD72,AG72)</f>
        <v>0</v>
      </c>
      <c r="V72" s="235"/>
      <c r="W72" s="235">
        <v>0</v>
      </c>
      <c r="X72" s="235">
        <v>0</v>
      </c>
      <c r="Y72" s="235"/>
      <c r="Z72" s="235">
        <v>0</v>
      </c>
      <c r="AA72" s="235">
        <v>0</v>
      </c>
      <c r="AB72" s="235"/>
      <c r="AC72" s="235">
        <v>0</v>
      </c>
      <c r="AD72" s="235">
        <v>0</v>
      </c>
      <c r="AE72" s="235"/>
      <c r="AF72" s="235">
        <v>0</v>
      </c>
      <c r="AG72" s="235">
        <v>0</v>
      </c>
    </row>
    <row r="73" spans="1:33" s="212" customFormat="1" ht="12" customHeight="1" x14ac:dyDescent="0.25">
      <c r="A73" s="217" t="s">
        <v>97</v>
      </c>
      <c r="B73" s="214" t="s">
        <v>326</v>
      </c>
      <c r="C73" s="219" t="s">
        <v>98</v>
      </c>
      <c r="D73" s="235"/>
      <c r="E73" s="235">
        <f t="shared" ref="E73:E75" si="76">F73-D73</f>
        <v>0</v>
      </c>
      <c r="F73" s="235"/>
      <c r="G73" s="235"/>
      <c r="H73" s="694">
        <f t="shared" si="71"/>
        <v>0</v>
      </c>
      <c r="I73" s="726"/>
      <c r="J73" s="726"/>
      <c r="K73" s="726"/>
      <c r="L73" s="726"/>
      <c r="M73" s="726"/>
      <c r="N73" s="726"/>
      <c r="Q73" s="235"/>
      <c r="R73" s="235"/>
      <c r="S73" s="235">
        <f t="shared" si="31"/>
        <v>0</v>
      </c>
      <c r="T73" s="235"/>
      <c r="U73" s="235">
        <f t="shared" si="75"/>
        <v>0</v>
      </c>
      <c r="V73" s="235"/>
      <c r="W73" s="235">
        <v>0</v>
      </c>
      <c r="X73" s="235">
        <v>0</v>
      </c>
      <c r="Y73" s="235"/>
      <c r="Z73" s="235">
        <v>0</v>
      </c>
      <c r="AA73" s="235">
        <v>0</v>
      </c>
      <c r="AB73" s="235"/>
      <c r="AC73" s="235">
        <v>0</v>
      </c>
      <c r="AD73" s="235">
        <v>0</v>
      </c>
      <c r="AE73" s="235"/>
      <c r="AF73" s="235">
        <v>0</v>
      </c>
      <c r="AG73" s="235">
        <v>0</v>
      </c>
    </row>
    <row r="74" spans="1:33" s="212" customFormat="1" ht="12" customHeight="1" x14ac:dyDescent="0.25">
      <c r="A74" s="217" t="s">
        <v>99</v>
      </c>
      <c r="B74" s="214" t="s">
        <v>327</v>
      </c>
      <c r="C74" s="219" t="s">
        <v>100</v>
      </c>
      <c r="D74" s="235"/>
      <c r="E74" s="235">
        <f t="shared" si="76"/>
        <v>0</v>
      </c>
      <c r="F74" s="235"/>
      <c r="G74" s="235"/>
      <c r="H74" s="694">
        <f t="shared" si="71"/>
        <v>0</v>
      </c>
      <c r="I74" s="726"/>
      <c r="J74" s="726"/>
      <c r="K74" s="726"/>
      <c r="L74" s="726"/>
      <c r="M74" s="726"/>
      <c r="N74" s="726"/>
      <c r="Q74" s="235"/>
      <c r="R74" s="235"/>
      <c r="S74" s="235">
        <f t="shared" si="31"/>
        <v>0</v>
      </c>
      <c r="T74" s="235"/>
      <c r="U74" s="235">
        <f t="shared" si="75"/>
        <v>0</v>
      </c>
      <c r="V74" s="235"/>
      <c r="W74" s="235">
        <v>0</v>
      </c>
      <c r="X74" s="235">
        <v>0</v>
      </c>
      <c r="Y74" s="235"/>
      <c r="Z74" s="235">
        <v>0</v>
      </c>
      <c r="AA74" s="235">
        <v>0</v>
      </c>
      <c r="AB74" s="235"/>
      <c r="AC74" s="235">
        <v>0</v>
      </c>
      <c r="AD74" s="235">
        <v>0</v>
      </c>
      <c r="AE74" s="235"/>
      <c r="AF74" s="235">
        <v>0</v>
      </c>
      <c r="AG74" s="235">
        <v>0</v>
      </c>
    </row>
    <row r="75" spans="1:33" s="212" customFormat="1" ht="12" customHeight="1" thickBot="1" x14ac:dyDescent="0.3">
      <c r="A75" s="221" t="s">
        <v>101</v>
      </c>
      <c r="B75" s="214" t="s">
        <v>328</v>
      </c>
      <c r="C75" s="223" t="s">
        <v>102</v>
      </c>
      <c r="D75" s="235"/>
      <c r="E75" s="235">
        <f t="shared" si="76"/>
        <v>0</v>
      </c>
      <c r="F75" s="235"/>
      <c r="G75" s="235"/>
      <c r="H75" s="694">
        <f t="shared" si="71"/>
        <v>0</v>
      </c>
      <c r="I75" s="726"/>
      <c r="J75" s="726"/>
      <c r="K75" s="726"/>
      <c r="L75" s="726"/>
      <c r="M75" s="726"/>
      <c r="N75" s="726"/>
      <c r="Q75" s="235"/>
      <c r="R75" s="235"/>
      <c r="S75" s="235">
        <f t="shared" si="31"/>
        <v>0</v>
      </c>
      <c r="T75" s="235"/>
      <c r="U75" s="235">
        <f t="shared" si="75"/>
        <v>0</v>
      </c>
      <c r="V75" s="235"/>
      <c r="W75" s="235">
        <v>0</v>
      </c>
      <c r="X75" s="235">
        <v>0</v>
      </c>
      <c r="Y75" s="235"/>
      <c r="Z75" s="235">
        <v>0</v>
      </c>
      <c r="AA75" s="235">
        <v>0</v>
      </c>
      <c r="AB75" s="235"/>
      <c r="AC75" s="235">
        <v>0</v>
      </c>
      <c r="AD75" s="235">
        <v>0</v>
      </c>
      <c r="AE75" s="235"/>
      <c r="AF75" s="235">
        <v>0</v>
      </c>
      <c r="AG75" s="235">
        <v>0</v>
      </c>
    </row>
    <row r="76" spans="1:33" s="212" customFormat="1" ht="12" customHeight="1" thickBot="1" x14ac:dyDescent="0.3">
      <c r="A76" s="237" t="s">
        <v>103</v>
      </c>
      <c r="B76" s="209" t="s">
        <v>329</v>
      </c>
      <c r="C76" s="224" t="s">
        <v>104</v>
      </c>
      <c r="D76" s="211">
        <f>SUM(D77:D78)</f>
        <v>0</v>
      </c>
      <c r="E76" s="211">
        <f t="shared" ref="E76" si="77">SUM(E77:E78)</f>
        <v>0</v>
      </c>
      <c r="F76" s="211">
        <f t="shared" ref="F76" si="78">SUM(F77:F78)</f>
        <v>0</v>
      </c>
      <c r="G76" s="211">
        <f t="shared" ref="G76" si="79">SUM(G77:G78)</f>
        <v>0</v>
      </c>
      <c r="H76" s="687">
        <f t="shared" si="71"/>
        <v>0</v>
      </c>
      <c r="I76" s="722"/>
      <c r="J76" s="722"/>
      <c r="K76" s="722"/>
      <c r="L76" s="722"/>
      <c r="M76" s="722"/>
      <c r="N76" s="722"/>
      <c r="Q76" s="211">
        <f>SUM(Q77:Q78)</f>
        <v>0</v>
      </c>
      <c r="R76" s="211"/>
      <c r="S76" s="211">
        <f t="shared" si="31"/>
        <v>0</v>
      </c>
      <c r="T76" s="211"/>
      <c r="U76" s="211">
        <f t="shared" ref="U76" si="80">SUM(U77:U78)</f>
        <v>0</v>
      </c>
      <c r="V76" s="211">
        <f>SUM(V77:V78)</f>
        <v>0</v>
      </c>
      <c r="W76" s="211">
        <f t="shared" ref="W76:X76" si="81">SUM(W77:W78)</f>
        <v>0</v>
      </c>
      <c r="X76" s="211">
        <f t="shared" si="81"/>
        <v>0</v>
      </c>
      <c r="Y76" s="211">
        <f>SUM(Y77:Y78)</f>
        <v>0</v>
      </c>
      <c r="Z76" s="211">
        <f t="shared" ref="Z76:AA76" si="82">SUM(Z77:Z78)</f>
        <v>0</v>
      </c>
      <c r="AA76" s="211">
        <f t="shared" si="82"/>
        <v>0</v>
      </c>
      <c r="AB76" s="211">
        <f>SUM(AB77:AB78)</f>
        <v>0</v>
      </c>
      <c r="AC76" s="211">
        <f t="shared" ref="AC76:AD76" si="83">SUM(AC77:AC78)</f>
        <v>0</v>
      </c>
      <c r="AD76" s="211">
        <f t="shared" si="83"/>
        <v>0</v>
      </c>
      <c r="AE76" s="211">
        <f>SUM(AE77:AE78)</f>
        <v>0</v>
      </c>
      <c r="AF76" s="211">
        <f t="shared" ref="AF76:AG76" si="84">SUM(AF77:AF78)</f>
        <v>0</v>
      </c>
      <c r="AG76" s="211">
        <f t="shared" si="84"/>
        <v>0</v>
      </c>
    </row>
    <row r="77" spans="1:33" s="212" customFormat="1" ht="12" customHeight="1" x14ac:dyDescent="0.25">
      <c r="A77" s="213" t="s">
        <v>105</v>
      </c>
      <c r="B77" s="214" t="s">
        <v>330</v>
      </c>
      <c r="C77" s="215" t="s">
        <v>106</v>
      </c>
      <c r="D77" s="235"/>
      <c r="E77" s="235">
        <f t="shared" ref="E77:E78" si="85">F77-D77</f>
        <v>0</v>
      </c>
      <c r="F77" s="235"/>
      <c r="G77" s="235"/>
      <c r="H77" s="694">
        <f t="shared" si="71"/>
        <v>0</v>
      </c>
      <c r="I77" s="726"/>
      <c r="J77" s="726"/>
      <c r="K77" s="726"/>
      <c r="L77" s="726"/>
      <c r="M77" s="726"/>
      <c r="N77" s="726"/>
      <c r="Q77" s="235"/>
      <c r="R77" s="235"/>
      <c r="S77" s="235">
        <f t="shared" si="31"/>
        <v>0</v>
      </c>
      <c r="T77" s="235"/>
      <c r="U77" s="235">
        <f t="shared" ref="U77:U78" si="86">SUM(X77,AA77,AD77,AG77)</f>
        <v>0</v>
      </c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</row>
    <row r="78" spans="1:33" s="212" customFormat="1" ht="12" customHeight="1" thickBot="1" x14ac:dyDescent="0.3">
      <c r="A78" s="221" t="s">
        <v>107</v>
      </c>
      <c r="B78" s="214" t="s">
        <v>331</v>
      </c>
      <c r="C78" s="223" t="s">
        <v>108</v>
      </c>
      <c r="D78" s="235"/>
      <c r="E78" s="235">
        <f t="shared" si="85"/>
        <v>0</v>
      </c>
      <c r="F78" s="235"/>
      <c r="G78" s="235"/>
      <c r="H78" s="694">
        <f t="shared" si="71"/>
        <v>0</v>
      </c>
      <c r="I78" s="726"/>
      <c r="J78" s="726"/>
      <c r="K78" s="726"/>
      <c r="L78" s="726"/>
      <c r="M78" s="726"/>
      <c r="N78" s="726"/>
      <c r="Q78" s="235"/>
      <c r="R78" s="235"/>
      <c r="S78" s="235">
        <f t="shared" si="31"/>
        <v>0</v>
      </c>
      <c r="T78" s="235"/>
      <c r="U78" s="235">
        <f t="shared" si="86"/>
        <v>0</v>
      </c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</row>
    <row r="79" spans="1:33" s="212" customFormat="1" ht="12" customHeight="1" thickBot="1" x14ac:dyDescent="0.3">
      <c r="A79" s="237" t="s">
        <v>109</v>
      </c>
      <c r="B79" s="209"/>
      <c r="C79" s="224" t="s">
        <v>110</v>
      </c>
      <c r="D79" s="211">
        <f>SUM(D80:D82)</f>
        <v>0</v>
      </c>
      <c r="E79" s="211">
        <f t="shared" ref="E79" si="87">SUM(E80:E82)</f>
        <v>0</v>
      </c>
      <c r="F79" s="211">
        <f t="shared" ref="F79" si="88">SUM(F80:F82)</f>
        <v>0</v>
      </c>
      <c r="G79" s="211">
        <f t="shared" ref="G79" si="89">SUM(G80:G82)</f>
        <v>0</v>
      </c>
      <c r="H79" s="687">
        <f t="shared" si="71"/>
        <v>0</v>
      </c>
      <c r="I79" s="722"/>
      <c r="J79" s="722"/>
      <c r="K79" s="722"/>
      <c r="L79" s="722"/>
      <c r="M79" s="722"/>
      <c r="N79" s="722"/>
      <c r="Q79" s="211">
        <f t="shared" ref="Q79:AG79" si="90">SUM(Q80:Q82)</f>
        <v>0</v>
      </c>
      <c r="R79" s="211"/>
      <c r="S79" s="211">
        <f t="shared" si="31"/>
        <v>0</v>
      </c>
      <c r="T79" s="211"/>
      <c r="U79" s="211">
        <f t="shared" si="90"/>
        <v>0</v>
      </c>
      <c r="V79" s="211">
        <f t="shared" si="90"/>
        <v>0</v>
      </c>
      <c r="W79" s="211">
        <f t="shared" si="90"/>
        <v>0</v>
      </c>
      <c r="X79" s="211">
        <f t="shared" si="90"/>
        <v>0</v>
      </c>
      <c r="Y79" s="211">
        <f t="shared" si="90"/>
        <v>0</v>
      </c>
      <c r="Z79" s="211">
        <f t="shared" si="90"/>
        <v>0</v>
      </c>
      <c r="AA79" s="211">
        <f t="shared" si="90"/>
        <v>0</v>
      </c>
      <c r="AB79" s="211">
        <f t="shared" si="90"/>
        <v>0</v>
      </c>
      <c r="AC79" s="211">
        <f t="shared" si="90"/>
        <v>0</v>
      </c>
      <c r="AD79" s="211">
        <f t="shared" si="90"/>
        <v>0</v>
      </c>
      <c r="AE79" s="211">
        <f t="shared" si="90"/>
        <v>0</v>
      </c>
      <c r="AF79" s="211">
        <f t="shared" si="90"/>
        <v>0</v>
      </c>
      <c r="AG79" s="211">
        <f t="shared" si="90"/>
        <v>0</v>
      </c>
    </row>
    <row r="80" spans="1:33" s="212" customFormat="1" ht="12" customHeight="1" x14ac:dyDescent="0.25">
      <c r="A80" s="213" t="s">
        <v>388</v>
      </c>
      <c r="B80" s="214" t="s">
        <v>332</v>
      </c>
      <c r="C80" s="215" t="s">
        <v>111</v>
      </c>
      <c r="D80" s="235"/>
      <c r="E80" s="235">
        <f t="shared" ref="E80:E82" si="91">F80-D80</f>
        <v>0</v>
      </c>
      <c r="F80" s="235"/>
      <c r="G80" s="235"/>
      <c r="H80" s="694">
        <f t="shared" si="71"/>
        <v>0</v>
      </c>
      <c r="I80" s="726"/>
      <c r="J80" s="726"/>
      <c r="K80" s="726"/>
      <c r="L80" s="726"/>
      <c r="M80" s="726"/>
      <c r="N80" s="726"/>
      <c r="Q80" s="235"/>
      <c r="R80" s="235"/>
      <c r="S80" s="235">
        <f t="shared" si="31"/>
        <v>0</v>
      </c>
      <c r="T80" s="235"/>
      <c r="U80" s="235">
        <f t="shared" ref="U80:U82" si="92">SUM(X80,AA80,AD80,AG80)</f>
        <v>0</v>
      </c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</row>
    <row r="81" spans="1:33" s="212" customFormat="1" ht="12" customHeight="1" x14ac:dyDescent="0.25">
      <c r="A81" s="217" t="s">
        <v>389</v>
      </c>
      <c r="B81" s="218" t="s">
        <v>333</v>
      </c>
      <c r="C81" s="219" t="s">
        <v>112</v>
      </c>
      <c r="D81" s="235"/>
      <c r="E81" s="235">
        <f t="shared" si="91"/>
        <v>0</v>
      </c>
      <c r="F81" s="235"/>
      <c r="G81" s="235"/>
      <c r="H81" s="694">
        <f t="shared" si="71"/>
        <v>0</v>
      </c>
      <c r="I81" s="726"/>
      <c r="J81" s="726"/>
      <c r="K81" s="726"/>
      <c r="L81" s="726"/>
      <c r="M81" s="726"/>
      <c r="N81" s="726"/>
      <c r="Q81" s="235"/>
      <c r="R81" s="235"/>
      <c r="S81" s="235">
        <f t="shared" si="31"/>
        <v>0</v>
      </c>
      <c r="T81" s="235"/>
      <c r="U81" s="235">
        <f t="shared" si="92"/>
        <v>0</v>
      </c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</row>
    <row r="82" spans="1:33" s="212" customFormat="1" ht="12" customHeight="1" thickBot="1" x14ac:dyDescent="0.3">
      <c r="A82" s="221" t="s">
        <v>390</v>
      </c>
      <c r="B82" s="222" t="s">
        <v>387</v>
      </c>
      <c r="C82" s="223" t="s">
        <v>531</v>
      </c>
      <c r="D82" s="235"/>
      <c r="E82" s="235">
        <f t="shared" si="91"/>
        <v>0</v>
      </c>
      <c r="F82" s="235"/>
      <c r="G82" s="235"/>
      <c r="H82" s="694">
        <f t="shared" si="71"/>
        <v>0</v>
      </c>
      <c r="I82" s="726"/>
      <c r="J82" s="726"/>
      <c r="K82" s="726"/>
      <c r="L82" s="726"/>
      <c r="M82" s="726"/>
      <c r="N82" s="726"/>
      <c r="Q82" s="235"/>
      <c r="R82" s="235"/>
      <c r="S82" s="235">
        <f t="shared" si="31"/>
        <v>0</v>
      </c>
      <c r="T82" s="235"/>
      <c r="U82" s="235">
        <f t="shared" si="92"/>
        <v>0</v>
      </c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</row>
    <row r="83" spans="1:33" s="212" customFormat="1" ht="12" customHeight="1" thickBot="1" x14ac:dyDescent="0.3">
      <c r="A83" s="237" t="s">
        <v>113</v>
      </c>
      <c r="B83" s="209" t="s">
        <v>334</v>
      </c>
      <c r="C83" s="224" t="s">
        <v>114</v>
      </c>
      <c r="D83" s="211">
        <f>SUM(D84:D87)</f>
        <v>0</v>
      </c>
      <c r="E83" s="211">
        <f t="shared" ref="E83" si="93">SUM(E84:E87)</f>
        <v>0</v>
      </c>
      <c r="F83" s="211">
        <f t="shared" ref="F83" si="94">SUM(F84:F87)</f>
        <v>0</v>
      </c>
      <c r="G83" s="211">
        <f t="shared" ref="G83" si="95">SUM(G84:G87)</f>
        <v>0</v>
      </c>
      <c r="H83" s="687">
        <f t="shared" si="71"/>
        <v>0</v>
      </c>
      <c r="I83" s="722"/>
      <c r="J83" s="722"/>
      <c r="K83" s="722"/>
      <c r="L83" s="722"/>
      <c r="M83" s="722"/>
      <c r="N83" s="722"/>
      <c r="Q83" s="211">
        <f t="shared" ref="Q83:AG83" si="96">SUM(Q84:Q87)</f>
        <v>0</v>
      </c>
      <c r="R83" s="211"/>
      <c r="S83" s="211">
        <f t="shared" si="31"/>
        <v>0</v>
      </c>
      <c r="T83" s="211"/>
      <c r="U83" s="211">
        <f t="shared" si="96"/>
        <v>0</v>
      </c>
      <c r="V83" s="211">
        <f t="shared" si="96"/>
        <v>0</v>
      </c>
      <c r="W83" s="211">
        <f t="shared" si="96"/>
        <v>0</v>
      </c>
      <c r="X83" s="211">
        <f t="shared" si="96"/>
        <v>0</v>
      </c>
      <c r="Y83" s="211">
        <f t="shared" si="96"/>
        <v>0</v>
      </c>
      <c r="Z83" s="211">
        <f t="shared" si="96"/>
        <v>0</v>
      </c>
      <c r="AA83" s="211">
        <f t="shared" si="96"/>
        <v>0</v>
      </c>
      <c r="AB83" s="211">
        <f t="shared" si="96"/>
        <v>0</v>
      </c>
      <c r="AC83" s="211">
        <f t="shared" si="96"/>
        <v>0</v>
      </c>
      <c r="AD83" s="211">
        <f t="shared" si="96"/>
        <v>0</v>
      </c>
      <c r="AE83" s="211">
        <f t="shared" si="96"/>
        <v>0</v>
      </c>
      <c r="AF83" s="211">
        <f t="shared" si="96"/>
        <v>0</v>
      </c>
      <c r="AG83" s="211">
        <f t="shared" si="96"/>
        <v>0</v>
      </c>
    </row>
    <row r="84" spans="1:33" s="212" customFormat="1" ht="12" customHeight="1" x14ac:dyDescent="0.25">
      <c r="A84" s="239" t="s">
        <v>391</v>
      </c>
      <c r="B84" s="214" t="s">
        <v>335</v>
      </c>
      <c r="C84" s="215" t="s">
        <v>532</v>
      </c>
      <c r="D84" s="235"/>
      <c r="E84" s="235">
        <f t="shared" ref="E84:E87" si="97">F84-D84</f>
        <v>0</v>
      </c>
      <c r="F84" s="235"/>
      <c r="G84" s="235"/>
      <c r="H84" s="694">
        <f t="shared" si="71"/>
        <v>0</v>
      </c>
      <c r="I84" s="726"/>
      <c r="J84" s="726"/>
      <c r="K84" s="726"/>
      <c r="L84" s="726"/>
      <c r="M84" s="726"/>
      <c r="N84" s="726"/>
      <c r="Q84" s="235"/>
      <c r="R84" s="235"/>
      <c r="S84" s="235">
        <f t="shared" si="31"/>
        <v>0</v>
      </c>
      <c r="T84" s="235"/>
      <c r="U84" s="235">
        <f t="shared" ref="U84:U87" si="98">SUM(X84,AA84,AD84,AG84)</f>
        <v>0</v>
      </c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</row>
    <row r="85" spans="1:33" s="212" customFormat="1" ht="12" customHeight="1" x14ac:dyDescent="0.25">
      <c r="A85" s="240" t="s">
        <v>392</v>
      </c>
      <c r="B85" s="214" t="s">
        <v>336</v>
      </c>
      <c r="C85" s="219" t="s">
        <v>533</v>
      </c>
      <c r="D85" s="235"/>
      <c r="E85" s="235">
        <f t="shared" si="97"/>
        <v>0</v>
      </c>
      <c r="F85" s="235"/>
      <c r="G85" s="235"/>
      <c r="H85" s="694">
        <f t="shared" si="71"/>
        <v>0</v>
      </c>
      <c r="I85" s="726"/>
      <c r="J85" s="726"/>
      <c r="K85" s="726"/>
      <c r="L85" s="726"/>
      <c r="M85" s="726"/>
      <c r="N85" s="726"/>
      <c r="Q85" s="235"/>
      <c r="R85" s="235"/>
      <c r="S85" s="235">
        <f t="shared" si="31"/>
        <v>0</v>
      </c>
      <c r="T85" s="235"/>
      <c r="U85" s="235">
        <f t="shared" si="98"/>
        <v>0</v>
      </c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</row>
    <row r="86" spans="1:33" s="212" customFormat="1" ht="12" customHeight="1" x14ac:dyDescent="0.25">
      <c r="A86" s="240" t="s">
        <v>393</v>
      </c>
      <c r="B86" s="214" t="s">
        <v>337</v>
      </c>
      <c r="C86" s="219" t="s">
        <v>534</v>
      </c>
      <c r="D86" s="235"/>
      <c r="E86" s="235">
        <f t="shared" si="97"/>
        <v>0</v>
      </c>
      <c r="F86" s="235"/>
      <c r="G86" s="235"/>
      <c r="H86" s="694">
        <f t="shared" si="71"/>
        <v>0</v>
      </c>
      <c r="I86" s="726"/>
      <c r="J86" s="726"/>
      <c r="K86" s="726"/>
      <c r="L86" s="726"/>
      <c r="M86" s="726"/>
      <c r="N86" s="726"/>
      <c r="Q86" s="235"/>
      <c r="R86" s="235"/>
      <c r="S86" s="235">
        <f t="shared" si="31"/>
        <v>0</v>
      </c>
      <c r="T86" s="235"/>
      <c r="U86" s="235">
        <f t="shared" si="98"/>
        <v>0</v>
      </c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</row>
    <row r="87" spans="1:33" s="212" customFormat="1" ht="13.8" thickBot="1" x14ac:dyDescent="0.3">
      <c r="A87" s="241" t="s">
        <v>394</v>
      </c>
      <c r="B87" s="214" t="s">
        <v>338</v>
      </c>
      <c r="C87" s="223" t="s">
        <v>535</v>
      </c>
      <c r="D87" s="235"/>
      <c r="E87" s="235">
        <f t="shared" si="97"/>
        <v>0</v>
      </c>
      <c r="F87" s="235"/>
      <c r="G87" s="235"/>
      <c r="H87" s="694">
        <f t="shared" si="71"/>
        <v>0</v>
      </c>
      <c r="I87" s="726"/>
      <c r="J87" s="726"/>
      <c r="K87" s="726"/>
      <c r="L87" s="726"/>
      <c r="M87" s="726"/>
      <c r="N87" s="726"/>
      <c r="Q87" s="235"/>
      <c r="R87" s="235"/>
      <c r="S87" s="235">
        <f t="shared" si="31"/>
        <v>0</v>
      </c>
      <c r="T87" s="235"/>
      <c r="U87" s="235">
        <f t="shared" si="98"/>
        <v>0</v>
      </c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</row>
    <row r="88" spans="1:33" s="212" customFormat="1" ht="13.5" customHeight="1" thickBot="1" x14ac:dyDescent="0.3">
      <c r="A88" s="237" t="s">
        <v>115</v>
      </c>
      <c r="B88" s="209" t="s">
        <v>339</v>
      </c>
      <c r="C88" s="224" t="s">
        <v>116</v>
      </c>
      <c r="D88" s="242"/>
      <c r="E88" s="242"/>
      <c r="F88" s="242"/>
      <c r="G88" s="242"/>
      <c r="H88" s="697">
        <f t="shared" si="71"/>
        <v>0</v>
      </c>
      <c r="I88" s="727"/>
      <c r="J88" s="727"/>
      <c r="K88" s="727"/>
      <c r="L88" s="727"/>
      <c r="M88" s="727"/>
      <c r="N88" s="727"/>
      <c r="Q88" s="242"/>
      <c r="R88" s="242"/>
      <c r="S88" s="242">
        <f t="shared" si="31"/>
        <v>0</v>
      </c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</row>
    <row r="89" spans="1:33" s="212" customFormat="1" ht="13.5" customHeight="1" thickBot="1" x14ac:dyDescent="0.3">
      <c r="A89" s="243" t="s">
        <v>175</v>
      </c>
      <c r="B89" s="209"/>
      <c r="C89" s="224" t="s">
        <v>557</v>
      </c>
      <c r="D89" s="242"/>
      <c r="E89" s="242"/>
      <c r="F89" s="242"/>
      <c r="G89" s="242"/>
      <c r="H89" s="697">
        <f t="shared" si="71"/>
        <v>0</v>
      </c>
      <c r="I89" s="727"/>
      <c r="J89" s="727"/>
      <c r="K89" s="727"/>
      <c r="L89" s="727"/>
      <c r="M89" s="727"/>
      <c r="N89" s="727"/>
      <c r="Q89" s="242"/>
      <c r="R89" s="242"/>
      <c r="S89" s="242">
        <f t="shared" si="31"/>
        <v>0</v>
      </c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</row>
    <row r="90" spans="1:33" s="212" customFormat="1" ht="15.75" customHeight="1" thickBot="1" x14ac:dyDescent="0.3">
      <c r="A90" s="243" t="s">
        <v>178</v>
      </c>
      <c r="B90" s="209" t="s">
        <v>319</v>
      </c>
      <c r="C90" s="244" t="s">
        <v>117</v>
      </c>
      <c r="D90" s="230">
        <f>+D67+D71+D76+D79+D83+D88</f>
        <v>0</v>
      </c>
      <c r="E90" s="230">
        <f t="shared" ref="E90" si="99">+E67+E71+E76+E79+E83+E88</f>
        <v>0</v>
      </c>
      <c r="F90" s="230">
        <f t="shared" ref="F90:G90" si="100">+F67+F71+F76+F79+F83+F88</f>
        <v>0</v>
      </c>
      <c r="G90" s="230">
        <f t="shared" si="100"/>
        <v>0</v>
      </c>
      <c r="H90" s="692">
        <f t="shared" si="71"/>
        <v>0</v>
      </c>
      <c r="I90" s="724"/>
      <c r="J90" s="724"/>
      <c r="K90" s="724"/>
      <c r="L90" s="724"/>
      <c r="M90" s="724"/>
      <c r="N90" s="724"/>
      <c r="Q90" s="230">
        <f t="shared" ref="Q90:AG90" si="101">+Q67+Q71+Q76+Q79+Q83+Q88</f>
        <v>0</v>
      </c>
      <c r="R90" s="230"/>
      <c r="S90" s="230">
        <f t="shared" si="31"/>
        <v>0</v>
      </c>
      <c r="T90" s="230"/>
      <c r="U90" s="230">
        <f t="shared" si="101"/>
        <v>0</v>
      </c>
      <c r="V90" s="230">
        <f t="shared" si="101"/>
        <v>0</v>
      </c>
      <c r="W90" s="230">
        <f t="shared" si="101"/>
        <v>0</v>
      </c>
      <c r="X90" s="230">
        <f t="shared" si="101"/>
        <v>0</v>
      </c>
      <c r="Y90" s="230">
        <f t="shared" si="101"/>
        <v>0</v>
      </c>
      <c r="Z90" s="230">
        <f t="shared" si="101"/>
        <v>0</v>
      </c>
      <c r="AA90" s="230">
        <f t="shared" si="101"/>
        <v>0</v>
      </c>
      <c r="AB90" s="230">
        <f t="shared" si="101"/>
        <v>0</v>
      </c>
      <c r="AC90" s="230">
        <f t="shared" si="101"/>
        <v>0</v>
      </c>
      <c r="AD90" s="230">
        <f t="shared" si="101"/>
        <v>0</v>
      </c>
      <c r="AE90" s="230">
        <f t="shared" si="101"/>
        <v>0</v>
      </c>
      <c r="AF90" s="230">
        <f t="shared" si="101"/>
        <v>0</v>
      </c>
      <c r="AG90" s="230">
        <f t="shared" si="101"/>
        <v>0</v>
      </c>
    </row>
    <row r="91" spans="1:33" s="212" customFormat="1" ht="16.5" customHeight="1" thickBot="1" x14ac:dyDescent="0.3">
      <c r="A91" s="243" t="s">
        <v>181</v>
      </c>
      <c r="B91" s="245"/>
      <c r="C91" s="246" t="s">
        <v>118</v>
      </c>
      <c r="D91" s="230">
        <f>+D66+D90</f>
        <v>210000</v>
      </c>
      <c r="E91" s="230">
        <f t="shared" ref="E91" si="102">+E66+E90</f>
        <v>0</v>
      </c>
      <c r="F91" s="230">
        <f t="shared" ref="F91:G91" si="103">+F66+F90</f>
        <v>210000</v>
      </c>
      <c r="G91" s="230">
        <f t="shared" si="103"/>
        <v>0</v>
      </c>
      <c r="H91" s="692">
        <f t="shared" si="71"/>
        <v>210000</v>
      </c>
      <c r="I91" s="724"/>
      <c r="J91" s="724"/>
      <c r="K91" s="724"/>
      <c r="L91" s="724"/>
      <c r="M91" s="724"/>
      <c r="N91" s="724"/>
      <c r="Q91" s="230">
        <f t="shared" ref="Q91:AG91" si="104">+Q66+Q90</f>
        <v>0</v>
      </c>
      <c r="R91" s="230">
        <f t="shared" si="104"/>
        <v>0</v>
      </c>
      <c r="S91" s="230">
        <f t="shared" si="104"/>
        <v>0</v>
      </c>
      <c r="T91" s="230">
        <f t="shared" si="104"/>
        <v>0</v>
      </c>
      <c r="U91" s="230">
        <f t="shared" si="104"/>
        <v>0</v>
      </c>
      <c r="V91" s="230">
        <f t="shared" si="104"/>
        <v>0</v>
      </c>
      <c r="W91" s="230">
        <f t="shared" si="104"/>
        <v>0</v>
      </c>
      <c r="X91" s="230">
        <f t="shared" si="104"/>
        <v>0</v>
      </c>
      <c r="Y91" s="230">
        <f t="shared" si="104"/>
        <v>0</v>
      </c>
      <c r="Z91" s="230">
        <f t="shared" si="104"/>
        <v>0</v>
      </c>
      <c r="AA91" s="230">
        <f t="shared" si="104"/>
        <v>0</v>
      </c>
      <c r="AB91" s="230">
        <f t="shared" si="104"/>
        <v>0</v>
      </c>
      <c r="AC91" s="230">
        <f t="shared" si="104"/>
        <v>0</v>
      </c>
      <c r="AD91" s="230">
        <f t="shared" si="104"/>
        <v>0</v>
      </c>
      <c r="AE91" s="230">
        <f t="shared" si="104"/>
        <v>0</v>
      </c>
      <c r="AF91" s="230">
        <f t="shared" si="104"/>
        <v>0</v>
      </c>
      <c r="AG91" s="230">
        <f t="shared" si="104"/>
        <v>0</v>
      </c>
    </row>
    <row r="92" spans="1:33" s="212" customFormat="1" ht="16.5" customHeight="1" x14ac:dyDescent="0.25">
      <c r="A92" s="716"/>
      <c r="B92" s="717"/>
      <c r="C92" s="717"/>
      <c r="D92" s="718"/>
      <c r="E92" s="718"/>
      <c r="F92" s="718"/>
      <c r="G92" s="718"/>
      <c r="H92" s="724"/>
      <c r="I92" s="724"/>
      <c r="J92" s="724"/>
      <c r="K92" s="724"/>
      <c r="L92" s="724"/>
      <c r="M92" s="724"/>
      <c r="N92" s="724"/>
      <c r="Q92" s="718"/>
      <c r="R92" s="718"/>
      <c r="S92" s="718"/>
      <c r="T92" s="718"/>
      <c r="U92" s="718"/>
      <c r="V92" s="718"/>
      <c r="W92" s="718"/>
      <c r="X92" s="718"/>
      <c r="Y92" s="718"/>
      <c r="Z92" s="718"/>
      <c r="AA92" s="718"/>
      <c r="AB92" s="718"/>
      <c r="AC92" s="718"/>
      <c r="AD92" s="718"/>
      <c r="AE92" s="718"/>
      <c r="AF92" s="718"/>
      <c r="AG92" s="718"/>
    </row>
    <row r="93" spans="1:33" s="212" customFormat="1" ht="16.5" customHeight="1" x14ac:dyDescent="0.25">
      <c r="A93" s="716"/>
      <c r="B93" s="717"/>
      <c r="C93" s="717"/>
      <c r="D93" s="718"/>
      <c r="E93" s="718"/>
      <c r="F93" s="718"/>
      <c r="G93" s="718"/>
      <c r="H93" s="724"/>
      <c r="I93" s="724"/>
      <c r="J93" s="724"/>
      <c r="K93" s="724"/>
      <c r="L93" s="724"/>
      <c r="M93" s="724"/>
      <c r="N93" s="724"/>
      <c r="Q93" s="718"/>
      <c r="R93" s="718"/>
      <c r="S93" s="718"/>
      <c r="T93" s="718"/>
      <c r="U93" s="718"/>
      <c r="V93" s="718"/>
      <c r="W93" s="718"/>
      <c r="X93" s="718"/>
      <c r="Y93" s="718"/>
      <c r="Z93" s="718"/>
      <c r="AA93" s="718"/>
      <c r="AB93" s="718"/>
      <c r="AC93" s="718"/>
      <c r="AD93" s="718"/>
      <c r="AE93" s="718"/>
      <c r="AF93" s="718"/>
      <c r="AG93" s="718"/>
    </row>
    <row r="94" spans="1:33" s="212" customFormat="1" x14ac:dyDescent="0.25">
      <c r="A94" s="247"/>
      <c r="B94" s="248"/>
      <c r="C94" s="249"/>
      <c r="D94" s="250"/>
      <c r="E94" s="250"/>
      <c r="F94" s="250"/>
      <c r="G94" s="250"/>
      <c r="H94" s="698"/>
      <c r="I94" s="698"/>
      <c r="J94" s="698"/>
      <c r="K94" s="698"/>
      <c r="L94" s="698"/>
      <c r="M94" s="698"/>
      <c r="N94" s="698"/>
      <c r="Q94" s="250"/>
      <c r="R94" s="250"/>
      <c r="S94" s="250">
        <f t="shared" si="31"/>
        <v>0</v>
      </c>
      <c r="T94" s="250"/>
      <c r="U94" s="250"/>
      <c r="V94" s="250"/>
      <c r="W94" s="250"/>
      <c r="X94" s="250"/>
      <c r="Y94" s="250"/>
      <c r="Z94" s="250"/>
      <c r="AA94" s="250"/>
      <c r="AB94" s="250"/>
      <c r="AC94" s="250"/>
      <c r="AD94" s="250"/>
      <c r="AE94" s="250"/>
      <c r="AF94" s="250"/>
      <c r="AG94" s="250"/>
    </row>
    <row r="95" spans="1:33" ht="16.5" customHeight="1" x14ac:dyDescent="0.3">
      <c r="A95" s="746" t="s">
        <v>119</v>
      </c>
      <c r="B95" s="746"/>
      <c r="C95" s="746"/>
      <c r="D95" s="746"/>
      <c r="E95" s="746"/>
      <c r="F95" s="746"/>
      <c r="G95" s="746"/>
      <c r="H95" s="746"/>
      <c r="I95" s="715"/>
      <c r="J95" s="715"/>
      <c r="K95" s="715"/>
      <c r="L95" s="715"/>
      <c r="M95" s="715"/>
      <c r="N95" s="715"/>
      <c r="Q95" s="198"/>
      <c r="R95" s="198"/>
      <c r="S95" s="198">
        <f t="shared" ref="S95:S140" si="105">SUM(W95,Z95,AC95,AF95)</f>
        <v>0</v>
      </c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8"/>
    </row>
    <row r="96" spans="1:33" ht="16.5" customHeight="1" thickBot="1" x14ac:dyDescent="0.35">
      <c r="A96" s="744" t="s">
        <v>120</v>
      </c>
      <c r="B96" s="744"/>
      <c r="C96" s="744"/>
      <c r="D96" s="199"/>
      <c r="E96" s="199"/>
      <c r="F96" s="199"/>
      <c r="G96" s="199"/>
      <c r="H96" s="686" t="s">
        <v>561</v>
      </c>
      <c r="I96" s="719"/>
      <c r="J96" s="719"/>
      <c r="K96" s="719"/>
      <c r="L96" s="719"/>
      <c r="M96" s="719"/>
      <c r="N96" s="719"/>
      <c r="Q96" s="199" t="s">
        <v>561</v>
      </c>
      <c r="R96" s="199"/>
      <c r="S96" s="199">
        <f t="shared" si="105"/>
        <v>0</v>
      </c>
      <c r="T96" s="199"/>
      <c r="U96" s="199"/>
      <c r="V96" s="199" t="s">
        <v>561</v>
      </c>
      <c r="W96" s="199"/>
      <c r="X96" s="199"/>
      <c r="Y96" s="199" t="s">
        <v>561</v>
      </c>
      <c r="Z96" s="199"/>
      <c r="AA96" s="199"/>
      <c r="AB96" s="199" t="s">
        <v>561</v>
      </c>
      <c r="AC96" s="199"/>
      <c r="AD96" s="199"/>
      <c r="AE96" s="199" t="s">
        <v>561</v>
      </c>
      <c r="AF96" s="199"/>
      <c r="AG96" s="199"/>
    </row>
    <row r="97" spans="1:33" ht="38.1" customHeight="1" thickBot="1" x14ac:dyDescent="0.35">
      <c r="A97" s="200" t="s">
        <v>2</v>
      </c>
      <c r="B97" s="201" t="s">
        <v>245</v>
      </c>
      <c r="C97" s="202" t="s">
        <v>121</v>
      </c>
      <c r="D97" s="203" t="s">
        <v>1895</v>
      </c>
      <c r="E97" s="372" t="s">
        <v>1892</v>
      </c>
      <c r="F97" s="372" t="s">
        <v>586</v>
      </c>
      <c r="G97" s="372" t="s">
        <v>1893</v>
      </c>
      <c r="H97" s="372" t="s">
        <v>586</v>
      </c>
      <c r="I97" s="720"/>
      <c r="J97" s="720"/>
      <c r="K97" s="720"/>
      <c r="L97" s="720"/>
      <c r="M97" s="720"/>
      <c r="N97" s="720"/>
      <c r="Q97" s="203" t="s">
        <v>1369</v>
      </c>
      <c r="R97" s="203"/>
      <c r="S97" s="203">
        <f t="shared" si="105"/>
        <v>0</v>
      </c>
      <c r="T97" s="203"/>
      <c r="U97" s="203" t="s">
        <v>587</v>
      </c>
      <c r="V97" s="203" t="s">
        <v>1366</v>
      </c>
      <c r="W97" s="203" t="s">
        <v>586</v>
      </c>
      <c r="X97" s="203" t="s">
        <v>587</v>
      </c>
      <c r="Y97" s="203" t="s">
        <v>1367</v>
      </c>
      <c r="Z97" s="203" t="s">
        <v>586</v>
      </c>
      <c r="AA97" s="203" t="s">
        <v>587</v>
      </c>
      <c r="AB97" s="203" t="s">
        <v>1368</v>
      </c>
      <c r="AC97" s="203" t="s">
        <v>586</v>
      </c>
      <c r="AD97" s="203" t="s">
        <v>587</v>
      </c>
      <c r="AE97" s="203" t="s">
        <v>1370</v>
      </c>
      <c r="AF97" s="203" t="s">
        <v>586</v>
      </c>
      <c r="AG97" s="203" t="s">
        <v>587</v>
      </c>
    </row>
    <row r="98" spans="1:33" s="207" customFormat="1" ht="12" customHeight="1" thickBot="1" x14ac:dyDescent="0.25">
      <c r="A98" s="251">
        <v>1</v>
      </c>
      <c r="B98" s="251">
        <v>2</v>
      </c>
      <c r="C98" s="252">
        <v>2</v>
      </c>
      <c r="D98" s="206">
        <v>3</v>
      </c>
      <c r="E98" s="206">
        <v>4</v>
      </c>
      <c r="F98" s="206">
        <v>5</v>
      </c>
      <c r="G98" s="206">
        <v>6</v>
      </c>
      <c r="H98" s="206">
        <v>7</v>
      </c>
      <c r="I98" s="721"/>
      <c r="J98" s="721"/>
      <c r="K98" s="721"/>
      <c r="L98" s="721"/>
      <c r="M98" s="721"/>
      <c r="N98" s="721"/>
      <c r="Q98" s="253">
        <v>3</v>
      </c>
      <c r="R98" s="253"/>
      <c r="S98" s="253">
        <f t="shared" si="105"/>
        <v>12</v>
      </c>
      <c r="T98" s="253"/>
      <c r="U98" s="253">
        <v>3</v>
      </c>
      <c r="V98" s="253">
        <v>3</v>
      </c>
      <c r="W98" s="253">
        <v>3</v>
      </c>
      <c r="X98" s="253">
        <v>3</v>
      </c>
      <c r="Y98" s="253">
        <v>3</v>
      </c>
      <c r="Z98" s="253">
        <v>3</v>
      </c>
      <c r="AA98" s="253">
        <v>3</v>
      </c>
      <c r="AB98" s="253">
        <v>3</v>
      </c>
      <c r="AC98" s="253">
        <v>3</v>
      </c>
      <c r="AD98" s="253">
        <v>3</v>
      </c>
      <c r="AE98" s="253">
        <v>3</v>
      </c>
      <c r="AF98" s="253">
        <v>3</v>
      </c>
      <c r="AG98" s="253">
        <v>3</v>
      </c>
    </row>
    <row r="99" spans="1:33" ht="12" customHeight="1" thickBot="1" x14ac:dyDescent="0.35">
      <c r="A99" s="254" t="s">
        <v>4</v>
      </c>
      <c r="B99" s="255"/>
      <c r="C99" s="256" t="s">
        <v>122</v>
      </c>
      <c r="D99" s="257">
        <f>SUM(D100:D104)</f>
        <v>10037205</v>
      </c>
      <c r="E99" s="257">
        <f t="shared" ref="E99" si="106">SUM(E100:E104)</f>
        <v>200000</v>
      </c>
      <c r="F99" s="257">
        <f t="shared" ref="F99" si="107">SUM(F100:F104)</f>
        <v>10237205</v>
      </c>
      <c r="G99" s="257">
        <f>SUM(G100:G104)</f>
        <v>0</v>
      </c>
      <c r="H99" s="699">
        <f t="shared" ref="H99:H142" si="108">SUM(F99:G99)</f>
        <v>10237205</v>
      </c>
      <c r="I99" s="722"/>
      <c r="J99" s="722"/>
      <c r="K99" s="722"/>
      <c r="L99" s="722"/>
      <c r="M99" s="722"/>
      <c r="N99" s="722"/>
      <c r="Q99" s="257">
        <f t="shared" ref="Q99:U99" si="109">SUM(Q100:Q104)</f>
        <v>0</v>
      </c>
      <c r="R99" s="257">
        <f t="shared" si="109"/>
        <v>0</v>
      </c>
      <c r="S99" s="257">
        <f t="shared" si="109"/>
        <v>0</v>
      </c>
      <c r="T99" s="257">
        <f t="shared" si="109"/>
        <v>0</v>
      </c>
      <c r="U99" s="257">
        <f t="shared" si="109"/>
        <v>0</v>
      </c>
      <c r="V99" s="257">
        <f>SUM(V100:V104)</f>
        <v>0</v>
      </c>
      <c r="W99" s="257">
        <f t="shared" ref="W99:X99" si="110">SUM(W100:W104)</f>
        <v>0</v>
      </c>
      <c r="X99" s="257">
        <f t="shared" si="110"/>
        <v>0</v>
      </c>
      <c r="Y99" s="257">
        <f>SUM(Y100:Y104)</f>
        <v>0</v>
      </c>
      <c r="Z99" s="257">
        <f t="shared" ref="Z99:AA99" si="111">SUM(Z100:Z104)</f>
        <v>0</v>
      </c>
      <c r="AA99" s="257">
        <f t="shared" si="111"/>
        <v>0</v>
      </c>
      <c r="AB99" s="257">
        <f>SUM(AB100:AB104)</f>
        <v>0</v>
      </c>
      <c r="AC99" s="257">
        <f t="shared" ref="AC99:AD99" si="112">SUM(AC100:AC104)</f>
        <v>0</v>
      </c>
      <c r="AD99" s="257">
        <f t="shared" si="112"/>
        <v>9442044</v>
      </c>
      <c r="AE99" s="257">
        <f>SUM(AE100:AE104)</f>
        <v>15308000</v>
      </c>
      <c r="AF99" s="257">
        <f t="shared" ref="AF99:AG99" si="113">SUM(AF100:AF104)</f>
        <v>15498449</v>
      </c>
      <c r="AG99" s="257">
        <f t="shared" si="113"/>
        <v>3554267</v>
      </c>
    </row>
    <row r="100" spans="1:33" ht="12" customHeight="1" x14ac:dyDescent="0.3">
      <c r="A100" s="258" t="s">
        <v>6</v>
      </c>
      <c r="B100" s="259" t="s">
        <v>246</v>
      </c>
      <c r="C100" s="260" t="s">
        <v>123</v>
      </c>
      <c r="D100" s="261">
        <v>3426132</v>
      </c>
      <c r="E100" s="261">
        <f t="shared" ref="E100:E104" si="114">F100-D100</f>
        <v>200000</v>
      </c>
      <c r="F100" s="261">
        <v>3626132</v>
      </c>
      <c r="G100" s="261">
        <v>0</v>
      </c>
      <c r="H100" s="700">
        <f t="shared" si="108"/>
        <v>3626132</v>
      </c>
      <c r="I100" s="723"/>
      <c r="J100" s="723"/>
      <c r="K100" s="723"/>
      <c r="L100" s="723"/>
      <c r="M100" s="723"/>
      <c r="N100" s="723"/>
      <c r="Q100" s="261"/>
      <c r="R100" s="261"/>
      <c r="S100" s="261"/>
      <c r="T100" s="261"/>
      <c r="U100" s="261"/>
      <c r="V100" s="261"/>
      <c r="W100" s="261"/>
      <c r="X100" s="261"/>
      <c r="Y100" s="261"/>
      <c r="Z100" s="261"/>
      <c r="AA100" s="261"/>
      <c r="AB100" s="261"/>
      <c r="AC100" s="261"/>
      <c r="AD100" s="261">
        <v>6265561</v>
      </c>
      <c r="AE100" s="261">
        <v>4374000</v>
      </c>
      <c r="AF100" s="261">
        <v>4374000</v>
      </c>
      <c r="AG100" s="261">
        <v>2015134</v>
      </c>
    </row>
    <row r="101" spans="1:33" ht="12" customHeight="1" x14ac:dyDescent="0.3">
      <c r="A101" s="217" t="s">
        <v>8</v>
      </c>
      <c r="B101" s="218" t="s">
        <v>247</v>
      </c>
      <c r="C101" s="262" t="s">
        <v>124</v>
      </c>
      <c r="D101" s="220">
        <v>611073</v>
      </c>
      <c r="E101" s="220">
        <f t="shared" si="114"/>
        <v>0</v>
      </c>
      <c r="F101" s="220">
        <v>611073</v>
      </c>
      <c r="G101" s="220"/>
      <c r="H101" s="689">
        <f t="shared" si="108"/>
        <v>611073</v>
      </c>
      <c r="I101" s="723"/>
      <c r="J101" s="723"/>
      <c r="K101" s="723"/>
      <c r="L101" s="723"/>
      <c r="M101" s="723"/>
      <c r="N101" s="723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>
        <v>1210879</v>
      </c>
      <c r="AE101" s="220">
        <v>799000</v>
      </c>
      <c r="AF101" s="220">
        <v>799000</v>
      </c>
      <c r="AG101" s="220">
        <v>394580</v>
      </c>
    </row>
    <row r="102" spans="1:33" ht="12" customHeight="1" x14ac:dyDescent="0.3">
      <c r="A102" s="217" t="s">
        <v>10</v>
      </c>
      <c r="B102" s="218" t="s">
        <v>248</v>
      </c>
      <c r="C102" s="262" t="s">
        <v>125</v>
      </c>
      <c r="D102" s="226">
        <v>6000000</v>
      </c>
      <c r="E102" s="226">
        <f t="shared" si="114"/>
        <v>0</v>
      </c>
      <c r="F102" s="226">
        <v>6000000</v>
      </c>
      <c r="G102" s="226"/>
      <c r="H102" s="690">
        <f t="shared" si="108"/>
        <v>6000000</v>
      </c>
      <c r="I102" s="723"/>
      <c r="J102" s="723"/>
      <c r="K102" s="723"/>
      <c r="L102" s="723"/>
      <c r="M102" s="723"/>
      <c r="N102" s="723"/>
      <c r="Q102" s="226"/>
      <c r="R102" s="226"/>
      <c r="S102" s="226"/>
      <c r="T102" s="226"/>
      <c r="U102" s="226"/>
      <c r="V102" s="226"/>
      <c r="W102" s="226"/>
      <c r="X102" s="226"/>
      <c r="Y102" s="226"/>
      <c r="Z102" s="226"/>
      <c r="AA102" s="226"/>
      <c r="AB102" s="226"/>
      <c r="AC102" s="226"/>
      <c r="AD102" s="226">
        <v>1965604</v>
      </c>
      <c r="AE102" s="226">
        <v>10135000</v>
      </c>
      <c r="AF102" s="226">
        <v>10325449</v>
      </c>
      <c r="AG102" s="226">
        <v>1144553</v>
      </c>
    </row>
    <row r="103" spans="1:33" ht="12" customHeight="1" x14ac:dyDescent="0.3">
      <c r="A103" s="217" t="s">
        <v>11</v>
      </c>
      <c r="B103" s="218" t="s">
        <v>249</v>
      </c>
      <c r="C103" s="263" t="s">
        <v>126</v>
      </c>
      <c r="D103" s="226"/>
      <c r="E103" s="226">
        <f t="shared" si="114"/>
        <v>0</v>
      </c>
      <c r="F103" s="226"/>
      <c r="G103" s="226">
        <v>0</v>
      </c>
      <c r="H103" s="690">
        <f t="shared" si="108"/>
        <v>0</v>
      </c>
      <c r="I103" s="723"/>
      <c r="J103" s="723"/>
      <c r="K103" s="723"/>
      <c r="L103" s="723"/>
      <c r="M103" s="723"/>
      <c r="N103" s="723"/>
      <c r="Q103" s="226"/>
      <c r="R103" s="226"/>
      <c r="S103" s="226"/>
      <c r="T103" s="226"/>
      <c r="U103" s="226"/>
      <c r="V103" s="226"/>
      <c r="W103" s="226"/>
      <c r="X103" s="226"/>
      <c r="Y103" s="226"/>
      <c r="Z103" s="226"/>
      <c r="AA103" s="226"/>
      <c r="AB103" s="226"/>
      <c r="AC103" s="226"/>
      <c r="AD103" s="226"/>
      <c r="AE103" s="226"/>
      <c r="AF103" s="226"/>
      <c r="AG103" s="226"/>
    </row>
    <row r="104" spans="1:33" ht="12" customHeight="1" thickBot="1" x14ac:dyDescent="0.35">
      <c r="A104" s="217" t="s">
        <v>127</v>
      </c>
      <c r="B104" s="264" t="s">
        <v>250</v>
      </c>
      <c r="C104" s="265" t="s">
        <v>128</v>
      </c>
      <c r="D104" s="226"/>
      <c r="E104" s="226">
        <f t="shared" si="114"/>
        <v>0</v>
      </c>
      <c r="F104" s="226"/>
      <c r="G104" s="226"/>
      <c r="H104" s="690">
        <f t="shared" si="108"/>
        <v>0</v>
      </c>
      <c r="I104" s="723"/>
      <c r="J104" s="723"/>
      <c r="K104" s="723"/>
      <c r="L104" s="723"/>
      <c r="M104" s="723"/>
      <c r="N104" s="723"/>
      <c r="Q104" s="226"/>
      <c r="R104" s="226"/>
      <c r="S104" s="226"/>
      <c r="T104" s="226"/>
      <c r="U104" s="226"/>
      <c r="V104" s="226"/>
      <c r="W104" s="226"/>
      <c r="X104" s="226"/>
      <c r="Y104" s="226"/>
      <c r="Z104" s="226"/>
      <c r="AA104" s="226"/>
      <c r="AB104" s="226"/>
      <c r="AC104" s="226"/>
      <c r="AD104" s="226"/>
      <c r="AE104" s="226"/>
      <c r="AF104" s="226"/>
      <c r="AG104" s="226"/>
    </row>
    <row r="105" spans="1:33" ht="12" customHeight="1" thickBot="1" x14ac:dyDescent="0.35">
      <c r="A105" s="208" t="s">
        <v>15</v>
      </c>
      <c r="B105" s="209" t="s">
        <v>1318</v>
      </c>
      <c r="C105" s="266" t="s">
        <v>536</v>
      </c>
      <c r="D105" s="211">
        <f>+D106+D108+D107</f>
        <v>0</v>
      </c>
      <c r="E105" s="211">
        <f t="shared" ref="E105" si="115">+E106+E108+E107</f>
        <v>0</v>
      </c>
      <c r="F105" s="211">
        <f t="shared" ref="F105:G105" si="116">+F106+F108+F107</f>
        <v>0</v>
      </c>
      <c r="G105" s="211">
        <f t="shared" si="116"/>
        <v>0</v>
      </c>
      <c r="H105" s="687">
        <f t="shared" si="108"/>
        <v>0</v>
      </c>
      <c r="I105" s="722"/>
      <c r="J105" s="722"/>
      <c r="K105" s="722"/>
      <c r="L105" s="722"/>
      <c r="M105" s="722"/>
      <c r="N105" s="722"/>
      <c r="Q105" s="211">
        <f>+Q106+Q108+Q107</f>
        <v>0</v>
      </c>
      <c r="R105" s="211"/>
      <c r="S105" s="211">
        <f t="shared" ref="S105:U105" si="117">+S106+S108+S107</f>
        <v>0</v>
      </c>
      <c r="T105" s="211">
        <f t="shared" si="117"/>
        <v>0</v>
      </c>
      <c r="U105" s="211">
        <f t="shared" si="117"/>
        <v>0</v>
      </c>
      <c r="V105" s="211">
        <f>+V106+V108+V107</f>
        <v>0</v>
      </c>
      <c r="W105" s="211">
        <f t="shared" ref="W105:X105" si="118">+W106+W108+W107</f>
        <v>0</v>
      </c>
      <c r="X105" s="211">
        <f t="shared" si="118"/>
        <v>0</v>
      </c>
      <c r="Y105" s="211">
        <f>+Y106+Y108+Y107</f>
        <v>0</v>
      </c>
      <c r="Z105" s="211">
        <f t="shared" ref="Z105:AA105" si="119">+Z106+Z108+Z107</f>
        <v>0</v>
      </c>
      <c r="AA105" s="211">
        <f t="shared" si="119"/>
        <v>0</v>
      </c>
      <c r="AB105" s="211">
        <f>+AB106+AB108+AB107</f>
        <v>0</v>
      </c>
      <c r="AC105" s="211">
        <f t="shared" ref="AC105:AD105" si="120">+AC106+AC108+AC107</f>
        <v>0</v>
      </c>
      <c r="AD105" s="211">
        <f t="shared" si="120"/>
        <v>0</v>
      </c>
      <c r="AE105" s="211">
        <f>+AE106+AE108+AE107</f>
        <v>0</v>
      </c>
      <c r="AF105" s="211">
        <f t="shared" ref="AF105:AG105" si="121">+AF106+AF108+AF107</f>
        <v>0</v>
      </c>
      <c r="AG105" s="211">
        <f t="shared" si="121"/>
        <v>0</v>
      </c>
    </row>
    <row r="106" spans="1:33" ht="12" customHeight="1" x14ac:dyDescent="0.3">
      <c r="A106" s="213" t="s">
        <v>340</v>
      </c>
      <c r="B106" s="214" t="s">
        <v>1318</v>
      </c>
      <c r="C106" s="267" t="s">
        <v>134</v>
      </c>
      <c r="D106" s="216"/>
      <c r="E106" s="216">
        <f t="shared" ref="E106:E108" si="122">F106-D106</f>
        <v>0</v>
      </c>
      <c r="F106" s="216">
        <v>0</v>
      </c>
      <c r="G106" s="216"/>
      <c r="H106" s="688">
        <f t="shared" si="108"/>
        <v>0</v>
      </c>
      <c r="I106" s="723"/>
      <c r="J106" s="723"/>
      <c r="K106" s="723"/>
      <c r="L106" s="723"/>
      <c r="M106" s="723"/>
      <c r="N106" s="723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</row>
    <row r="107" spans="1:33" ht="12" customHeight="1" x14ac:dyDescent="0.3">
      <c r="A107" s="213" t="s">
        <v>341</v>
      </c>
      <c r="B107" s="236" t="s">
        <v>1318</v>
      </c>
      <c r="C107" s="268" t="s">
        <v>398</v>
      </c>
      <c r="D107" s="269"/>
      <c r="E107" s="269">
        <f t="shared" si="122"/>
        <v>0</v>
      </c>
      <c r="F107" s="269"/>
      <c r="G107" s="269">
        <v>0</v>
      </c>
      <c r="H107" s="701">
        <f t="shared" si="108"/>
        <v>0</v>
      </c>
      <c r="I107" s="723"/>
      <c r="J107" s="723"/>
      <c r="K107" s="723"/>
      <c r="L107" s="723"/>
      <c r="M107" s="723"/>
      <c r="N107" s="723"/>
      <c r="Q107" s="269"/>
      <c r="R107" s="269"/>
      <c r="S107" s="269"/>
      <c r="T107" s="269"/>
      <c r="U107" s="269"/>
      <c r="V107" s="269"/>
      <c r="W107" s="269"/>
      <c r="X107" s="269"/>
      <c r="Y107" s="269"/>
      <c r="Z107" s="269"/>
      <c r="AA107" s="269"/>
      <c r="AB107" s="269"/>
      <c r="AC107" s="269"/>
      <c r="AD107" s="269"/>
      <c r="AE107" s="269"/>
      <c r="AF107" s="269"/>
      <c r="AG107" s="269"/>
    </row>
    <row r="108" spans="1:33" ht="12" customHeight="1" thickBot="1" x14ac:dyDescent="0.35">
      <c r="A108" s="213" t="s">
        <v>342</v>
      </c>
      <c r="B108" s="222" t="s">
        <v>1318</v>
      </c>
      <c r="C108" s="270" t="s">
        <v>397</v>
      </c>
      <c r="D108" s="226"/>
      <c r="E108" s="226">
        <f t="shared" si="122"/>
        <v>0</v>
      </c>
      <c r="F108" s="226"/>
      <c r="G108" s="226"/>
      <c r="H108" s="690">
        <f t="shared" si="108"/>
        <v>0</v>
      </c>
      <c r="I108" s="723"/>
      <c r="J108" s="723"/>
      <c r="K108" s="723"/>
      <c r="L108" s="723"/>
      <c r="M108" s="723"/>
      <c r="N108" s="723"/>
      <c r="Q108" s="226"/>
      <c r="R108" s="226"/>
      <c r="S108" s="226"/>
      <c r="T108" s="226"/>
      <c r="U108" s="226"/>
      <c r="V108" s="226"/>
      <c r="W108" s="226"/>
      <c r="X108" s="226"/>
      <c r="Y108" s="226"/>
      <c r="Z108" s="226"/>
      <c r="AA108" s="226"/>
      <c r="AB108" s="226"/>
      <c r="AC108" s="226"/>
      <c r="AD108" s="226"/>
      <c r="AE108" s="226"/>
      <c r="AF108" s="226"/>
      <c r="AG108" s="226"/>
    </row>
    <row r="109" spans="1:33" ht="12" customHeight="1" thickBot="1" x14ac:dyDescent="0.35">
      <c r="A109" s="208" t="s">
        <v>27</v>
      </c>
      <c r="B109" s="209"/>
      <c r="C109" s="271" t="s">
        <v>539</v>
      </c>
      <c r="D109" s="211">
        <f>+D110+D112+D114</f>
        <v>0</v>
      </c>
      <c r="E109" s="211">
        <f t="shared" ref="E109" si="123">+E110+E112+E114</f>
        <v>0</v>
      </c>
      <c r="F109" s="211">
        <f t="shared" ref="F109:G109" si="124">+F110+F112+F114</f>
        <v>0</v>
      </c>
      <c r="G109" s="211">
        <f t="shared" si="124"/>
        <v>0</v>
      </c>
      <c r="H109" s="687">
        <f t="shared" si="108"/>
        <v>0</v>
      </c>
      <c r="I109" s="722"/>
      <c r="J109" s="722"/>
      <c r="K109" s="722"/>
      <c r="L109" s="722"/>
      <c r="M109" s="722"/>
      <c r="N109" s="722"/>
      <c r="Q109" s="211">
        <f t="shared" ref="Q109:U109" si="125">+Q110+Q112+Q114</f>
        <v>0</v>
      </c>
      <c r="R109" s="211">
        <f t="shared" si="125"/>
        <v>0</v>
      </c>
      <c r="S109" s="211">
        <f t="shared" si="125"/>
        <v>0</v>
      </c>
      <c r="T109" s="211">
        <f t="shared" si="125"/>
        <v>0</v>
      </c>
      <c r="U109" s="211">
        <f t="shared" si="125"/>
        <v>0</v>
      </c>
      <c r="V109" s="211">
        <f>+V110+V112+V114</f>
        <v>0</v>
      </c>
      <c r="W109" s="211">
        <f t="shared" ref="W109:X109" si="126">+W110+W112+W114</f>
        <v>0</v>
      </c>
      <c r="X109" s="211">
        <f t="shared" si="126"/>
        <v>0</v>
      </c>
      <c r="Y109" s="211">
        <f>+Y110+Y112+Y114</f>
        <v>0</v>
      </c>
      <c r="Z109" s="211">
        <f t="shared" ref="Z109:AA109" si="127">+Z110+Z112+Z114</f>
        <v>0</v>
      </c>
      <c r="AA109" s="211">
        <f t="shared" si="127"/>
        <v>0</v>
      </c>
      <c r="AB109" s="211">
        <f>+AB110+AB112+AB114</f>
        <v>0</v>
      </c>
      <c r="AC109" s="211">
        <f t="shared" ref="AC109:AD109" si="128">+AC110+AC112+AC114</f>
        <v>0</v>
      </c>
      <c r="AD109" s="211">
        <f t="shared" si="128"/>
        <v>27499</v>
      </c>
      <c r="AE109" s="211">
        <f>+AE110+AE112+AE114</f>
        <v>60000</v>
      </c>
      <c r="AF109" s="211">
        <f t="shared" ref="AF109:AG109" si="129">+AF110+AF112+AF114</f>
        <v>60000</v>
      </c>
      <c r="AG109" s="211">
        <f t="shared" si="129"/>
        <v>54000</v>
      </c>
    </row>
    <row r="110" spans="1:33" ht="12" customHeight="1" x14ac:dyDescent="0.3">
      <c r="A110" s="213" t="s">
        <v>528</v>
      </c>
      <c r="B110" s="214" t="s">
        <v>251</v>
      </c>
      <c r="C110" s="262" t="s">
        <v>129</v>
      </c>
      <c r="D110" s="216"/>
      <c r="E110" s="216">
        <f t="shared" ref="E110:E114" si="130">F110-D110</f>
        <v>0</v>
      </c>
      <c r="F110" s="216"/>
      <c r="G110" s="216"/>
      <c r="H110" s="688">
        <f t="shared" si="108"/>
        <v>0</v>
      </c>
      <c r="I110" s="723"/>
      <c r="J110" s="723"/>
      <c r="K110" s="723"/>
      <c r="L110" s="723"/>
      <c r="M110" s="723"/>
      <c r="N110" s="723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  <c r="AA110" s="216"/>
      <c r="AB110" s="216"/>
      <c r="AC110" s="216"/>
      <c r="AD110" s="216">
        <v>27499</v>
      </c>
      <c r="AE110" s="216">
        <v>60000</v>
      </c>
      <c r="AF110" s="216">
        <v>60000</v>
      </c>
      <c r="AG110" s="216">
        <v>54000</v>
      </c>
    </row>
    <row r="111" spans="1:33" ht="12" customHeight="1" x14ac:dyDescent="0.3">
      <c r="A111" s="213" t="s">
        <v>529</v>
      </c>
      <c r="B111" s="272" t="s">
        <v>251</v>
      </c>
      <c r="C111" s="270" t="s">
        <v>130</v>
      </c>
      <c r="D111" s="216"/>
      <c r="E111" s="216">
        <f t="shared" si="130"/>
        <v>0</v>
      </c>
      <c r="F111" s="216"/>
      <c r="G111" s="216">
        <v>0</v>
      </c>
      <c r="H111" s="688">
        <f t="shared" si="108"/>
        <v>0</v>
      </c>
      <c r="I111" s="723"/>
      <c r="J111" s="723"/>
      <c r="K111" s="723"/>
      <c r="L111" s="723"/>
      <c r="M111" s="723"/>
      <c r="N111" s="723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</row>
    <row r="112" spans="1:33" ht="12" customHeight="1" x14ac:dyDescent="0.3">
      <c r="A112" s="213" t="s">
        <v>530</v>
      </c>
      <c r="B112" s="272" t="s">
        <v>252</v>
      </c>
      <c r="C112" s="270" t="s">
        <v>131</v>
      </c>
      <c r="D112" s="220"/>
      <c r="E112" s="220">
        <f t="shared" si="130"/>
        <v>0</v>
      </c>
      <c r="F112" s="220"/>
      <c r="G112" s="220"/>
      <c r="H112" s="689">
        <f t="shared" si="108"/>
        <v>0</v>
      </c>
      <c r="I112" s="723"/>
      <c r="J112" s="723"/>
      <c r="K112" s="723"/>
      <c r="L112" s="723"/>
      <c r="M112" s="723"/>
      <c r="N112" s="723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</row>
    <row r="113" spans="1:33" ht="12" customHeight="1" x14ac:dyDescent="0.3">
      <c r="A113" s="213" t="s">
        <v>537</v>
      </c>
      <c r="B113" s="272" t="s">
        <v>252</v>
      </c>
      <c r="C113" s="270" t="s">
        <v>132</v>
      </c>
      <c r="D113" s="273"/>
      <c r="E113" s="273">
        <f t="shared" si="130"/>
        <v>0</v>
      </c>
      <c r="F113" s="273"/>
      <c r="G113" s="273"/>
      <c r="H113" s="702">
        <f t="shared" si="108"/>
        <v>0</v>
      </c>
      <c r="I113" s="723"/>
      <c r="J113" s="723"/>
      <c r="K113" s="723"/>
      <c r="L113" s="723"/>
      <c r="M113" s="723"/>
      <c r="N113" s="72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</row>
    <row r="114" spans="1:33" ht="12" customHeight="1" thickBot="1" x14ac:dyDescent="0.35">
      <c r="A114" s="213" t="s">
        <v>538</v>
      </c>
      <c r="B114" s="236" t="s">
        <v>253</v>
      </c>
      <c r="C114" s="274" t="s">
        <v>133</v>
      </c>
      <c r="D114" s="273"/>
      <c r="E114" s="273">
        <f t="shared" si="130"/>
        <v>0</v>
      </c>
      <c r="F114" s="273"/>
      <c r="G114" s="273"/>
      <c r="H114" s="702">
        <f t="shared" si="108"/>
        <v>0</v>
      </c>
      <c r="I114" s="723"/>
      <c r="J114" s="723"/>
      <c r="K114" s="723"/>
      <c r="L114" s="723"/>
      <c r="M114" s="723"/>
      <c r="N114" s="72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</row>
    <row r="115" spans="1:33" ht="12" customHeight="1" thickBot="1" x14ac:dyDescent="0.35">
      <c r="A115" s="208" t="s">
        <v>135</v>
      </c>
      <c r="B115" s="209"/>
      <c r="C115" s="266" t="s">
        <v>136</v>
      </c>
      <c r="D115" s="211">
        <f>+D99+D109+D105</f>
        <v>10037205</v>
      </c>
      <c r="E115" s="211">
        <f t="shared" ref="E115" si="131">+E99+E109+E105</f>
        <v>200000</v>
      </c>
      <c r="F115" s="211">
        <f t="shared" ref="F115:G115" si="132">+F99+F109+F105</f>
        <v>10237205</v>
      </c>
      <c r="G115" s="211">
        <f t="shared" si="132"/>
        <v>0</v>
      </c>
      <c r="H115" s="687">
        <f t="shared" si="108"/>
        <v>10237205</v>
      </c>
      <c r="I115" s="722"/>
      <c r="J115" s="722"/>
      <c r="K115" s="722"/>
      <c r="L115" s="722"/>
      <c r="M115" s="722"/>
      <c r="N115" s="722"/>
      <c r="Q115" s="211">
        <f t="shared" ref="Q115:U115" si="133">+Q99+Q109+Q105</f>
        <v>0</v>
      </c>
      <c r="R115" s="211">
        <f t="shared" si="133"/>
        <v>0</v>
      </c>
      <c r="S115" s="211">
        <f>+S99+S109+S105</f>
        <v>0</v>
      </c>
      <c r="T115" s="211">
        <f t="shared" si="133"/>
        <v>0</v>
      </c>
      <c r="U115" s="211">
        <f t="shared" si="133"/>
        <v>0</v>
      </c>
      <c r="V115" s="211">
        <f>+V99+V109+V105</f>
        <v>0</v>
      </c>
      <c r="W115" s="211">
        <f t="shared" ref="W115:X115" si="134">+W99+W109+W105</f>
        <v>0</v>
      </c>
      <c r="X115" s="211">
        <f t="shared" si="134"/>
        <v>0</v>
      </c>
      <c r="Y115" s="211">
        <f>+Y99+Y109+Y105</f>
        <v>0</v>
      </c>
      <c r="Z115" s="211">
        <f t="shared" ref="Z115:AA115" si="135">+Z99+Z109+Z105</f>
        <v>0</v>
      </c>
      <c r="AA115" s="211">
        <f t="shared" si="135"/>
        <v>0</v>
      </c>
      <c r="AB115" s="211">
        <f>+AB99+AB109+AB105</f>
        <v>0</v>
      </c>
      <c r="AC115" s="211">
        <f t="shared" ref="AC115:AD115" si="136">+AC99+AC109+AC105</f>
        <v>0</v>
      </c>
      <c r="AD115" s="211">
        <f t="shared" si="136"/>
        <v>9469543</v>
      </c>
      <c r="AE115" s="211">
        <f>+AE99+AE109+AE105</f>
        <v>15368000</v>
      </c>
      <c r="AF115" s="211">
        <f t="shared" ref="AF115:AG115" si="137">+AF99+AF109+AF105</f>
        <v>15558449</v>
      </c>
      <c r="AG115" s="211">
        <f t="shared" si="137"/>
        <v>3608267</v>
      </c>
    </row>
    <row r="116" spans="1:33" ht="12" customHeight="1" thickBot="1" x14ac:dyDescent="0.35">
      <c r="A116" s="208" t="s">
        <v>41</v>
      </c>
      <c r="B116" s="209"/>
      <c r="C116" s="266" t="s">
        <v>137</v>
      </c>
      <c r="D116" s="211">
        <f>+D117+D118+D119</f>
        <v>0</v>
      </c>
      <c r="E116" s="211">
        <f t="shared" ref="E116" si="138">+E117+E118+E119</f>
        <v>0</v>
      </c>
      <c r="F116" s="211">
        <f t="shared" ref="F116:G116" si="139">+F117+F118+F119</f>
        <v>0</v>
      </c>
      <c r="G116" s="211">
        <f t="shared" si="139"/>
        <v>0</v>
      </c>
      <c r="H116" s="687">
        <f t="shared" si="108"/>
        <v>0</v>
      </c>
      <c r="I116" s="722"/>
      <c r="J116" s="722"/>
      <c r="K116" s="722"/>
      <c r="L116" s="722"/>
      <c r="M116" s="722"/>
      <c r="N116" s="722"/>
      <c r="Q116" s="211">
        <f t="shared" ref="Q116:U116" si="140">+Q117+Q118+Q119</f>
        <v>0</v>
      </c>
      <c r="R116" s="211">
        <f t="shared" si="140"/>
        <v>0</v>
      </c>
      <c r="S116" s="211">
        <f t="shared" si="140"/>
        <v>0</v>
      </c>
      <c r="T116" s="211">
        <f t="shared" si="140"/>
        <v>0</v>
      </c>
      <c r="U116" s="211">
        <f t="shared" si="140"/>
        <v>0</v>
      </c>
      <c r="V116" s="211">
        <f>+V117+V118+V119</f>
        <v>0</v>
      </c>
      <c r="W116" s="211">
        <f t="shared" ref="W116:X116" si="141">+W117+W118+W119</f>
        <v>0</v>
      </c>
      <c r="X116" s="211">
        <f t="shared" si="141"/>
        <v>0</v>
      </c>
      <c r="Y116" s="211">
        <f>+Y117+Y118+Y119</f>
        <v>0</v>
      </c>
      <c r="Z116" s="211">
        <f t="shared" ref="Z116:AA116" si="142">+Z117+Z118+Z119</f>
        <v>0</v>
      </c>
      <c r="AA116" s="211">
        <f t="shared" si="142"/>
        <v>0</v>
      </c>
      <c r="AB116" s="211">
        <f>+AB117+AB118+AB119</f>
        <v>0</v>
      </c>
      <c r="AC116" s="211">
        <f t="shared" ref="AC116:AD116" si="143">+AC117+AC118+AC119</f>
        <v>0</v>
      </c>
      <c r="AD116" s="211">
        <f t="shared" si="143"/>
        <v>0</v>
      </c>
      <c r="AE116" s="211">
        <f>+AE117+AE118+AE119</f>
        <v>0</v>
      </c>
      <c r="AF116" s="211">
        <f t="shared" ref="AF116:AG116" si="144">+AF117+AF118+AF119</f>
        <v>0</v>
      </c>
      <c r="AG116" s="211">
        <f t="shared" si="144"/>
        <v>0</v>
      </c>
    </row>
    <row r="117" spans="1:33" ht="12" customHeight="1" x14ac:dyDescent="0.3">
      <c r="A117" s="213" t="s">
        <v>43</v>
      </c>
      <c r="B117" s="214" t="s">
        <v>254</v>
      </c>
      <c r="C117" s="267" t="s">
        <v>138</v>
      </c>
      <c r="D117" s="273"/>
      <c r="E117" s="273">
        <f t="shared" ref="E117:E119" si="145">F117-D117</f>
        <v>0</v>
      </c>
      <c r="F117" s="273"/>
      <c r="G117" s="273"/>
      <c r="H117" s="702">
        <f t="shared" si="108"/>
        <v>0</v>
      </c>
      <c r="I117" s="723"/>
      <c r="J117" s="723"/>
      <c r="K117" s="723"/>
      <c r="L117" s="723"/>
      <c r="M117" s="723"/>
      <c r="N117" s="72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</row>
    <row r="118" spans="1:33" ht="12" customHeight="1" x14ac:dyDescent="0.3">
      <c r="A118" s="213" t="s">
        <v>45</v>
      </c>
      <c r="B118" s="214" t="s">
        <v>255</v>
      </c>
      <c r="C118" s="267" t="s">
        <v>139</v>
      </c>
      <c r="D118" s="273"/>
      <c r="E118" s="273">
        <f t="shared" si="145"/>
        <v>0</v>
      </c>
      <c r="F118" s="273"/>
      <c r="G118" s="273"/>
      <c r="H118" s="702">
        <f t="shared" si="108"/>
        <v>0</v>
      </c>
      <c r="I118" s="723"/>
      <c r="J118" s="723"/>
      <c r="K118" s="723"/>
      <c r="L118" s="723"/>
      <c r="M118" s="723"/>
      <c r="N118" s="72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</row>
    <row r="119" spans="1:33" ht="12" customHeight="1" thickBot="1" x14ac:dyDescent="0.35">
      <c r="A119" s="275" t="s">
        <v>47</v>
      </c>
      <c r="B119" s="236" t="s">
        <v>256</v>
      </c>
      <c r="C119" s="276" t="s">
        <v>140</v>
      </c>
      <c r="D119" s="273"/>
      <c r="E119" s="273">
        <f t="shared" si="145"/>
        <v>0</v>
      </c>
      <c r="F119" s="273"/>
      <c r="G119" s="273"/>
      <c r="H119" s="702">
        <f t="shared" si="108"/>
        <v>0</v>
      </c>
      <c r="I119" s="723"/>
      <c r="J119" s="723"/>
      <c r="K119" s="723"/>
      <c r="L119" s="723"/>
      <c r="M119" s="723"/>
      <c r="N119" s="72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</row>
    <row r="120" spans="1:33" ht="12" customHeight="1" thickBot="1" x14ac:dyDescent="0.35">
      <c r="A120" s="208" t="s">
        <v>63</v>
      </c>
      <c r="B120" s="209" t="s">
        <v>257</v>
      </c>
      <c r="C120" s="266" t="s">
        <v>141</v>
      </c>
      <c r="D120" s="211">
        <f>+D121+D124+D125+D126</f>
        <v>0</v>
      </c>
      <c r="E120" s="211">
        <f t="shared" ref="E120" si="146">+E121+E124+E125+E126</f>
        <v>0</v>
      </c>
      <c r="F120" s="211">
        <f t="shared" ref="F120:G120" si="147">+F121+F124+F125+F126</f>
        <v>0</v>
      </c>
      <c r="G120" s="211">
        <f t="shared" si="147"/>
        <v>0</v>
      </c>
      <c r="H120" s="687">
        <f t="shared" si="108"/>
        <v>0</v>
      </c>
      <c r="I120" s="722"/>
      <c r="J120" s="722"/>
      <c r="K120" s="722"/>
      <c r="L120" s="722"/>
      <c r="M120" s="722"/>
      <c r="N120" s="722"/>
      <c r="Q120" s="211">
        <f t="shared" ref="Q120:U120" si="148">+Q121+Q124+Q125+Q126</f>
        <v>0</v>
      </c>
      <c r="R120" s="211">
        <f t="shared" si="148"/>
        <v>0</v>
      </c>
      <c r="S120" s="211">
        <f t="shared" si="148"/>
        <v>0</v>
      </c>
      <c r="T120" s="211">
        <f t="shared" si="148"/>
        <v>0</v>
      </c>
      <c r="U120" s="211">
        <f t="shared" si="148"/>
        <v>0</v>
      </c>
      <c r="V120" s="211">
        <f t="shared" ref="V120:AG120" si="149">+V121+V124+V125+V126</f>
        <v>0</v>
      </c>
      <c r="W120" s="211">
        <f t="shared" si="149"/>
        <v>0</v>
      </c>
      <c r="X120" s="211">
        <f t="shared" si="149"/>
        <v>0</v>
      </c>
      <c r="Y120" s="211">
        <f t="shared" si="149"/>
        <v>0</v>
      </c>
      <c r="Z120" s="211">
        <f t="shared" si="149"/>
        <v>0</v>
      </c>
      <c r="AA120" s="211">
        <f t="shared" si="149"/>
        <v>0</v>
      </c>
      <c r="AB120" s="211">
        <f t="shared" si="149"/>
        <v>0</v>
      </c>
      <c r="AC120" s="211">
        <f t="shared" si="149"/>
        <v>0</v>
      </c>
      <c r="AD120" s="211">
        <f t="shared" si="149"/>
        <v>0</v>
      </c>
      <c r="AE120" s="211">
        <f t="shared" si="149"/>
        <v>0</v>
      </c>
      <c r="AF120" s="211">
        <f t="shared" si="149"/>
        <v>0</v>
      </c>
      <c r="AG120" s="211">
        <f t="shared" si="149"/>
        <v>0</v>
      </c>
    </row>
    <row r="121" spans="1:33" ht="12" customHeight="1" x14ac:dyDescent="0.3">
      <c r="A121" s="213" t="s">
        <v>349</v>
      </c>
      <c r="B121" s="214" t="s">
        <v>258</v>
      </c>
      <c r="C121" s="267" t="s">
        <v>540</v>
      </c>
      <c r="D121" s="273"/>
      <c r="E121" s="273">
        <f t="shared" ref="E121:E126" si="150">F121-D121</f>
        <v>0</v>
      </c>
      <c r="F121" s="273"/>
      <c r="G121" s="273"/>
      <c r="H121" s="702">
        <f t="shared" si="108"/>
        <v>0</v>
      </c>
      <c r="I121" s="723"/>
      <c r="J121" s="723"/>
      <c r="K121" s="723"/>
      <c r="L121" s="723"/>
      <c r="M121" s="723"/>
      <c r="N121" s="723"/>
      <c r="Q121" s="273">
        <f t="shared" ref="Q121:Q126" si="151">SUM(V121,Y121,AB121,AE121)</f>
        <v>0</v>
      </c>
      <c r="R121" s="273"/>
      <c r="S121" s="273">
        <f t="shared" si="105"/>
        <v>0</v>
      </c>
      <c r="T121" s="273"/>
      <c r="U121" s="273">
        <f t="shared" ref="U121:U126" si="152">SUM(X121,AA121,AD121,AG121)</f>
        <v>0</v>
      </c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</row>
    <row r="122" spans="1:33" ht="12" customHeight="1" x14ac:dyDescent="0.3">
      <c r="A122" s="213" t="s">
        <v>350</v>
      </c>
      <c r="B122" s="214"/>
      <c r="C122" s="267" t="s">
        <v>541</v>
      </c>
      <c r="D122" s="273"/>
      <c r="E122" s="273">
        <f t="shared" si="150"/>
        <v>0</v>
      </c>
      <c r="F122" s="273"/>
      <c r="G122" s="273"/>
      <c r="H122" s="702">
        <f t="shared" si="108"/>
        <v>0</v>
      </c>
      <c r="I122" s="723"/>
      <c r="J122" s="723"/>
      <c r="K122" s="723"/>
      <c r="L122" s="723"/>
      <c r="M122" s="723"/>
      <c r="N122" s="723"/>
      <c r="Q122" s="273">
        <f t="shared" si="151"/>
        <v>0</v>
      </c>
      <c r="R122" s="273"/>
      <c r="S122" s="273">
        <f t="shared" si="105"/>
        <v>0</v>
      </c>
      <c r="T122" s="273"/>
      <c r="U122" s="273">
        <f t="shared" si="152"/>
        <v>0</v>
      </c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</row>
    <row r="123" spans="1:33" ht="12" customHeight="1" x14ac:dyDescent="0.3">
      <c r="A123" s="213" t="s">
        <v>351</v>
      </c>
      <c r="B123" s="214"/>
      <c r="C123" s="267" t="s">
        <v>542</v>
      </c>
      <c r="D123" s="273"/>
      <c r="E123" s="273">
        <f t="shared" si="150"/>
        <v>0</v>
      </c>
      <c r="F123" s="273"/>
      <c r="G123" s="273"/>
      <c r="H123" s="702">
        <f t="shared" si="108"/>
        <v>0</v>
      </c>
      <c r="I123" s="723"/>
      <c r="J123" s="723"/>
      <c r="K123" s="723"/>
      <c r="L123" s="723"/>
      <c r="M123" s="723"/>
      <c r="N123" s="723"/>
      <c r="Q123" s="273">
        <f t="shared" si="151"/>
        <v>0</v>
      </c>
      <c r="R123" s="273"/>
      <c r="S123" s="273">
        <f t="shared" si="105"/>
        <v>0</v>
      </c>
      <c r="T123" s="273"/>
      <c r="U123" s="273">
        <f t="shared" si="152"/>
        <v>0</v>
      </c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</row>
    <row r="124" spans="1:33" ht="12" customHeight="1" x14ac:dyDescent="0.3">
      <c r="A124" s="213" t="s">
        <v>352</v>
      </c>
      <c r="B124" s="214" t="s">
        <v>259</v>
      </c>
      <c r="C124" s="267" t="s">
        <v>543</v>
      </c>
      <c r="D124" s="273"/>
      <c r="E124" s="273">
        <f t="shared" si="150"/>
        <v>0</v>
      </c>
      <c r="F124" s="273"/>
      <c r="G124" s="273"/>
      <c r="H124" s="702">
        <f t="shared" si="108"/>
        <v>0</v>
      </c>
      <c r="I124" s="723"/>
      <c r="J124" s="723"/>
      <c r="K124" s="723"/>
      <c r="L124" s="723"/>
      <c r="M124" s="723"/>
      <c r="N124" s="723"/>
      <c r="Q124" s="273">
        <f t="shared" si="151"/>
        <v>0</v>
      </c>
      <c r="R124" s="273"/>
      <c r="S124" s="273">
        <f t="shared" si="105"/>
        <v>0</v>
      </c>
      <c r="T124" s="273"/>
      <c r="U124" s="273">
        <f t="shared" si="152"/>
        <v>0</v>
      </c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</row>
    <row r="125" spans="1:33" ht="12" customHeight="1" x14ac:dyDescent="0.3">
      <c r="A125" s="213" t="s">
        <v>399</v>
      </c>
      <c r="B125" s="214" t="s">
        <v>260</v>
      </c>
      <c r="C125" s="267" t="s">
        <v>544</v>
      </c>
      <c r="D125" s="273"/>
      <c r="E125" s="273">
        <f t="shared" si="150"/>
        <v>0</v>
      </c>
      <c r="F125" s="273"/>
      <c r="G125" s="273"/>
      <c r="H125" s="702">
        <f t="shared" si="108"/>
        <v>0</v>
      </c>
      <c r="I125" s="723"/>
      <c r="J125" s="723"/>
      <c r="K125" s="723"/>
      <c r="L125" s="723"/>
      <c r="M125" s="723"/>
      <c r="N125" s="723"/>
      <c r="Q125" s="273">
        <f t="shared" si="151"/>
        <v>0</v>
      </c>
      <c r="R125" s="273"/>
      <c r="S125" s="273">
        <f t="shared" si="105"/>
        <v>0</v>
      </c>
      <c r="T125" s="273"/>
      <c r="U125" s="273">
        <f t="shared" si="152"/>
        <v>0</v>
      </c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</row>
    <row r="126" spans="1:33" ht="12" customHeight="1" thickBot="1" x14ac:dyDescent="0.35">
      <c r="A126" s="213" t="s">
        <v>546</v>
      </c>
      <c r="B126" s="236" t="s">
        <v>261</v>
      </c>
      <c r="C126" s="276" t="s">
        <v>545</v>
      </c>
      <c r="D126" s="273"/>
      <c r="E126" s="273">
        <f t="shared" si="150"/>
        <v>0</v>
      </c>
      <c r="F126" s="273"/>
      <c r="G126" s="273"/>
      <c r="H126" s="702">
        <f t="shared" si="108"/>
        <v>0</v>
      </c>
      <c r="I126" s="723"/>
      <c r="J126" s="723"/>
      <c r="K126" s="723"/>
      <c r="L126" s="723"/>
      <c r="M126" s="723"/>
      <c r="N126" s="723"/>
      <c r="Q126" s="273">
        <f t="shared" si="151"/>
        <v>0</v>
      </c>
      <c r="R126" s="273"/>
      <c r="S126" s="273">
        <f t="shared" si="105"/>
        <v>0</v>
      </c>
      <c r="T126" s="273"/>
      <c r="U126" s="273">
        <f t="shared" si="152"/>
        <v>0</v>
      </c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</row>
    <row r="127" spans="1:33" ht="12" customHeight="1" thickBot="1" x14ac:dyDescent="0.35">
      <c r="A127" s="208" t="s">
        <v>142</v>
      </c>
      <c r="B127" s="209"/>
      <c r="C127" s="266" t="s">
        <v>143</v>
      </c>
      <c r="D127" s="230">
        <f>SUM(D128:D132)</f>
        <v>0</v>
      </c>
      <c r="E127" s="230">
        <f t="shared" ref="E127" si="153">SUM(E128:E132)</f>
        <v>0</v>
      </c>
      <c r="F127" s="230">
        <f t="shared" ref="F127" si="154">SUM(F128:F132)</f>
        <v>0</v>
      </c>
      <c r="G127" s="230">
        <f t="shared" ref="G127" si="155">SUM(G128:G132)</f>
        <v>0</v>
      </c>
      <c r="H127" s="692">
        <f t="shared" si="108"/>
        <v>0</v>
      </c>
      <c r="I127" s="724"/>
      <c r="J127" s="724"/>
      <c r="K127" s="724"/>
      <c r="L127" s="724"/>
      <c r="M127" s="724"/>
      <c r="N127" s="724"/>
      <c r="Q127" s="230">
        <f t="shared" ref="Q127:U127" si="156">SUM(Q128:Q132)</f>
        <v>0</v>
      </c>
      <c r="R127" s="230">
        <f t="shared" si="156"/>
        <v>0</v>
      </c>
      <c r="S127" s="230">
        <f t="shared" si="156"/>
        <v>0</v>
      </c>
      <c r="T127" s="230">
        <f t="shared" si="156"/>
        <v>0</v>
      </c>
      <c r="U127" s="230">
        <f t="shared" si="156"/>
        <v>0</v>
      </c>
      <c r="V127" s="230">
        <f t="shared" ref="V127:AG127" si="157">SUM(V128:V132)</f>
        <v>0</v>
      </c>
      <c r="W127" s="230">
        <f t="shared" si="157"/>
        <v>0</v>
      </c>
      <c r="X127" s="230">
        <f t="shared" si="157"/>
        <v>0</v>
      </c>
      <c r="Y127" s="230">
        <f t="shared" si="157"/>
        <v>0</v>
      </c>
      <c r="Z127" s="230">
        <f t="shared" si="157"/>
        <v>0</v>
      </c>
      <c r="AA127" s="230">
        <f t="shared" si="157"/>
        <v>0</v>
      </c>
      <c r="AB127" s="230">
        <f t="shared" si="157"/>
        <v>0</v>
      </c>
      <c r="AC127" s="230">
        <f t="shared" si="157"/>
        <v>0</v>
      </c>
      <c r="AD127" s="230">
        <f t="shared" si="157"/>
        <v>0</v>
      </c>
      <c r="AE127" s="230">
        <f t="shared" si="157"/>
        <v>0</v>
      </c>
      <c r="AF127" s="230">
        <f t="shared" si="157"/>
        <v>0</v>
      </c>
      <c r="AG127" s="230">
        <f t="shared" si="157"/>
        <v>0</v>
      </c>
    </row>
    <row r="128" spans="1:33" ht="12" customHeight="1" x14ac:dyDescent="0.3">
      <c r="A128" s="213" t="s">
        <v>77</v>
      </c>
      <c r="B128" s="214" t="s">
        <v>262</v>
      </c>
      <c r="C128" s="267" t="s">
        <v>144</v>
      </c>
      <c r="D128" s="273"/>
      <c r="E128" s="273">
        <f t="shared" ref="E128:E132" si="158">F128-D128</f>
        <v>0</v>
      </c>
      <c r="F128" s="273"/>
      <c r="G128" s="273"/>
      <c r="H128" s="702">
        <f t="shared" si="108"/>
        <v>0</v>
      </c>
      <c r="I128" s="723"/>
      <c r="J128" s="723"/>
      <c r="K128" s="723"/>
      <c r="L128" s="723"/>
      <c r="M128" s="723"/>
      <c r="N128" s="723"/>
      <c r="Q128" s="273">
        <f>SUM(V128,Y128,AB128,AE128)</f>
        <v>0</v>
      </c>
      <c r="R128" s="273"/>
      <c r="S128" s="273">
        <f t="shared" si="105"/>
        <v>0</v>
      </c>
      <c r="T128" s="273"/>
      <c r="U128" s="273">
        <f t="shared" ref="U128:U132" si="159">SUM(X128,AA128,AD128,AG128)</f>
        <v>0</v>
      </c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</row>
    <row r="129" spans="1:33" ht="12" customHeight="1" x14ac:dyDescent="0.3">
      <c r="A129" s="213" t="s">
        <v>78</v>
      </c>
      <c r="B129" s="214" t="s">
        <v>263</v>
      </c>
      <c r="C129" s="267" t="s">
        <v>145</v>
      </c>
      <c r="D129" s="273"/>
      <c r="E129" s="273">
        <f t="shared" si="158"/>
        <v>0</v>
      </c>
      <c r="F129" s="273"/>
      <c r="G129" s="273"/>
      <c r="H129" s="702">
        <f t="shared" si="108"/>
        <v>0</v>
      </c>
      <c r="I129" s="723"/>
      <c r="J129" s="723"/>
      <c r="K129" s="723"/>
      <c r="L129" s="723"/>
      <c r="M129" s="723"/>
      <c r="N129" s="723"/>
      <c r="Q129" s="273">
        <f>SUM(V129,Y129,AB129,AE129)</f>
        <v>0</v>
      </c>
      <c r="R129" s="273"/>
      <c r="S129" s="273">
        <f t="shared" si="105"/>
        <v>0</v>
      </c>
      <c r="T129" s="273"/>
      <c r="U129" s="273">
        <f t="shared" si="159"/>
        <v>0</v>
      </c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</row>
    <row r="130" spans="1:33" ht="12" customHeight="1" x14ac:dyDescent="0.3">
      <c r="A130" s="213" t="s">
        <v>79</v>
      </c>
      <c r="B130" s="214" t="s">
        <v>264</v>
      </c>
      <c r="C130" s="267" t="s">
        <v>547</v>
      </c>
      <c r="D130" s="273"/>
      <c r="E130" s="273">
        <f t="shared" si="158"/>
        <v>0</v>
      </c>
      <c r="F130" s="273"/>
      <c r="G130" s="273"/>
      <c r="H130" s="702">
        <f t="shared" si="108"/>
        <v>0</v>
      </c>
      <c r="I130" s="723"/>
      <c r="J130" s="723"/>
      <c r="K130" s="723"/>
      <c r="L130" s="723"/>
      <c r="M130" s="723"/>
      <c r="N130" s="723"/>
      <c r="Q130" s="273">
        <f>SUM(V130,Y130,AB130,AE130)</f>
        <v>0</v>
      </c>
      <c r="R130" s="273"/>
      <c r="S130" s="273">
        <f t="shared" si="105"/>
        <v>0</v>
      </c>
      <c r="T130" s="273"/>
      <c r="U130" s="273">
        <f t="shared" si="159"/>
        <v>0</v>
      </c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</row>
    <row r="131" spans="1:33" ht="12" customHeight="1" x14ac:dyDescent="0.3">
      <c r="A131" s="213" t="s">
        <v>80</v>
      </c>
      <c r="B131" s="214" t="s">
        <v>265</v>
      </c>
      <c r="C131" s="267" t="s">
        <v>223</v>
      </c>
      <c r="D131" s="273"/>
      <c r="E131" s="273">
        <f t="shared" si="158"/>
        <v>0</v>
      </c>
      <c r="F131" s="273"/>
      <c r="G131" s="273"/>
      <c r="H131" s="702">
        <f t="shared" si="108"/>
        <v>0</v>
      </c>
      <c r="I131" s="723"/>
      <c r="J131" s="723"/>
      <c r="K131" s="723"/>
      <c r="L131" s="723"/>
      <c r="M131" s="723"/>
      <c r="N131" s="723"/>
      <c r="Q131" s="273">
        <f>SUM(V131,Y131,AB131,AE131)</f>
        <v>0</v>
      </c>
      <c r="R131" s="273"/>
      <c r="S131" s="273">
        <f t="shared" si="105"/>
        <v>0</v>
      </c>
      <c r="T131" s="273"/>
      <c r="U131" s="273">
        <f t="shared" si="159"/>
        <v>0</v>
      </c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</row>
    <row r="132" spans="1:33" ht="12" customHeight="1" thickBot="1" x14ac:dyDescent="0.35">
      <c r="A132" s="275"/>
      <c r="B132" s="236" t="s">
        <v>563</v>
      </c>
      <c r="C132" s="276" t="s">
        <v>562</v>
      </c>
      <c r="D132" s="277"/>
      <c r="E132" s="277">
        <f t="shared" si="158"/>
        <v>0</v>
      </c>
      <c r="F132" s="277"/>
      <c r="G132" s="277"/>
      <c r="H132" s="703">
        <f t="shared" si="108"/>
        <v>0</v>
      </c>
      <c r="I132" s="723"/>
      <c r="J132" s="723"/>
      <c r="K132" s="723"/>
      <c r="L132" s="723"/>
      <c r="M132" s="723"/>
      <c r="N132" s="723"/>
      <c r="Q132" s="277">
        <f>SUM(V132,Y132,AB132,AE132)</f>
        <v>0</v>
      </c>
      <c r="R132" s="277"/>
      <c r="S132" s="277">
        <f t="shared" si="105"/>
        <v>0</v>
      </c>
      <c r="T132" s="277"/>
      <c r="U132" s="277">
        <f t="shared" si="159"/>
        <v>0</v>
      </c>
      <c r="V132" s="277"/>
      <c r="W132" s="277"/>
      <c r="X132" s="277"/>
      <c r="Y132" s="277"/>
      <c r="Z132" s="277"/>
      <c r="AA132" s="277"/>
      <c r="AB132" s="277"/>
      <c r="AC132" s="277"/>
      <c r="AD132" s="277"/>
      <c r="AE132" s="277"/>
      <c r="AF132" s="277"/>
      <c r="AG132" s="277"/>
    </row>
    <row r="133" spans="1:33" ht="12" customHeight="1" thickBot="1" x14ac:dyDescent="0.35">
      <c r="A133" s="208" t="s">
        <v>81</v>
      </c>
      <c r="B133" s="209" t="s">
        <v>266</v>
      </c>
      <c r="C133" s="266" t="s">
        <v>146</v>
      </c>
      <c r="D133" s="278">
        <f>+D134+D135+D137+D138</f>
        <v>0</v>
      </c>
      <c r="E133" s="278">
        <f t="shared" ref="E133" si="160">+E134+E135+E137+E138</f>
        <v>0</v>
      </c>
      <c r="F133" s="278">
        <f t="shared" ref="F133:G133" si="161">+F134+F135+F137+F138</f>
        <v>0</v>
      </c>
      <c r="G133" s="278">
        <f t="shared" si="161"/>
        <v>0</v>
      </c>
      <c r="H133" s="704">
        <f t="shared" si="108"/>
        <v>0</v>
      </c>
      <c r="I133" s="728"/>
      <c r="J133" s="728"/>
      <c r="K133" s="728"/>
      <c r="L133" s="728"/>
      <c r="M133" s="728"/>
      <c r="N133" s="728"/>
      <c r="Q133" s="278">
        <f t="shared" ref="Q133:U133" si="162">+Q134+Q135+Q137+Q138</f>
        <v>0</v>
      </c>
      <c r="R133" s="278">
        <f t="shared" si="162"/>
        <v>0</v>
      </c>
      <c r="S133" s="278">
        <f t="shared" si="162"/>
        <v>0</v>
      </c>
      <c r="T133" s="278">
        <f t="shared" si="162"/>
        <v>0</v>
      </c>
      <c r="U133" s="278">
        <f t="shared" si="162"/>
        <v>0</v>
      </c>
      <c r="V133" s="278">
        <f t="shared" ref="V133:AG133" si="163">+V134+V135+V137+V138</f>
        <v>0</v>
      </c>
      <c r="W133" s="278">
        <f t="shared" si="163"/>
        <v>0</v>
      </c>
      <c r="X133" s="278">
        <f t="shared" si="163"/>
        <v>0</v>
      </c>
      <c r="Y133" s="278">
        <f t="shared" si="163"/>
        <v>0</v>
      </c>
      <c r="Z133" s="278">
        <f t="shared" si="163"/>
        <v>0</v>
      </c>
      <c r="AA133" s="278">
        <f t="shared" si="163"/>
        <v>0</v>
      </c>
      <c r="AB133" s="278">
        <f t="shared" si="163"/>
        <v>0</v>
      </c>
      <c r="AC133" s="278">
        <f t="shared" si="163"/>
        <v>0</v>
      </c>
      <c r="AD133" s="278">
        <f t="shared" si="163"/>
        <v>0</v>
      </c>
      <c r="AE133" s="278">
        <f t="shared" si="163"/>
        <v>0</v>
      </c>
      <c r="AF133" s="278">
        <f t="shared" si="163"/>
        <v>0</v>
      </c>
      <c r="AG133" s="278">
        <f t="shared" si="163"/>
        <v>0</v>
      </c>
    </row>
    <row r="134" spans="1:33" ht="12" customHeight="1" x14ac:dyDescent="0.3">
      <c r="A134" s="213" t="s">
        <v>381</v>
      </c>
      <c r="B134" s="214" t="s">
        <v>267</v>
      </c>
      <c r="C134" s="267" t="s">
        <v>548</v>
      </c>
      <c r="D134" s="273"/>
      <c r="E134" s="273">
        <f t="shared" ref="E134:E138" si="164">F134-D134</f>
        <v>0</v>
      </c>
      <c r="F134" s="273"/>
      <c r="G134" s="273"/>
      <c r="H134" s="702">
        <f t="shared" si="108"/>
        <v>0</v>
      </c>
      <c r="I134" s="723"/>
      <c r="J134" s="723"/>
      <c r="K134" s="723"/>
      <c r="L134" s="723"/>
      <c r="M134" s="723"/>
      <c r="N134" s="723"/>
      <c r="Q134" s="273">
        <f>SUM(V134,Y134,AB134,AE134)</f>
        <v>0</v>
      </c>
      <c r="R134" s="273"/>
      <c r="S134" s="273">
        <f t="shared" si="105"/>
        <v>0</v>
      </c>
      <c r="T134" s="273"/>
      <c r="U134" s="273">
        <f t="shared" ref="U134:U138" si="165">SUM(X134,AA134,AD134,AG134)</f>
        <v>0</v>
      </c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</row>
    <row r="135" spans="1:33" ht="12" customHeight="1" x14ac:dyDescent="0.3">
      <c r="A135" s="213" t="s">
        <v>382</v>
      </c>
      <c r="B135" s="214" t="s">
        <v>268</v>
      </c>
      <c r="C135" s="267" t="s">
        <v>549</v>
      </c>
      <c r="D135" s="273"/>
      <c r="E135" s="273">
        <f t="shared" si="164"/>
        <v>0</v>
      </c>
      <c r="F135" s="273"/>
      <c r="G135" s="273"/>
      <c r="H135" s="702">
        <f t="shared" si="108"/>
        <v>0</v>
      </c>
      <c r="I135" s="723"/>
      <c r="J135" s="723"/>
      <c r="K135" s="723"/>
      <c r="L135" s="723"/>
      <c r="M135" s="723"/>
      <c r="N135" s="723"/>
      <c r="Q135" s="273">
        <f>SUM(V135,Y135,AB135,AE135)</f>
        <v>0</v>
      </c>
      <c r="R135" s="273"/>
      <c r="S135" s="273">
        <f t="shared" si="105"/>
        <v>0</v>
      </c>
      <c r="T135" s="273"/>
      <c r="U135" s="273">
        <f t="shared" si="165"/>
        <v>0</v>
      </c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</row>
    <row r="136" spans="1:33" ht="12" customHeight="1" x14ac:dyDescent="0.3">
      <c r="A136" s="213" t="s">
        <v>383</v>
      </c>
      <c r="B136" s="214" t="s">
        <v>269</v>
      </c>
      <c r="C136" s="267" t="s">
        <v>550</v>
      </c>
      <c r="D136" s="273"/>
      <c r="E136" s="273">
        <f t="shared" si="164"/>
        <v>0</v>
      </c>
      <c r="F136" s="273"/>
      <c r="G136" s="273"/>
      <c r="H136" s="702">
        <f t="shared" si="108"/>
        <v>0</v>
      </c>
      <c r="I136" s="723"/>
      <c r="J136" s="723"/>
      <c r="K136" s="723"/>
      <c r="L136" s="723"/>
      <c r="M136" s="723"/>
      <c r="N136" s="723"/>
      <c r="Q136" s="273">
        <f>SUM(V136,Y136,AB136,AE136)</f>
        <v>0</v>
      </c>
      <c r="R136" s="273"/>
      <c r="S136" s="273">
        <f t="shared" si="105"/>
        <v>0</v>
      </c>
      <c r="T136" s="273"/>
      <c r="U136" s="273">
        <f t="shared" si="165"/>
        <v>0</v>
      </c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</row>
    <row r="137" spans="1:33" ht="12" customHeight="1" x14ac:dyDescent="0.3">
      <c r="A137" s="213" t="s">
        <v>384</v>
      </c>
      <c r="B137" s="214" t="s">
        <v>270</v>
      </c>
      <c r="C137" s="267" t="s">
        <v>551</v>
      </c>
      <c r="D137" s="273"/>
      <c r="E137" s="273">
        <f t="shared" si="164"/>
        <v>0</v>
      </c>
      <c r="F137" s="273"/>
      <c r="G137" s="273"/>
      <c r="H137" s="702">
        <f t="shared" si="108"/>
        <v>0</v>
      </c>
      <c r="I137" s="723"/>
      <c r="J137" s="723"/>
      <c r="K137" s="723"/>
      <c r="L137" s="723"/>
      <c r="M137" s="723"/>
      <c r="N137" s="723"/>
      <c r="Q137" s="273">
        <f>SUM(V137,Y137,AB137,AE137)</f>
        <v>0</v>
      </c>
      <c r="R137" s="273"/>
      <c r="S137" s="273">
        <f t="shared" si="105"/>
        <v>0</v>
      </c>
      <c r="T137" s="273"/>
      <c r="U137" s="273">
        <f t="shared" si="165"/>
        <v>0</v>
      </c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</row>
    <row r="138" spans="1:33" ht="12" customHeight="1" thickBot="1" x14ac:dyDescent="0.35">
      <c r="A138" s="275" t="s">
        <v>385</v>
      </c>
      <c r="B138" s="214" t="s">
        <v>564</v>
      </c>
      <c r="C138" s="276" t="s">
        <v>552</v>
      </c>
      <c r="D138" s="279"/>
      <c r="E138" s="279">
        <f t="shared" si="164"/>
        <v>0</v>
      </c>
      <c r="F138" s="279"/>
      <c r="G138" s="279"/>
      <c r="H138" s="705">
        <f t="shared" si="108"/>
        <v>0</v>
      </c>
      <c r="I138" s="723"/>
      <c r="J138" s="723"/>
      <c r="K138" s="723"/>
      <c r="L138" s="723"/>
      <c r="M138" s="723"/>
      <c r="N138" s="723"/>
      <c r="Q138" s="279">
        <f>SUM(V138,Y138,AB138,AE138)</f>
        <v>0</v>
      </c>
      <c r="R138" s="279"/>
      <c r="S138" s="279">
        <f t="shared" si="105"/>
        <v>0</v>
      </c>
      <c r="T138" s="279"/>
      <c r="U138" s="279">
        <f t="shared" si="165"/>
        <v>0</v>
      </c>
      <c r="V138" s="279"/>
      <c r="W138" s="279"/>
      <c r="X138" s="279"/>
      <c r="Y138" s="279"/>
      <c r="Z138" s="279"/>
      <c r="AA138" s="279"/>
      <c r="AB138" s="279"/>
      <c r="AC138" s="279"/>
      <c r="AD138" s="279"/>
      <c r="AE138" s="279"/>
      <c r="AF138" s="279"/>
      <c r="AG138" s="279"/>
    </row>
    <row r="139" spans="1:33" ht="12" customHeight="1" thickBot="1" x14ac:dyDescent="0.35">
      <c r="A139" s="280" t="s">
        <v>403</v>
      </c>
      <c r="B139" s="281" t="s">
        <v>558</v>
      </c>
      <c r="C139" s="266" t="s">
        <v>553</v>
      </c>
      <c r="D139" s="282"/>
      <c r="E139" s="282"/>
      <c r="F139" s="282"/>
      <c r="G139" s="282"/>
      <c r="H139" s="706">
        <f t="shared" si="108"/>
        <v>0</v>
      </c>
      <c r="I139" s="729"/>
      <c r="J139" s="729"/>
      <c r="K139" s="729"/>
      <c r="L139" s="729"/>
      <c r="M139" s="729"/>
      <c r="N139" s="729"/>
      <c r="Q139" s="282"/>
      <c r="R139" s="282"/>
      <c r="S139" s="282">
        <f t="shared" si="105"/>
        <v>0</v>
      </c>
      <c r="T139" s="282"/>
      <c r="U139" s="282"/>
      <c r="V139" s="282"/>
      <c r="W139" s="282"/>
      <c r="X139" s="282"/>
      <c r="Y139" s="282"/>
      <c r="Z139" s="282"/>
      <c r="AA139" s="282"/>
      <c r="AB139" s="282"/>
      <c r="AC139" s="282"/>
      <c r="AD139" s="282"/>
      <c r="AE139" s="282"/>
      <c r="AF139" s="282"/>
      <c r="AG139" s="282"/>
    </row>
    <row r="140" spans="1:33" ht="12" customHeight="1" thickBot="1" x14ac:dyDescent="0.35">
      <c r="A140" s="280" t="s">
        <v>404</v>
      </c>
      <c r="B140" s="281" t="s">
        <v>559</v>
      </c>
      <c r="C140" s="266" t="s">
        <v>554</v>
      </c>
      <c r="D140" s="282"/>
      <c r="E140" s="282"/>
      <c r="F140" s="282"/>
      <c r="G140" s="282"/>
      <c r="H140" s="706">
        <f t="shared" si="108"/>
        <v>0</v>
      </c>
      <c r="I140" s="729"/>
      <c r="J140" s="729"/>
      <c r="K140" s="729"/>
      <c r="L140" s="729"/>
      <c r="M140" s="729"/>
      <c r="N140" s="729"/>
      <c r="Q140" s="282"/>
      <c r="R140" s="282"/>
      <c r="S140" s="282">
        <f t="shared" si="105"/>
        <v>0</v>
      </c>
      <c r="T140" s="282"/>
      <c r="U140" s="282"/>
      <c r="V140" s="282"/>
      <c r="W140" s="282"/>
      <c r="X140" s="282"/>
      <c r="Y140" s="282"/>
      <c r="Z140" s="282"/>
      <c r="AA140" s="282"/>
      <c r="AB140" s="282"/>
      <c r="AC140" s="282"/>
      <c r="AD140" s="282"/>
      <c r="AE140" s="282"/>
      <c r="AF140" s="282"/>
      <c r="AG140" s="282"/>
    </row>
    <row r="141" spans="1:33" ht="15" customHeight="1" thickBot="1" x14ac:dyDescent="0.35">
      <c r="A141" s="208" t="s">
        <v>164</v>
      </c>
      <c r="B141" s="209" t="s">
        <v>560</v>
      </c>
      <c r="C141" s="266" t="s">
        <v>556</v>
      </c>
      <c r="D141" s="283">
        <f>+D116+D120+D127+D133</f>
        <v>0</v>
      </c>
      <c r="E141" s="283">
        <f t="shared" ref="E141" si="166">+E116+E120+E127+E133</f>
        <v>0</v>
      </c>
      <c r="F141" s="283">
        <f t="shared" ref="F141:G141" si="167">+F116+F120+F127+F133</f>
        <v>0</v>
      </c>
      <c r="G141" s="283">
        <f t="shared" si="167"/>
        <v>0</v>
      </c>
      <c r="H141" s="707">
        <f t="shared" si="108"/>
        <v>0</v>
      </c>
      <c r="I141" s="730"/>
      <c r="J141" s="730"/>
      <c r="K141" s="730"/>
      <c r="L141" s="730"/>
      <c r="M141" s="730"/>
      <c r="N141" s="730"/>
      <c r="O141" s="284"/>
      <c r="P141" s="284"/>
      <c r="Q141" s="230">
        <f t="shared" ref="Q141:U141" si="168">+Q116+Q120+Q127+Q133</f>
        <v>0</v>
      </c>
      <c r="R141" s="230">
        <f t="shared" si="168"/>
        <v>0</v>
      </c>
      <c r="S141" s="230">
        <f t="shared" si="168"/>
        <v>0</v>
      </c>
      <c r="T141" s="230">
        <f t="shared" si="168"/>
        <v>0</v>
      </c>
      <c r="U141" s="230">
        <f t="shared" si="168"/>
        <v>0</v>
      </c>
      <c r="V141" s="283">
        <f t="shared" ref="V141:AG141" si="169">+V116+V120+V127+V133</f>
        <v>0</v>
      </c>
      <c r="W141" s="230">
        <f t="shared" si="169"/>
        <v>0</v>
      </c>
      <c r="X141" s="230">
        <f t="shared" si="169"/>
        <v>0</v>
      </c>
      <c r="Y141" s="283">
        <f t="shared" si="169"/>
        <v>0</v>
      </c>
      <c r="Z141" s="230">
        <f t="shared" si="169"/>
        <v>0</v>
      </c>
      <c r="AA141" s="230">
        <f t="shared" si="169"/>
        <v>0</v>
      </c>
      <c r="AB141" s="283">
        <f t="shared" si="169"/>
        <v>0</v>
      </c>
      <c r="AC141" s="230">
        <f t="shared" si="169"/>
        <v>0</v>
      </c>
      <c r="AD141" s="230">
        <f t="shared" si="169"/>
        <v>0</v>
      </c>
      <c r="AE141" s="283">
        <f t="shared" si="169"/>
        <v>0</v>
      </c>
      <c r="AF141" s="230">
        <f t="shared" si="169"/>
        <v>0</v>
      </c>
      <c r="AG141" s="230">
        <f t="shared" si="169"/>
        <v>0</v>
      </c>
    </row>
    <row r="142" spans="1:33" s="212" customFormat="1" ht="12.9" customHeight="1" thickBot="1" x14ac:dyDescent="0.3">
      <c r="A142" s="285" t="s">
        <v>165</v>
      </c>
      <c r="B142" s="286"/>
      <c r="C142" s="287" t="s">
        <v>555</v>
      </c>
      <c r="D142" s="283">
        <f>+D115+D141</f>
        <v>10037205</v>
      </c>
      <c r="E142" s="283">
        <f t="shared" ref="E142" si="170">+E115+E141</f>
        <v>200000</v>
      </c>
      <c r="F142" s="283">
        <f t="shared" ref="F142:G142" si="171">+F115+F141</f>
        <v>10237205</v>
      </c>
      <c r="G142" s="283">
        <f t="shared" si="171"/>
        <v>0</v>
      </c>
      <c r="H142" s="707">
        <f t="shared" si="108"/>
        <v>10237205</v>
      </c>
      <c r="I142" s="730"/>
      <c r="J142" s="730"/>
      <c r="K142" s="730"/>
      <c r="L142" s="730"/>
      <c r="M142" s="730"/>
      <c r="N142" s="730"/>
      <c r="Q142" s="230">
        <f t="shared" ref="Q142:U142" si="172">+Q115+Q141</f>
        <v>0</v>
      </c>
      <c r="R142" s="230">
        <f t="shared" si="172"/>
        <v>0</v>
      </c>
      <c r="S142" s="230">
        <f t="shared" si="172"/>
        <v>0</v>
      </c>
      <c r="T142" s="230">
        <f>+T115+T141</f>
        <v>0</v>
      </c>
      <c r="U142" s="230">
        <f t="shared" si="172"/>
        <v>0</v>
      </c>
      <c r="V142" s="283">
        <f t="shared" ref="V142:AG142" si="173">+V115+V141</f>
        <v>0</v>
      </c>
      <c r="W142" s="230">
        <f t="shared" si="173"/>
        <v>0</v>
      </c>
      <c r="X142" s="230">
        <f t="shared" si="173"/>
        <v>0</v>
      </c>
      <c r="Y142" s="283">
        <f t="shared" si="173"/>
        <v>0</v>
      </c>
      <c r="Z142" s="230">
        <f t="shared" si="173"/>
        <v>0</v>
      </c>
      <c r="AA142" s="230">
        <f t="shared" si="173"/>
        <v>0</v>
      </c>
      <c r="AB142" s="283">
        <f t="shared" si="173"/>
        <v>0</v>
      </c>
      <c r="AC142" s="230">
        <f t="shared" si="173"/>
        <v>0</v>
      </c>
      <c r="AD142" s="230">
        <f t="shared" si="173"/>
        <v>9469543</v>
      </c>
      <c r="AE142" s="283">
        <f t="shared" si="173"/>
        <v>15368000</v>
      </c>
      <c r="AF142" s="230">
        <f t="shared" si="173"/>
        <v>15558449</v>
      </c>
      <c r="AG142" s="230">
        <f t="shared" si="173"/>
        <v>3608267</v>
      </c>
    </row>
    <row r="143" spans="1:33" ht="7.5" customHeight="1" x14ac:dyDescent="0.3"/>
    <row r="144" spans="1:33" x14ac:dyDescent="0.3">
      <c r="A144" s="745" t="s">
        <v>148</v>
      </c>
      <c r="B144" s="745"/>
      <c r="C144" s="745"/>
      <c r="D144" s="745"/>
      <c r="E144" s="369"/>
      <c r="F144" s="198"/>
      <c r="G144" s="198"/>
      <c r="H144" s="363"/>
      <c r="I144" s="363"/>
      <c r="J144" s="363"/>
      <c r="K144" s="363"/>
      <c r="L144" s="363"/>
      <c r="M144" s="363"/>
      <c r="N144" s="363"/>
      <c r="Q144" s="198"/>
      <c r="R144" s="198"/>
      <c r="S144" s="198"/>
      <c r="T144" s="198"/>
      <c r="U144" s="198"/>
      <c r="V144" s="198"/>
      <c r="W144" s="198"/>
      <c r="X144" s="198"/>
      <c r="Y144" s="198"/>
      <c r="Z144" s="198"/>
      <c r="AA144" s="198"/>
      <c r="AB144" s="198"/>
      <c r="AC144" s="198"/>
      <c r="AD144" s="198"/>
      <c r="AE144" s="198"/>
      <c r="AF144" s="198"/>
      <c r="AG144" s="198"/>
    </row>
    <row r="145" spans="1:37" ht="15" customHeight="1" thickBot="1" x14ac:dyDescent="0.35">
      <c r="A145" s="743" t="s">
        <v>149</v>
      </c>
      <c r="B145" s="743"/>
      <c r="C145" s="743"/>
      <c r="D145" s="199"/>
      <c r="E145" s="199"/>
      <c r="F145" s="199"/>
      <c r="G145" s="199"/>
      <c r="H145" s="686" t="s">
        <v>561</v>
      </c>
      <c r="I145" s="719"/>
      <c r="J145" s="719"/>
      <c r="K145" s="719"/>
      <c r="L145" s="719"/>
      <c r="M145" s="719"/>
      <c r="N145" s="719"/>
      <c r="Q145" s="199" t="s">
        <v>561</v>
      </c>
      <c r="R145" s="199"/>
      <c r="S145" s="199"/>
      <c r="T145" s="199"/>
      <c r="U145" s="199"/>
      <c r="V145" s="199" t="s">
        <v>561</v>
      </c>
      <c r="W145" s="199"/>
      <c r="X145" s="199"/>
      <c r="Y145" s="199" t="s">
        <v>561</v>
      </c>
      <c r="Z145" s="199"/>
      <c r="AA145" s="199"/>
      <c r="AB145" s="199" t="s">
        <v>561</v>
      </c>
      <c r="AC145" s="199"/>
      <c r="AD145" s="199"/>
      <c r="AE145" s="199" t="s">
        <v>561</v>
      </c>
      <c r="AF145" s="199"/>
      <c r="AG145" s="199"/>
    </row>
    <row r="146" spans="1:37" ht="13.5" customHeight="1" thickBot="1" x14ac:dyDescent="0.35">
      <c r="A146" s="208">
        <v>1</v>
      </c>
      <c r="B146" s="209"/>
      <c r="C146" s="271" t="s">
        <v>150</v>
      </c>
      <c r="D146" s="211">
        <f>+D66-D115</f>
        <v>-9827205</v>
      </c>
      <c r="E146" s="211">
        <f t="shared" ref="E146:H146" si="174">+E66-E115</f>
        <v>-200000</v>
      </c>
      <c r="F146" s="211">
        <f t="shared" si="174"/>
        <v>-10027205</v>
      </c>
      <c r="G146" s="211">
        <f t="shared" si="174"/>
        <v>0</v>
      </c>
      <c r="H146" s="211">
        <f t="shared" si="174"/>
        <v>-10027205</v>
      </c>
      <c r="I146" s="731"/>
      <c r="J146" s="731"/>
      <c r="K146" s="731"/>
      <c r="L146" s="731"/>
      <c r="M146" s="731"/>
      <c r="N146" s="731"/>
      <c r="Q146" s="211">
        <f t="shared" ref="Q146:AG146" si="175">+Q66-Q115</f>
        <v>0</v>
      </c>
      <c r="R146" s="211"/>
      <c r="S146" s="211">
        <f t="shared" si="175"/>
        <v>0</v>
      </c>
      <c r="T146" s="211"/>
      <c r="U146" s="211">
        <f t="shared" si="175"/>
        <v>0</v>
      </c>
      <c r="V146" s="211">
        <f t="shared" si="175"/>
        <v>0</v>
      </c>
      <c r="W146" s="211">
        <f t="shared" si="175"/>
        <v>0</v>
      </c>
      <c r="X146" s="211">
        <f t="shared" si="175"/>
        <v>0</v>
      </c>
      <c r="Y146" s="211">
        <f t="shared" si="175"/>
        <v>0</v>
      </c>
      <c r="Z146" s="211">
        <f t="shared" si="175"/>
        <v>0</v>
      </c>
      <c r="AA146" s="211">
        <f t="shared" si="175"/>
        <v>0</v>
      </c>
      <c r="AB146" s="211">
        <f t="shared" si="175"/>
        <v>0</v>
      </c>
      <c r="AC146" s="211">
        <f t="shared" si="175"/>
        <v>0</v>
      </c>
      <c r="AD146" s="211">
        <f t="shared" si="175"/>
        <v>-9469543</v>
      </c>
      <c r="AE146" s="211">
        <f t="shared" si="175"/>
        <v>-15368000</v>
      </c>
      <c r="AF146" s="211">
        <f t="shared" si="175"/>
        <v>-15558449</v>
      </c>
      <c r="AG146" s="211">
        <f t="shared" si="175"/>
        <v>-3608267</v>
      </c>
    </row>
    <row r="147" spans="1:37" ht="27.75" customHeight="1" thickBot="1" x14ac:dyDescent="0.35">
      <c r="A147" s="208" t="s">
        <v>15</v>
      </c>
      <c r="B147" s="209"/>
      <c r="C147" s="271" t="s">
        <v>151</v>
      </c>
      <c r="D147" s="211">
        <f>+D90-D141</f>
        <v>0</v>
      </c>
      <c r="E147" s="211">
        <f t="shared" ref="E147:H147" si="176">+E90-E141</f>
        <v>0</v>
      </c>
      <c r="F147" s="211">
        <f t="shared" si="176"/>
        <v>0</v>
      </c>
      <c r="G147" s="211">
        <f t="shared" si="176"/>
        <v>0</v>
      </c>
      <c r="H147" s="211">
        <f t="shared" si="176"/>
        <v>0</v>
      </c>
      <c r="I147" s="731"/>
      <c r="J147" s="731"/>
      <c r="K147" s="731"/>
      <c r="L147" s="731"/>
      <c r="M147" s="731"/>
      <c r="N147" s="731"/>
      <c r="Q147" s="211">
        <f t="shared" ref="Q147:AG147" si="177">+Q90-Q141</f>
        <v>0</v>
      </c>
      <c r="R147" s="211"/>
      <c r="S147" s="211">
        <f t="shared" si="177"/>
        <v>0</v>
      </c>
      <c r="T147" s="211"/>
      <c r="U147" s="211">
        <f t="shared" si="177"/>
        <v>0</v>
      </c>
      <c r="V147" s="211">
        <f t="shared" si="177"/>
        <v>0</v>
      </c>
      <c r="W147" s="211">
        <f t="shared" si="177"/>
        <v>0</v>
      </c>
      <c r="X147" s="211">
        <f t="shared" si="177"/>
        <v>0</v>
      </c>
      <c r="Y147" s="211">
        <f t="shared" si="177"/>
        <v>0</v>
      </c>
      <c r="Z147" s="211">
        <f t="shared" si="177"/>
        <v>0</v>
      </c>
      <c r="AA147" s="211">
        <f t="shared" si="177"/>
        <v>0</v>
      </c>
      <c r="AB147" s="211">
        <f t="shared" si="177"/>
        <v>0</v>
      </c>
      <c r="AC147" s="211">
        <f t="shared" si="177"/>
        <v>0</v>
      </c>
      <c r="AD147" s="211">
        <f t="shared" si="177"/>
        <v>0</v>
      </c>
      <c r="AE147" s="211">
        <f t="shared" si="177"/>
        <v>0</v>
      </c>
      <c r="AF147" s="211">
        <f t="shared" si="177"/>
        <v>0</v>
      </c>
      <c r="AG147" s="211">
        <f t="shared" si="177"/>
        <v>0</v>
      </c>
    </row>
    <row r="149" spans="1:37" x14ac:dyDescent="0.3">
      <c r="D149" s="289">
        <f>D142-D91</f>
        <v>9827205</v>
      </c>
      <c r="E149" s="289"/>
      <c r="F149" s="289">
        <f t="shared" ref="F149:H149" si="178">F142-F91</f>
        <v>10027205</v>
      </c>
      <c r="G149" s="289">
        <f t="shared" si="178"/>
        <v>0</v>
      </c>
      <c r="H149" s="708">
        <f t="shared" si="178"/>
        <v>10027205</v>
      </c>
      <c r="Q149" s="289">
        <f>Q142-Q91</f>
        <v>0</v>
      </c>
      <c r="R149" s="289"/>
      <c r="S149" s="289">
        <f>S142-S91</f>
        <v>0</v>
      </c>
      <c r="T149" s="289"/>
      <c r="U149" s="289"/>
      <c r="V149" s="289">
        <f>V142-V91</f>
        <v>0</v>
      </c>
      <c r="W149" s="289">
        <f t="shared" ref="W149:X149" si="179">W142-W91</f>
        <v>0</v>
      </c>
      <c r="X149" s="289">
        <f t="shared" si="179"/>
        <v>0</v>
      </c>
      <c r="Y149" s="289">
        <f>Y142-Y91</f>
        <v>0</v>
      </c>
      <c r="Z149" s="289">
        <f t="shared" ref="Z149:AG149" si="180">Z142-Z91</f>
        <v>0</v>
      </c>
      <c r="AA149" s="289">
        <f t="shared" si="180"/>
        <v>0</v>
      </c>
      <c r="AB149" s="289">
        <f t="shared" si="180"/>
        <v>0</v>
      </c>
      <c r="AC149" s="289">
        <f t="shared" si="180"/>
        <v>0</v>
      </c>
      <c r="AD149" s="289">
        <f t="shared" si="180"/>
        <v>9469543</v>
      </c>
      <c r="AE149" s="289">
        <f t="shared" si="180"/>
        <v>15368000</v>
      </c>
      <c r="AF149" s="289">
        <f t="shared" si="180"/>
        <v>15558449</v>
      </c>
      <c r="AG149" s="289">
        <f t="shared" si="180"/>
        <v>3608267</v>
      </c>
      <c r="AI149" s="361">
        <f>SUM(Y149,AB149,AE149)</f>
        <v>15368000</v>
      </c>
      <c r="AJ149" s="361">
        <f t="shared" ref="AJ149:AK149" si="181">SUM(Z149,AC149,AF149)</f>
        <v>15558449</v>
      </c>
      <c r="AK149" s="361">
        <f t="shared" si="181"/>
        <v>13077810</v>
      </c>
    </row>
    <row r="150" spans="1:37" x14ac:dyDescent="0.3">
      <c r="G150" s="288">
        <f t="shared" ref="G150:H150" si="182">G142-G91</f>
        <v>0</v>
      </c>
      <c r="H150" s="708">
        <f t="shared" si="182"/>
        <v>10027205</v>
      </c>
    </row>
  </sheetData>
  <mergeCells count="6">
    <mergeCell ref="A145:C145"/>
    <mergeCell ref="A2:C2"/>
    <mergeCell ref="A96:C96"/>
    <mergeCell ref="A144:D144"/>
    <mergeCell ref="A1:H1"/>
    <mergeCell ref="A95:H9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Header xml:space="preserve">&amp;C&amp;"Times New Roman CE,Félkövér"&amp;12SZAKADÁT KÖZSÉG ÖNKORMÁNYZATA
2020. ÉVI KÖLTSÉGVETÉS ÖNKÉNT VÁLLALT FELADATAINAK ÖSSZEVONT MÉRLEGE&amp;R&amp;"Times New Roman CE,Félkövér dőlt" 1.3. melléklet </oddHeader>
  </headerFooter>
  <rowBreaks count="2" manualBreakCount="2">
    <brk id="66" max="6" man="1"/>
    <brk id="94" max="7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48"/>
  <sheetViews>
    <sheetView view="pageBreakPreview" topLeftCell="A103" zoomScale="130" zoomScaleNormal="120" zoomScaleSheetLayoutView="130" workbookViewId="0">
      <selection activeCell="F103" sqref="F103"/>
    </sheetView>
  </sheetViews>
  <sheetFormatPr defaultColWidth="9.109375" defaultRowHeight="15.6" x14ac:dyDescent="0.3"/>
  <cols>
    <col min="1" max="2" width="8.109375" style="198" customWidth="1"/>
    <col min="3" max="3" width="65.88671875" style="198" customWidth="1"/>
    <col min="4" max="5" width="12.6640625" style="288" customWidth="1"/>
    <col min="6" max="6" width="12.33203125" style="288" customWidth="1"/>
    <col min="7" max="7" width="11.109375" style="288" customWidth="1"/>
    <col min="8" max="8" width="12.44140625" style="708" customWidth="1"/>
    <col min="9" max="16384" width="9.109375" style="198"/>
  </cols>
  <sheetData>
    <row r="1" spans="1:8" ht="15.9" customHeight="1" x14ac:dyDescent="0.3">
      <c r="A1" s="746" t="s">
        <v>0</v>
      </c>
      <c r="B1" s="746"/>
      <c r="C1" s="746"/>
      <c r="D1" s="746"/>
      <c r="E1" s="746"/>
      <c r="F1" s="746"/>
      <c r="G1" s="746"/>
      <c r="H1" s="746"/>
    </row>
    <row r="2" spans="1:8" ht="15.9" customHeight="1" thickBot="1" x14ac:dyDescent="0.35">
      <c r="A2" s="743" t="s">
        <v>1</v>
      </c>
      <c r="B2" s="743"/>
      <c r="C2" s="743"/>
      <c r="D2" s="199"/>
      <c r="E2" s="199"/>
      <c r="F2" s="199"/>
      <c r="G2" s="199"/>
      <c r="H2" s="686" t="s">
        <v>561</v>
      </c>
    </row>
    <row r="3" spans="1:8" ht="38.1" customHeight="1" thickBot="1" x14ac:dyDescent="0.35">
      <c r="A3" s="200" t="s">
        <v>2</v>
      </c>
      <c r="B3" s="201" t="s">
        <v>245</v>
      </c>
      <c r="C3" s="202" t="s">
        <v>3</v>
      </c>
      <c r="D3" s="203" t="s">
        <v>1319</v>
      </c>
      <c r="E3" s="372" t="s">
        <v>1892</v>
      </c>
      <c r="F3" s="372" t="s">
        <v>586</v>
      </c>
      <c r="G3" s="372" t="s">
        <v>1893</v>
      </c>
      <c r="H3" s="372" t="s">
        <v>586</v>
      </c>
    </row>
    <row r="4" spans="1:8" s="207" customFormat="1" ht="12" customHeight="1" thickBot="1" x14ac:dyDescent="0.25">
      <c r="A4" s="204">
        <v>1</v>
      </c>
      <c r="B4" s="204">
        <v>2</v>
      </c>
      <c r="C4" s="205">
        <v>2</v>
      </c>
      <c r="D4" s="206">
        <v>3</v>
      </c>
      <c r="E4" s="206">
        <v>4</v>
      </c>
      <c r="F4" s="206">
        <v>5</v>
      </c>
      <c r="G4" s="206">
        <v>6</v>
      </c>
      <c r="H4" s="206">
        <v>7</v>
      </c>
    </row>
    <row r="5" spans="1:8" s="212" customFormat="1" ht="12" customHeight="1" thickBot="1" x14ac:dyDescent="0.3">
      <c r="A5" s="208" t="s">
        <v>4</v>
      </c>
      <c r="B5" s="209" t="s">
        <v>271</v>
      </c>
      <c r="C5" s="210" t="s">
        <v>5</v>
      </c>
      <c r="D5" s="211">
        <f>+D6+D7+D8+D9+D10+D11</f>
        <v>0</v>
      </c>
      <c r="E5" s="211">
        <f>+E6+E7+E8+E9+E10+E11</f>
        <v>0</v>
      </c>
      <c r="F5" s="211">
        <f t="shared" ref="F5:G5" si="0">+F6+F7+F8+F9+F10+F11</f>
        <v>0</v>
      </c>
      <c r="G5" s="211">
        <f t="shared" si="0"/>
        <v>0</v>
      </c>
      <c r="H5" s="687">
        <f t="shared" ref="H5:H68" si="1">SUM(F5:G5)</f>
        <v>0</v>
      </c>
    </row>
    <row r="6" spans="1:8" s="212" customFormat="1" ht="12" customHeight="1" x14ac:dyDescent="0.25">
      <c r="A6" s="213" t="s">
        <v>6</v>
      </c>
      <c r="B6" s="214" t="s">
        <v>272</v>
      </c>
      <c r="C6" s="215" t="s">
        <v>7</v>
      </c>
      <c r="D6" s="216"/>
      <c r="E6" s="216">
        <f>F6-D6</f>
        <v>0</v>
      </c>
      <c r="F6" s="216"/>
      <c r="G6" s="216"/>
      <c r="H6" s="688">
        <f t="shared" si="1"/>
        <v>0</v>
      </c>
    </row>
    <row r="7" spans="1:8" s="212" customFormat="1" ht="12" customHeight="1" x14ac:dyDescent="0.25">
      <c r="A7" s="217" t="s">
        <v>8</v>
      </c>
      <c r="B7" s="218" t="s">
        <v>273</v>
      </c>
      <c r="C7" s="219" t="s">
        <v>9</v>
      </c>
      <c r="D7" s="220"/>
      <c r="E7" s="220">
        <f t="shared" ref="E7:E11" si="2">F7-D7</f>
        <v>0</v>
      </c>
      <c r="F7" s="220"/>
      <c r="G7" s="220"/>
      <c r="H7" s="689">
        <f t="shared" si="1"/>
        <v>0</v>
      </c>
    </row>
    <row r="8" spans="1:8" s="212" customFormat="1" ht="12" customHeight="1" x14ac:dyDescent="0.25">
      <c r="A8" s="217" t="s">
        <v>10</v>
      </c>
      <c r="B8" s="218" t="s">
        <v>274</v>
      </c>
      <c r="C8" s="219" t="s">
        <v>354</v>
      </c>
      <c r="D8" s="220"/>
      <c r="E8" s="220">
        <f t="shared" si="2"/>
        <v>0</v>
      </c>
      <c r="F8" s="220"/>
      <c r="G8" s="220"/>
      <c r="H8" s="689">
        <f t="shared" si="1"/>
        <v>0</v>
      </c>
    </row>
    <row r="9" spans="1:8" s="212" customFormat="1" ht="12" customHeight="1" x14ac:dyDescent="0.25">
      <c r="A9" s="217" t="s">
        <v>11</v>
      </c>
      <c r="B9" s="218" t="s">
        <v>275</v>
      </c>
      <c r="C9" s="219" t="s">
        <v>12</v>
      </c>
      <c r="D9" s="220"/>
      <c r="E9" s="220">
        <f t="shared" si="2"/>
        <v>0</v>
      </c>
      <c r="F9" s="220"/>
      <c r="G9" s="220"/>
      <c r="H9" s="689">
        <f t="shared" si="1"/>
        <v>0</v>
      </c>
    </row>
    <row r="10" spans="1:8" s="212" customFormat="1" ht="12" customHeight="1" x14ac:dyDescent="0.25">
      <c r="A10" s="217" t="s">
        <v>13</v>
      </c>
      <c r="B10" s="218" t="s">
        <v>276</v>
      </c>
      <c r="C10" s="219" t="s">
        <v>355</v>
      </c>
      <c r="D10" s="220"/>
      <c r="E10" s="220">
        <f t="shared" si="2"/>
        <v>0</v>
      </c>
      <c r="F10" s="220"/>
      <c r="G10" s="220"/>
      <c r="H10" s="689">
        <f t="shared" si="1"/>
        <v>0</v>
      </c>
    </row>
    <row r="11" spans="1:8" s="212" customFormat="1" ht="12" customHeight="1" thickBot="1" x14ac:dyDescent="0.3">
      <c r="A11" s="221" t="s">
        <v>14</v>
      </c>
      <c r="B11" s="222" t="s">
        <v>277</v>
      </c>
      <c r="C11" s="223" t="s">
        <v>356</v>
      </c>
      <c r="D11" s="220"/>
      <c r="E11" s="220">
        <f t="shared" si="2"/>
        <v>0</v>
      </c>
      <c r="F11" s="220"/>
      <c r="G11" s="220"/>
      <c r="H11" s="689">
        <f t="shared" si="1"/>
        <v>0</v>
      </c>
    </row>
    <row r="12" spans="1:8" s="212" customFormat="1" ht="12" customHeight="1" thickBot="1" x14ac:dyDescent="0.3">
      <c r="A12" s="208" t="s">
        <v>15</v>
      </c>
      <c r="B12" s="209"/>
      <c r="C12" s="224" t="s">
        <v>16</v>
      </c>
      <c r="D12" s="211">
        <f>+D13+D14+D15+D16+D17</f>
        <v>0</v>
      </c>
      <c r="E12" s="211">
        <f t="shared" ref="E12" si="3">+E13+E14+E15+E16+E17</f>
        <v>0</v>
      </c>
      <c r="F12" s="211">
        <f t="shared" ref="F12:G12" si="4">+F13+F14+F15+F16+F17</f>
        <v>0</v>
      </c>
      <c r="G12" s="211">
        <f t="shared" si="4"/>
        <v>0</v>
      </c>
      <c r="H12" s="687">
        <f t="shared" si="1"/>
        <v>0</v>
      </c>
    </row>
    <row r="13" spans="1:8" s="212" customFormat="1" ht="12" customHeight="1" x14ac:dyDescent="0.25">
      <c r="A13" s="213" t="s">
        <v>17</v>
      </c>
      <c r="B13" s="214" t="s">
        <v>278</v>
      </c>
      <c r="C13" s="215" t="s">
        <v>18</v>
      </c>
      <c r="D13" s="216"/>
      <c r="E13" s="216">
        <f t="shared" ref="E13:E18" si="5">F13-D13</f>
        <v>0</v>
      </c>
      <c r="F13" s="216"/>
      <c r="G13" s="216"/>
      <c r="H13" s="688">
        <f t="shared" si="1"/>
        <v>0</v>
      </c>
    </row>
    <row r="14" spans="1:8" s="212" customFormat="1" ht="12" customHeight="1" x14ac:dyDescent="0.25">
      <c r="A14" s="217" t="s">
        <v>19</v>
      </c>
      <c r="B14" s="218" t="s">
        <v>279</v>
      </c>
      <c r="C14" s="219" t="s">
        <v>20</v>
      </c>
      <c r="D14" s="220"/>
      <c r="E14" s="220">
        <f t="shared" si="5"/>
        <v>0</v>
      </c>
      <c r="F14" s="220"/>
      <c r="G14" s="220"/>
      <c r="H14" s="689">
        <f t="shared" si="1"/>
        <v>0</v>
      </c>
    </row>
    <row r="15" spans="1:8" s="212" customFormat="1" ht="12" customHeight="1" x14ac:dyDescent="0.25">
      <c r="A15" s="217" t="s">
        <v>21</v>
      </c>
      <c r="B15" s="218" t="s">
        <v>280</v>
      </c>
      <c r="C15" s="219" t="s">
        <v>22</v>
      </c>
      <c r="D15" s="220"/>
      <c r="E15" s="220">
        <f t="shared" si="5"/>
        <v>0</v>
      </c>
      <c r="F15" s="220"/>
      <c r="G15" s="220"/>
      <c r="H15" s="689">
        <f t="shared" si="1"/>
        <v>0</v>
      </c>
    </row>
    <row r="16" spans="1:8" s="212" customFormat="1" ht="12" customHeight="1" x14ac:dyDescent="0.25">
      <c r="A16" s="217" t="s">
        <v>23</v>
      </c>
      <c r="B16" s="218" t="s">
        <v>281</v>
      </c>
      <c r="C16" s="219" t="s">
        <v>24</v>
      </c>
      <c r="D16" s="220"/>
      <c r="E16" s="220">
        <f t="shared" si="5"/>
        <v>0</v>
      </c>
      <c r="F16" s="220"/>
      <c r="G16" s="220"/>
      <c r="H16" s="689">
        <f t="shared" si="1"/>
        <v>0</v>
      </c>
    </row>
    <row r="17" spans="1:8" s="212" customFormat="1" ht="12" customHeight="1" x14ac:dyDescent="0.25">
      <c r="A17" s="217" t="s">
        <v>25</v>
      </c>
      <c r="B17" s="218" t="s">
        <v>282</v>
      </c>
      <c r="C17" s="219" t="s">
        <v>26</v>
      </c>
      <c r="D17" s="220"/>
      <c r="E17" s="220">
        <f t="shared" si="5"/>
        <v>0</v>
      </c>
      <c r="F17" s="220"/>
      <c r="G17" s="220"/>
      <c r="H17" s="689">
        <f t="shared" si="1"/>
        <v>0</v>
      </c>
    </row>
    <row r="18" spans="1:8" s="212" customFormat="1" ht="12" customHeight="1" thickBot="1" x14ac:dyDescent="0.3">
      <c r="A18" s="221" t="s">
        <v>1320</v>
      </c>
      <c r="B18" s="218" t="s">
        <v>282</v>
      </c>
      <c r="C18" s="225" t="s">
        <v>1321</v>
      </c>
      <c r="D18" s="226"/>
      <c r="E18" s="226">
        <f t="shared" si="5"/>
        <v>0</v>
      </c>
      <c r="F18" s="226"/>
      <c r="G18" s="226"/>
      <c r="H18" s="690">
        <f t="shared" si="1"/>
        <v>0</v>
      </c>
    </row>
    <row r="19" spans="1:8" s="212" customFormat="1" ht="12" customHeight="1" thickBot="1" x14ac:dyDescent="0.3">
      <c r="A19" s="208" t="s">
        <v>27</v>
      </c>
      <c r="B19" s="209" t="s">
        <v>283</v>
      </c>
      <c r="C19" s="210" t="s">
        <v>28</v>
      </c>
      <c r="D19" s="211">
        <f>+D20+D21+D22+D23+D24</f>
        <v>0</v>
      </c>
      <c r="E19" s="211">
        <f t="shared" ref="E19" si="6">+E20+E21+E22+E23+E24</f>
        <v>0</v>
      </c>
      <c r="F19" s="211">
        <f t="shared" ref="F19:G19" si="7">+F20+F21+F22+F23+F24</f>
        <v>0</v>
      </c>
      <c r="G19" s="211">
        <f t="shared" si="7"/>
        <v>0</v>
      </c>
      <c r="H19" s="687">
        <f t="shared" si="1"/>
        <v>0</v>
      </c>
    </row>
    <row r="20" spans="1:8" s="212" customFormat="1" ht="12" customHeight="1" x14ac:dyDescent="0.25">
      <c r="A20" s="213" t="s">
        <v>29</v>
      </c>
      <c r="B20" s="214" t="s">
        <v>284</v>
      </c>
      <c r="C20" s="215" t="s">
        <v>30</v>
      </c>
      <c r="D20" s="216"/>
      <c r="E20" s="216">
        <f t="shared" ref="E20:E25" si="8">F20-D20</f>
        <v>0</v>
      </c>
      <c r="F20" s="216"/>
      <c r="G20" s="216"/>
      <c r="H20" s="688">
        <f t="shared" si="1"/>
        <v>0</v>
      </c>
    </row>
    <row r="21" spans="1:8" s="212" customFormat="1" ht="12" customHeight="1" x14ac:dyDescent="0.25">
      <c r="A21" s="217" t="s">
        <v>31</v>
      </c>
      <c r="B21" s="218" t="s">
        <v>285</v>
      </c>
      <c r="C21" s="219" t="s">
        <v>32</v>
      </c>
      <c r="D21" s="220"/>
      <c r="E21" s="220">
        <f t="shared" si="8"/>
        <v>0</v>
      </c>
      <c r="F21" s="220"/>
      <c r="G21" s="220"/>
      <c r="H21" s="689">
        <f t="shared" si="1"/>
        <v>0</v>
      </c>
    </row>
    <row r="22" spans="1:8" s="212" customFormat="1" ht="12" customHeight="1" x14ac:dyDescent="0.25">
      <c r="A22" s="217" t="s">
        <v>33</v>
      </c>
      <c r="B22" s="218" t="s">
        <v>286</v>
      </c>
      <c r="C22" s="219" t="s">
        <v>34</v>
      </c>
      <c r="D22" s="220"/>
      <c r="E22" s="220">
        <f t="shared" si="8"/>
        <v>0</v>
      </c>
      <c r="F22" s="220"/>
      <c r="G22" s="220"/>
      <c r="H22" s="689">
        <f t="shared" si="1"/>
        <v>0</v>
      </c>
    </row>
    <row r="23" spans="1:8" s="212" customFormat="1" ht="12" customHeight="1" x14ac:dyDescent="0.25">
      <c r="A23" s="217" t="s">
        <v>35</v>
      </c>
      <c r="B23" s="218" t="s">
        <v>287</v>
      </c>
      <c r="C23" s="219" t="s">
        <v>36</v>
      </c>
      <c r="D23" s="220"/>
      <c r="E23" s="220">
        <f t="shared" si="8"/>
        <v>0</v>
      </c>
      <c r="F23" s="220"/>
      <c r="G23" s="220"/>
      <c r="H23" s="689">
        <f t="shared" si="1"/>
        <v>0</v>
      </c>
    </row>
    <row r="24" spans="1:8" s="212" customFormat="1" ht="12" customHeight="1" x14ac:dyDescent="0.25">
      <c r="A24" s="217" t="s">
        <v>37</v>
      </c>
      <c r="B24" s="218" t="s">
        <v>288</v>
      </c>
      <c r="C24" s="219" t="s">
        <v>38</v>
      </c>
      <c r="D24" s="220"/>
      <c r="E24" s="220">
        <f t="shared" si="8"/>
        <v>0</v>
      </c>
      <c r="F24" s="220"/>
      <c r="G24" s="220"/>
      <c r="H24" s="689">
        <f t="shared" si="1"/>
        <v>0</v>
      </c>
    </row>
    <row r="25" spans="1:8" s="229" customFormat="1" ht="12" customHeight="1" thickBot="1" x14ac:dyDescent="0.35">
      <c r="A25" s="217" t="s">
        <v>1322</v>
      </c>
      <c r="B25" s="218" t="s">
        <v>288</v>
      </c>
      <c r="C25" s="227" t="s">
        <v>1323</v>
      </c>
      <c r="D25" s="228"/>
      <c r="E25" s="228">
        <f t="shared" si="8"/>
        <v>0</v>
      </c>
      <c r="F25" s="228"/>
      <c r="G25" s="228"/>
      <c r="H25" s="691">
        <f t="shared" si="1"/>
        <v>0</v>
      </c>
    </row>
    <row r="26" spans="1:8" s="212" customFormat="1" ht="12" customHeight="1" thickBot="1" x14ac:dyDescent="0.3">
      <c r="A26" s="208" t="s">
        <v>39</v>
      </c>
      <c r="B26" s="209" t="s">
        <v>289</v>
      </c>
      <c r="C26" s="210" t="s">
        <v>40</v>
      </c>
      <c r="D26" s="230">
        <f>SUM(D27:D33)</f>
        <v>0</v>
      </c>
      <c r="E26" s="230">
        <f t="shared" ref="E26" si="9">SUM(E27:E33)</f>
        <v>0</v>
      </c>
      <c r="F26" s="230">
        <f t="shared" ref="F26" si="10">SUM(F27:F33)</f>
        <v>0</v>
      </c>
      <c r="G26" s="230">
        <f t="shared" ref="G26" si="11">SUM(G27:G33)</f>
        <v>0</v>
      </c>
      <c r="H26" s="692">
        <f t="shared" si="1"/>
        <v>0</v>
      </c>
    </row>
    <row r="27" spans="1:8" s="212" customFormat="1" ht="12" customHeight="1" x14ac:dyDescent="0.25">
      <c r="A27" s="213" t="s">
        <v>343</v>
      </c>
      <c r="B27" s="214" t="s">
        <v>290</v>
      </c>
      <c r="C27" s="215" t="s">
        <v>360</v>
      </c>
      <c r="D27" s="231"/>
      <c r="E27" s="231">
        <f t="shared" ref="E27:E33" si="12">F27-D27</f>
        <v>0</v>
      </c>
      <c r="F27" s="231"/>
      <c r="G27" s="231"/>
      <c r="H27" s="693">
        <f t="shared" si="1"/>
        <v>0</v>
      </c>
    </row>
    <row r="28" spans="1:8" s="212" customFormat="1" ht="12" customHeight="1" x14ac:dyDescent="0.25">
      <c r="A28" s="213" t="s">
        <v>344</v>
      </c>
      <c r="B28" s="214" t="s">
        <v>401</v>
      </c>
      <c r="C28" s="215" t="s">
        <v>400</v>
      </c>
      <c r="D28" s="231"/>
      <c r="E28" s="231">
        <f t="shared" si="12"/>
        <v>0</v>
      </c>
      <c r="F28" s="231"/>
      <c r="G28" s="231"/>
      <c r="H28" s="693">
        <f t="shared" si="1"/>
        <v>0</v>
      </c>
    </row>
    <row r="29" spans="1:8" s="212" customFormat="1" ht="12" customHeight="1" x14ac:dyDescent="0.25">
      <c r="A29" s="213" t="s">
        <v>345</v>
      </c>
      <c r="B29" s="218" t="s">
        <v>357</v>
      </c>
      <c r="C29" s="219" t="s">
        <v>361</v>
      </c>
      <c r="D29" s="231"/>
      <c r="E29" s="231">
        <f t="shared" si="12"/>
        <v>0</v>
      </c>
      <c r="F29" s="231"/>
      <c r="G29" s="231"/>
      <c r="H29" s="693">
        <f t="shared" si="1"/>
        <v>0</v>
      </c>
    </row>
    <row r="30" spans="1:8" s="212" customFormat="1" ht="12" customHeight="1" x14ac:dyDescent="0.25">
      <c r="A30" s="213" t="s">
        <v>346</v>
      </c>
      <c r="B30" s="218" t="s">
        <v>358</v>
      </c>
      <c r="C30" s="219" t="s">
        <v>362</v>
      </c>
      <c r="D30" s="220"/>
      <c r="E30" s="220">
        <f t="shared" si="12"/>
        <v>0</v>
      </c>
      <c r="F30" s="220"/>
      <c r="G30" s="220"/>
      <c r="H30" s="689">
        <f t="shared" si="1"/>
        <v>0</v>
      </c>
    </row>
    <row r="31" spans="1:8" s="212" customFormat="1" ht="12" customHeight="1" x14ac:dyDescent="0.25">
      <c r="A31" s="213" t="s">
        <v>347</v>
      </c>
      <c r="B31" s="218" t="s">
        <v>291</v>
      </c>
      <c r="C31" s="219" t="s">
        <v>363</v>
      </c>
      <c r="D31" s="220"/>
      <c r="E31" s="220">
        <f t="shared" si="12"/>
        <v>0</v>
      </c>
      <c r="F31" s="220"/>
      <c r="G31" s="220"/>
      <c r="H31" s="689">
        <f t="shared" si="1"/>
        <v>0</v>
      </c>
    </row>
    <row r="32" spans="1:8" s="212" customFormat="1" ht="12" customHeight="1" x14ac:dyDescent="0.25">
      <c r="A32" s="213" t="s">
        <v>348</v>
      </c>
      <c r="B32" s="222" t="s">
        <v>292</v>
      </c>
      <c r="C32" s="223" t="s">
        <v>364</v>
      </c>
      <c r="D32" s="220"/>
      <c r="E32" s="220">
        <f t="shared" si="12"/>
        <v>0</v>
      </c>
      <c r="F32" s="220"/>
      <c r="G32" s="220"/>
      <c r="H32" s="689">
        <f t="shared" si="1"/>
        <v>0</v>
      </c>
    </row>
    <row r="33" spans="1:8" s="212" customFormat="1" ht="12" customHeight="1" thickBot="1" x14ac:dyDescent="0.3">
      <c r="A33" s="213" t="s">
        <v>402</v>
      </c>
      <c r="B33" s="222" t="s">
        <v>293</v>
      </c>
      <c r="C33" s="223" t="s">
        <v>359</v>
      </c>
      <c r="D33" s="226"/>
      <c r="E33" s="226">
        <f t="shared" si="12"/>
        <v>0</v>
      </c>
      <c r="F33" s="226"/>
      <c r="G33" s="226"/>
      <c r="H33" s="690">
        <f t="shared" si="1"/>
        <v>0</v>
      </c>
    </row>
    <row r="34" spans="1:8" s="212" customFormat="1" ht="12" customHeight="1" thickBot="1" x14ac:dyDescent="0.3">
      <c r="A34" s="208" t="s">
        <v>41</v>
      </c>
      <c r="B34" s="209" t="s">
        <v>294</v>
      </c>
      <c r="C34" s="210" t="s">
        <v>42</v>
      </c>
      <c r="D34" s="211">
        <f>SUM(D35:D45)</f>
        <v>0</v>
      </c>
      <c r="E34" s="211">
        <f t="shared" ref="E34" si="13">SUM(E35:E45)</f>
        <v>0</v>
      </c>
      <c r="F34" s="211">
        <f t="shared" ref="F34" si="14">SUM(F35:F45)</f>
        <v>0</v>
      </c>
      <c r="G34" s="211">
        <f>SUM(G35:G45)</f>
        <v>0</v>
      </c>
      <c r="H34" s="687">
        <f t="shared" si="1"/>
        <v>0</v>
      </c>
    </row>
    <row r="35" spans="1:8" s="212" customFormat="1" ht="12" customHeight="1" x14ac:dyDescent="0.25">
      <c r="A35" s="213" t="s">
        <v>43</v>
      </c>
      <c r="B35" s="214" t="s">
        <v>295</v>
      </c>
      <c r="C35" s="215" t="s">
        <v>44</v>
      </c>
      <c r="D35" s="216"/>
      <c r="E35" s="216">
        <f t="shared" ref="E35:E45" si="15">F35-D35</f>
        <v>0</v>
      </c>
      <c r="F35" s="216"/>
      <c r="G35" s="216"/>
      <c r="H35" s="688">
        <f t="shared" si="1"/>
        <v>0</v>
      </c>
    </row>
    <row r="36" spans="1:8" s="212" customFormat="1" ht="12" customHeight="1" x14ac:dyDescent="0.25">
      <c r="A36" s="217" t="s">
        <v>45</v>
      </c>
      <c r="B36" s="218" t="s">
        <v>296</v>
      </c>
      <c r="C36" s="219" t="s">
        <v>46</v>
      </c>
      <c r="D36" s="220"/>
      <c r="E36" s="220">
        <f t="shared" si="15"/>
        <v>0</v>
      </c>
      <c r="F36" s="220"/>
      <c r="G36" s="220"/>
      <c r="H36" s="689">
        <f t="shared" si="1"/>
        <v>0</v>
      </c>
    </row>
    <row r="37" spans="1:8" s="212" customFormat="1" ht="12" customHeight="1" x14ac:dyDescent="0.25">
      <c r="A37" s="217" t="s">
        <v>47</v>
      </c>
      <c r="B37" s="218" t="s">
        <v>297</v>
      </c>
      <c r="C37" s="219" t="s">
        <v>48</v>
      </c>
      <c r="D37" s="220"/>
      <c r="E37" s="220">
        <f t="shared" si="15"/>
        <v>0</v>
      </c>
      <c r="F37" s="220"/>
      <c r="G37" s="220"/>
      <c r="H37" s="689">
        <f t="shared" si="1"/>
        <v>0</v>
      </c>
    </row>
    <row r="38" spans="1:8" s="212" customFormat="1" ht="12" customHeight="1" x14ac:dyDescent="0.25">
      <c r="A38" s="217" t="s">
        <v>49</v>
      </c>
      <c r="B38" s="218" t="s">
        <v>298</v>
      </c>
      <c r="C38" s="219" t="s">
        <v>50</v>
      </c>
      <c r="D38" s="220"/>
      <c r="E38" s="220">
        <f t="shared" si="15"/>
        <v>0</v>
      </c>
      <c r="F38" s="220"/>
      <c r="G38" s="220"/>
      <c r="H38" s="689">
        <f t="shared" si="1"/>
        <v>0</v>
      </c>
    </row>
    <row r="39" spans="1:8" s="212" customFormat="1" ht="12" customHeight="1" x14ac:dyDescent="0.25">
      <c r="A39" s="217" t="s">
        <v>51</v>
      </c>
      <c r="B39" s="218" t="s">
        <v>299</v>
      </c>
      <c r="C39" s="219" t="s">
        <v>52</v>
      </c>
      <c r="D39" s="220"/>
      <c r="E39" s="220">
        <f t="shared" si="15"/>
        <v>0</v>
      </c>
      <c r="F39" s="220"/>
      <c r="G39" s="220"/>
      <c r="H39" s="689">
        <f t="shared" si="1"/>
        <v>0</v>
      </c>
    </row>
    <row r="40" spans="1:8" s="212" customFormat="1" ht="12" customHeight="1" x14ac:dyDescent="0.25">
      <c r="A40" s="217" t="s">
        <v>53</v>
      </c>
      <c r="B40" s="218" t="s">
        <v>300</v>
      </c>
      <c r="C40" s="219" t="s">
        <v>54</v>
      </c>
      <c r="D40" s="220"/>
      <c r="E40" s="220">
        <f t="shared" si="15"/>
        <v>0</v>
      </c>
      <c r="F40" s="220"/>
      <c r="G40" s="220"/>
      <c r="H40" s="689">
        <f t="shared" si="1"/>
        <v>0</v>
      </c>
    </row>
    <row r="41" spans="1:8" s="212" customFormat="1" ht="12" customHeight="1" x14ac:dyDescent="0.25">
      <c r="A41" s="217" t="s">
        <v>55</v>
      </c>
      <c r="B41" s="218" t="s">
        <v>301</v>
      </c>
      <c r="C41" s="219" t="s">
        <v>56</v>
      </c>
      <c r="D41" s="220"/>
      <c r="E41" s="220">
        <f t="shared" si="15"/>
        <v>0</v>
      </c>
      <c r="F41" s="220"/>
      <c r="G41" s="220"/>
      <c r="H41" s="689">
        <f t="shared" si="1"/>
        <v>0</v>
      </c>
    </row>
    <row r="42" spans="1:8" s="212" customFormat="1" ht="12" customHeight="1" x14ac:dyDescent="0.25">
      <c r="A42" s="217" t="s">
        <v>57</v>
      </c>
      <c r="B42" s="218" t="s">
        <v>302</v>
      </c>
      <c r="C42" s="219" t="s">
        <v>58</v>
      </c>
      <c r="D42" s="220"/>
      <c r="E42" s="220">
        <f t="shared" si="15"/>
        <v>0</v>
      </c>
      <c r="F42" s="220"/>
      <c r="G42" s="220"/>
      <c r="H42" s="689">
        <f t="shared" si="1"/>
        <v>0</v>
      </c>
    </row>
    <row r="43" spans="1:8" s="212" customFormat="1" ht="12" customHeight="1" x14ac:dyDescent="0.25">
      <c r="A43" s="217" t="s">
        <v>59</v>
      </c>
      <c r="B43" s="218" t="s">
        <v>303</v>
      </c>
      <c r="C43" s="219" t="s">
        <v>60</v>
      </c>
      <c r="D43" s="235"/>
      <c r="E43" s="235">
        <f t="shared" si="15"/>
        <v>0</v>
      </c>
      <c r="F43" s="235"/>
      <c r="G43" s="235"/>
      <c r="H43" s="694">
        <f t="shared" si="1"/>
        <v>0</v>
      </c>
    </row>
    <row r="44" spans="1:8" s="212" customFormat="1" ht="12" customHeight="1" x14ac:dyDescent="0.25">
      <c r="A44" s="221" t="s">
        <v>61</v>
      </c>
      <c r="B44" s="218" t="s">
        <v>304</v>
      </c>
      <c r="C44" s="232" t="s">
        <v>1324</v>
      </c>
      <c r="D44" s="233"/>
      <c r="E44" s="233">
        <f t="shared" si="15"/>
        <v>0</v>
      </c>
      <c r="F44" s="233"/>
      <c r="G44" s="233"/>
      <c r="H44" s="695">
        <f t="shared" si="1"/>
        <v>0</v>
      </c>
    </row>
    <row r="45" spans="1:8" s="212" customFormat="1" ht="12" customHeight="1" thickBot="1" x14ac:dyDescent="0.3">
      <c r="A45" s="221" t="s">
        <v>1325</v>
      </c>
      <c r="B45" s="218" t="s">
        <v>1326</v>
      </c>
      <c r="C45" s="223" t="s">
        <v>62</v>
      </c>
      <c r="D45" s="233"/>
      <c r="E45" s="233">
        <f t="shared" si="15"/>
        <v>0</v>
      </c>
      <c r="F45" s="233"/>
      <c r="G45" s="233"/>
      <c r="H45" s="695">
        <f t="shared" si="1"/>
        <v>0</v>
      </c>
    </row>
    <row r="46" spans="1:8" s="212" customFormat="1" ht="12" customHeight="1" thickBot="1" x14ac:dyDescent="0.3">
      <c r="A46" s="208" t="s">
        <v>63</v>
      </c>
      <c r="B46" s="209" t="s">
        <v>305</v>
      </c>
      <c r="C46" s="210" t="s">
        <v>64</v>
      </c>
      <c r="D46" s="211">
        <f>SUM(D47:D51)</f>
        <v>0</v>
      </c>
      <c r="E46" s="211">
        <f t="shared" ref="E46" si="16">SUM(E47:E51)</f>
        <v>0</v>
      </c>
      <c r="F46" s="211">
        <f t="shared" ref="F46" si="17">SUM(F47:F51)</f>
        <v>0</v>
      </c>
      <c r="G46" s="211">
        <f t="shared" ref="G46" si="18">SUM(G47:G51)</f>
        <v>0</v>
      </c>
      <c r="H46" s="687">
        <f t="shared" si="1"/>
        <v>0</v>
      </c>
    </row>
    <row r="47" spans="1:8" s="212" customFormat="1" ht="12" customHeight="1" x14ac:dyDescent="0.25">
      <c r="A47" s="213" t="s">
        <v>65</v>
      </c>
      <c r="B47" s="214" t="s">
        <v>306</v>
      </c>
      <c r="C47" s="215" t="s">
        <v>66</v>
      </c>
      <c r="D47" s="234"/>
      <c r="E47" s="234">
        <f t="shared" ref="E47:E51" si="19">F47-D47</f>
        <v>0</v>
      </c>
      <c r="F47" s="234"/>
      <c r="G47" s="234">
        <v>0</v>
      </c>
      <c r="H47" s="696">
        <f t="shared" si="1"/>
        <v>0</v>
      </c>
    </row>
    <row r="48" spans="1:8" s="212" customFormat="1" ht="12" customHeight="1" x14ac:dyDescent="0.25">
      <c r="A48" s="217" t="s">
        <v>67</v>
      </c>
      <c r="B48" s="218" t="s">
        <v>307</v>
      </c>
      <c r="C48" s="219" t="s">
        <v>68</v>
      </c>
      <c r="D48" s="235"/>
      <c r="E48" s="235">
        <f t="shared" si="19"/>
        <v>0</v>
      </c>
      <c r="F48" s="235"/>
      <c r="G48" s="235"/>
      <c r="H48" s="694">
        <f t="shared" si="1"/>
        <v>0</v>
      </c>
    </row>
    <row r="49" spans="1:8" s="212" customFormat="1" ht="12" customHeight="1" x14ac:dyDescent="0.25">
      <c r="A49" s="217" t="s">
        <v>69</v>
      </c>
      <c r="B49" s="218" t="s">
        <v>308</v>
      </c>
      <c r="C49" s="219" t="s">
        <v>70</v>
      </c>
      <c r="D49" s="235"/>
      <c r="E49" s="235">
        <f t="shared" si="19"/>
        <v>0</v>
      </c>
      <c r="F49" s="235"/>
      <c r="G49" s="235">
        <v>0</v>
      </c>
      <c r="H49" s="694">
        <f t="shared" si="1"/>
        <v>0</v>
      </c>
    </row>
    <row r="50" spans="1:8" s="212" customFormat="1" ht="12" customHeight="1" x14ac:dyDescent="0.25">
      <c r="A50" s="217" t="s">
        <v>71</v>
      </c>
      <c r="B50" s="218" t="s">
        <v>309</v>
      </c>
      <c r="C50" s="219" t="s">
        <v>72</v>
      </c>
      <c r="D50" s="235"/>
      <c r="E50" s="235">
        <f t="shared" si="19"/>
        <v>0</v>
      </c>
      <c r="F50" s="235"/>
      <c r="G50" s="235">
        <v>0</v>
      </c>
      <c r="H50" s="694">
        <f t="shared" si="1"/>
        <v>0</v>
      </c>
    </row>
    <row r="51" spans="1:8" s="212" customFormat="1" ht="12" customHeight="1" thickBot="1" x14ac:dyDescent="0.3">
      <c r="A51" s="221" t="s">
        <v>73</v>
      </c>
      <c r="B51" s="218" t="s">
        <v>310</v>
      </c>
      <c r="C51" s="223" t="s">
        <v>74</v>
      </c>
      <c r="D51" s="233"/>
      <c r="E51" s="233">
        <f t="shared" si="19"/>
        <v>0</v>
      </c>
      <c r="F51" s="233"/>
      <c r="G51" s="233">
        <v>0</v>
      </c>
      <c r="H51" s="695">
        <f t="shared" si="1"/>
        <v>0</v>
      </c>
    </row>
    <row r="52" spans="1:8" s="212" customFormat="1" ht="12" customHeight="1" thickBot="1" x14ac:dyDescent="0.3">
      <c r="A52" s="208" t="s">
        <v>75</v>
      </c>
      <c r="B52" s="209" t="s">
        <v>311</v>
      </c>
      <c r="C52" s="210" t="s">
        <v>76</v>
      </c>
      <c r="D52" s="211">
        <f>SUM(D53:D53)</f>
        <v>0</v>
      </c>
      <c r="E52" s="211">
        <f t="shared" ref="E52" si="20">SUM(E53:E57)</f>
        <v>0</v>
      </c>
      <c r="F52" s="211">
        <f t="shared" ref="F52" si="21">SUM(F53:F53)</f>
        <v>0</v>
      </c>
      <c r="G52" s="211">
        <f t="shared" ref="G52" si="22">SUM(G53:G57)</f>
        <v>0</v>
      </c>
      <c r="H52" s="687">
        <f t="shared" si="1"/>
        <v>0</v>
      </c>
    </row>
    <row r="53" spans="1:8" s="212" customFormat="1" ht="12" customHeight="1" x14ac:dyDescent="0.25">
      <c r="A53" s="213" t="s">
        <v>369</v>
      </c>
      <c r="B53" s="214" t="s">
        <v>312</v>
      </c>
      <c r="C53" s="215" t="s">
        <v>366</v>
      </c>
      <c r="D53" s="216"/>
      <c r="E53" s="216">
        <f t="shared" ref="E53:E58" si="23">F53-D53</f>
        <v>0</v>
      </c>
      <c r="F53" s="216"/>
      <c r="G53" s="216">
        <v>0</v>
      </c>
      <c r="H53" s="688">
        <f t="shared" si="1"/>
        <v>0</v>
      </c>
    </row>
    <row r="54" spans="1:8" s="212" customFormat="1" ht="12" customHeight="1" x14ac:dyDescent="0.25">
      <c r="A54" s="213" t="s">
        <v>370</v>
      </c>
      <c r="B54" s="218" t="s">
        <v>313</v>
      </c>
      <c r="C54" s="219" t="s">
        <v>367</v>
      </c>
      <c r="D54" s="216"/>
      <c r="E54" s="216">
        <f t="shared" si="23"/>
        <v>0</v>
      </c>
      <c r="F54" s="216"/>
      <c r="G54" s="216">
        <v>0</v>
      </c>
      <c r="H54" s="688">
        <f t="shared" si="1"/>
        <v>0</v>
      </c>
    </row>
    <row r="55" spans="1:8" s="212" customFormat="1" ht="13.5" customHeight="1" x14ac:dyDescent="0.25">
      <c r="A55" s="213" t="s">
        <v>371</v>
      </c>
      <c r="B55" s="218" t="s">
        <v>314</v>
      </c>
      <c r="C55" s="219" t="s">
        <v>395</v>
      </c>
      <c r="D55" s="216"/>
      <c r="E55" s="216">
        <f t="shared" si="23"/>
        <v>0</v>
      </c>
      <c r="F55" s="216"/>
      <c r="G55" s="216">
        <v>0</v>
      </c>
      <c r="H55" s="688">
        <f t="shared" si="1"/>
        <v>0</v>
      </c>
    </row>
    <row r="56" spans="1:8" s="212" customFormat="1" ht="12" customHeight="1" x14ac:dyDescent="0.25">
      <c r="A56" s="221" t="s">
        <v>372</v>
      </c>
      <c r="B56" s="222" t="s">
        <v>368</v>
      </c>
      <c r="C56" s="223" t="s">
        <v>374</v>
      </c>
      <c r="D56" s="226"/>
      <c r="E56" s="226">
        <f t="shared" si="23"/>
        <v>0</v>
      </c>
      <c r="F56" s="226"/>
      <c r="G56" s="226">
        <v>0</v>
      </c>
      <c r="H56" s="690">
        <f t="shared" si="1"/>
        <v>0</v>
      </c>
    </row>
    <row r="57" spans="1:8" s="212" customFormat="1" ht="12" customHeight="1" x14ac:dyDescent="0.25">
      <c r="A57" s="221" t="s">
        <v>373</v>
      </c>
      <c r="B57" s="222" t="s">
        <v>365</v>
      </c>
      <c r="C57" s="223" t="s">
        <v>375</v>
      </c>
      <c r="D57" s="226"/>
      <c r="E57" s="226">
        <f t="shared" si="23"/>
        <v>0</v>
      </c>
      <c r="F57" s="226"/>
      <c r="G57" s="226"/>
      <c r="H57" s="690">
        <f t="shared" si="1"/>
        <v>0</v>
      </c>
    </row>
    <row r="58" spans="1:8" s="212" customFormat="1" ht="12" customHeight="1" thickBot="1" x14ac:dyDescent="0.3">
      <c r="A58" s="221" t="s">
        <v>1327</v>
      </c>
      <c r="B58" s="222" t="s">
        <v>365</v>
      </c>
      <c r="C58" s="225" t="s">
        <v>1328</v>
      </c>
      <c r="D58" s="226"/>
      <c r="E58" s="226">
        <f t="shared" si="23"/>
        <v>0</v>
      </c>
      <c r="F58" s="226"/>
      <c r="G58" s="226">
        <v>0</v>
      </c>
      <c r="H58" s="690">
        <f t="shared" si="1"/>
        <v>0</v>
      </c>
    </row>
    <row r="59" spans="1:8" s="212" customFormat="1" ht="12" customHeight="1" thickBot="1" x14ac:dyDescent="0.3">
      <c r="A59" s="208" t="s">
        <v>81</v>
      </c>
      <c r="B59" s="209" t="s">
        <v>315</v>
      </c>
      <c r="C59" s="224" t="s">
        <v>82</v>
      </c>
      <c r="D59" s="211">
        <f>SUM(D60:D60)</f>
        <v>0</v>
      </c>
      <c r="E59" s="211">
        <f t="shared" ref="E59" si="24">SUM(E60:E64)</f>
        <v>0</v>
      </c>
      <c r="F59" s="211">
        <f t="shared" ref="F59" si="25">SUM(F60:F60)</f>
        <v>0</v>
      </c>
      <c r="G59" s="211">
        <f t="shared" ref="G59" si="26">SUM(G60:G64)</f>
        <v>0</v>
      </c>
      <c r="H59" s="687">
        <f t="shared" si="1"/>
        <v>0</v>
      </c>
    </row>
    <row r="60" spans="1:8" s="212" customFormat="1" ht="12" customHeight="1" x14ac:dyDescent="0.25">
      <c r="A60" s="213" t="s">
        <v>381</v>
      </c>
      <c r="B60" s="214" t="s">
        <v>316</v>
      </c>
      <c r="C60" s="215" t="s">
        <v>376</v>
      </c>
      <c r="D60" s="235"/>
      <c r="E60" s="235">
        <f t="shared" ref="E60:E65" si="27">F60-D60</f>
        <v>0</v>
      </c>
      <c r="F60" s="235"/>
      <c r="G60" s="235">
        <v>0</v>
      </c>
      <c r="H60" s="694">
        <f t="shared" si="1"/>
        <v>0</v>
      </c>
    </row>
    <row r="61" spans="1:8" s="212" customFormat="1" ht="12" customHeight="1" x14ac:dyDescent="0.25">
      <c r="A61" s="213" t="s">
        <v>382</v>
      </c>
      <c r="B61" s="214" t="s">
        <v>317</v>
      </c>
      <c r="C61" s="219" t="s">
        <v>377</v>
      </c>
      <c r="D61" s="235"/>
      <c r="E61" s="235">
        <f t="shared" si="27"/>
        <v>0</v>
      </c>
      <c r="F61" s="235"/>
      <c r="G61" s="235">
        <v>0</v>
      </c>
      <c r="H61" s="694">
        <f t="shared" si="1"/>
        <v>0</v>
      </c>
    </row>
    <row r="62" spans="1:8" s="212" customFormat="1" ht="11.25" customHeight="1" x14ac:dyDescent="0.25">
      <c r="A62" s="213" t="s">
        <v>383</v>
      </c>
      <c r="B62" s="214" t="s">
        <v>318</v>
      </c>
      <c r="C62" s="219" t="s">
        <v>396</v>
      </c>
      <c r="D62" s="235"/>
      <c r="E62" s="235">
        <f t="shared" si="27"/>
        <v>0</v>
      </c>
      <c r="F62" s="235"/>
      <c r="G62" s="235">
        <v>0</v>
      </c>
      <c r="H62" s="694">
        <f t="shared" si="1"/>
        <v>0</v>
      </c>
    </row>
    <row r="63" spans="1:8" s="212" customFormat="1" ht="12" customHeight="1" x14ac:dyDescent="0.25">
      <c r="A63" s="213" t="s">
        <v>384</v>
      </c>
      <c r="B63" s="236" t="s">
        <v>379</v>
      </c>
      <c r="C63" s="223" t="s">
        <v>378</v>
      </c>
      <c r="D63" s="235"/>
      <c r="E63" s="235">
        <f t="shared" si="27"/>
        <v>0</v>
      </c>
      <c r="F63" s="235"/>
      <c r="G63" s="235"/>
      <c r="H63" s="694">
        <f t="shared" si="1"/>
        <v>0</v>
      </c>
    </row>
    <row r="64" spans="1:8" s="212" customFormat="1" ht="12" customHeight="1" x14ac:dyDescent="0.25">
      <c r="A64" s="213" t="s">
        <v>385</v>
      </c>
      <c r="B64" s="222" t="s">
        <v>386</v>
      </c>
      <c r="C64" s="223" t="s">
        <v>380</v>
      </c>
      <c r="D64" s="235"/>
      <c r="E64" s="235">
        <f t="shared" si="27"/>
        <v>0</v>
      </c>
      <c r="F64" s="235"/>
      <c r="G64" s="235">
        <v>0</v>
      </c>
      <c r="H64" s="694">
        <f t="shared" si="1"/>
        <v>0</v>
      </c>
    </row>
    <row r="65" spans="1:8" s="212" customFormat="1" ht="12" customHeight="1" thickBot="1" x14ac:dyDescent="0.3">
      <c r="A65" s="213" t="s">
        <v>1329</v>
      </c>
      <c r="B65" s="222" t="s">
        <v>386</v>
      </c>
      <c r="C65" s="225" t="s">
        <v>1330</v>
      </c>
      <c r="D65" s="235"/>
      <c r="E65" s="235">
        <f t="shared" si="27"/>
        <v>0</v>
      </c>
      <c r="F65" s="235"/>
      <c r="G65" s="235">
        <v>0</v>
      </c>
      <c r="H65" s="694">
        <f t="shared" si="1"/>
        <v>0</v>
      </c>
    </row>
    <row r="66" spans="1:8" s="212" customFormat="1" ht="12" customHeight="1" thickBot="1" x14ac:dyDescent="0.3">
      <c r="A66" s="208" t="s">
        <v>83</v>
      </c>
      <c r="B66" s="209"/>
      <c r="C66" s="210" t="s">
        <v>84</v>
      </c>
      <c r="D66" s="230">
        <f>+D5+D12+D19+D26+D34+D46+D52+D59</f>
        <v>0</v>
      </c>
      <c r="E66" s="230">
        <f t="shared" ref="E66" si="28">+E5+E12+E19+E26+E34+E46+E52+E59</f>
        <v>0</v>
      </c>
      <c r="F66" s="230">
        <f t="shared" ref="F66:G66" si="29">+F5+F12+F19+F26+F34+F46+F52+F59</f>
        <v>0</v>
      </c>
      <c r="G66" s="230">
        <f t="shared" si="29"/>
        <v>0</v>
      </c>
      <c r="H66" s="692">
        <f t="shared" si="1"/>
        <v>0</v>
      </c>
    </row>
    <row r="67" spans="1:8" s="212" customFormat="1" ht="12" customHeight="1" thickBot="1" x14ac:dyDescent="0.3">
      <c r="A67" s="237" t="s">
        <v>85</v>
      </c>
      <c r="B67" s="209" t="s">
        <v>320</v>
      </c>
      <c r="C67" s="224" t="s">
        <v>86</v>
      </c>
      <c r="D67" s="211">
        <f>SUM(D68:D70)</f>
        <v>0</v>
      </c>
      <c r="E67" s="211">
        <f t="shared" ref="E67" si="30">SUM(E68:E70)</f>
        <v>0</v>
      </c>
      <c r="F67" s="211">
        <f t="shared" ref="F67" si="31">SUM(F68:F70)</f>
        <v>0</v>
      </c>
      <c r="G67" s="211">
        <f t="shared" ref="G67" si="32">SUM(G68:G70)</f>
        <v>0</v>
      </c>
      <c r="H67" s="687">
        <f t="shared" si="1"/>
        <v>0</v>
      </c>
    </row>
    <row r="68" spans="1:8" s="212" customFormat="1" ht="12" customHeight="1" x14ac:dyDescent="0.25">
      <c r="A68" s="213" t="s">
        <v>87</v>
      </c>
      <c r="B68" s="214" t="s">
        <v>321</v>
      </c>
      <c r="C68" s="215" t="s">
        <v>88</v>
      </c>
      <c r="D68" s="235"/>
      <c r="E68" s="235">
        <f t="shared" ref="E68:E70" si="33">F68-D68</f>
        <v>0</v>
      </c>
      <c r="F68" s="235"/>
      <c r="G68" s="235"/>
      <c r="H68" s="694">
        <f t="shared" si="1"/>
        <v>0</v>
      </c>
    </row>
    <row r="69" spans="1:8" s="212" customFormat="1" ht="12" customHeight="1" x14ac:dyDescent="0.25">
      <c r="A69" s="217" t="s">
        <v>89</v>
      </c>
      <c r="B69" s="214" t="s">
        <v>322</v>
      </c>
      <c r="C69" s="219" t="s">
        <v>90</v>
      </c>
      <c r="D69" s="235"/>
      <c r="E69" s="235">
        <f t="shared" si="33"/>
        <v>0</v>
      </c>
      <c r="F69" s="235"/>
      <c r="G69" s="235"/>
      <c r="H69" s="694">
        <f t="shared" ref="H69:H91" si="34">SUM(F69:G69)</f>
        <v>0</v>
      </c>
    </row>
    <row r="70" spans="1:8" s="212" customFormat="1" ht="12" customHeight="1" thickBot="1" x14ac:dyDescent="0.3">
      <c r="A70" s="221" t="s">
        <v>91</v>
      </c>
      <c r="B70" s="214" t="s">
        <v>323</v>
      </c>
      <c r="C70" s="238" t="s">
        <v>92</v>
      </c>
      <c r="D70" s="235"/>
      <c r="E70" s="235">
        <f t="shared" si="33"/>
        <v>0</v>
      </c>
      <c r="F70" s="235"/>
      <c r="G70" s="235"/>
      <c r="H70" s="694">
        <f t="shared" si="34"/>
        <v>0</v>
      </c>
    </row>
    <row r="71" spans="1:8" s="212" customFormat="1" ht="12" customHeight="1" thickBot="1" x14ac:dyDescent="0.3">
      <c r="A71" s="237" t="s">
        <v>93</v>
      </c>
      <c r="B71" s="209" t="s">
        <v>324</v>
      </c>
      <c r="C71" s="224" t="s">
        <v>94</v>
      </c>
      <c r="D71" s="211">
        <f>SUM(D72:D75)</f>
        <v>0</v>
      </c>
      <c r="E71" s="211">
        <f t="shared" ref="E71" si="35">SUM(E72:E75)</f>
        <v>0</v>
      </c>
      <c r="F71" s="211">
        <f t="shared" ref="F71" si="36">SUM(F72:F75)</f>
        <v>0</v>
      </c>
      <c r="G71" s="211">
        <f t="shared" ref="G71" si="37">SUM(G72:G75)</f>
        <v>0</v>
      </c>
      <c r="H71" s="687">
        <f t="shared" si="34"/>
        <v>0</v>
      </c>
    </row>
    <row r="72" spans="1:8" s="212" customFormat="1" ht="12" customHeight="1" x14ac:dyDescent="0.25">
      <c r="A72" s="213" t="s">
        <v>95</v>
      </c>
      <c r="B72" s="214" t="s">
        <v>325</v>
      </c>
      <c r="C72" s="215" t="s">
        <v>96</v>
      </c>
      <c r="D72" s="235"/>
      <c r="E72" s="235">
        <f>F72-D72</f>
        <v>0</v>
      </c>
      <c r="F72" s="235"/>
      <c r="G72" s="235"/>
      <c r="H72" s="694">
        <f t="shared" si="34"/>
        <v>0</v>
      </c>
    </row>
    <row r="73" spans="1:8" s="212" customFormat="1" ht="12" customHeight="1" x14ac:dyDescent="0.25">
      <c r="A73" s="217" t="s">
        <v>97</v>
      </c>
      <c r="B73" s="214" t="s">
        <v>326</v>
      </c>
      <c r="C73" s="219" t="s">
        <v>98</v>
      </c>
      <c r="D73" s="235"/>
      <c r="E73" s="235">
        <f t="shared" ref="E73:E75" si="38">F73-D73</f>
        <v>0</v>
      </c>
      <c r="F73" s="235"/>
      <c r="G73" s="235"/>
      <c r="H73" s="694">
        <f t="shared" si="34"/>
        <v>0</v>
      </c>
    </row>
    <row r="74" spans="1:8" s="212" customFormat="1" ht="12" customHeight="1" x14ac:dyDescent="0.25">
      <c r="A74" s="217" t="s">
        <v>99</v>
      </c>
      <c r="B74" s="214" t="s">
        <v>327</v>
      </c>
      <c r="C74" s="219" t="s">
        <v>100</v>
      </c>
      <c r="D74" s="235"/>
      <c r="E74" s="235">
        <f t="shared" si="38"/>
        <v>0</v>
      </c>
      <c r="F74" s="235"/>
      <c r="G74" s="235"/>
      <c r="H74" s="694">
        <f t="shared" si="34"/>
        <v>0</v>
      </c>
    </row>
    <row r="75" spans="1:8" s="212" customFormat="1" ht="12" customHeight="1" thickBot="1" x14ac:dyDescent="0.3">
      <c r="A75" s="221" t="s">
        <v>101</v>
      </c>
      <c r="B75" s="214" t="s">
        <v>328</v>
      </c>
      <c r="C75" s="223" t="s">
        <v>102</v>
      </c>
      <c r="D75" s="235"/>
      <c r="E75" s="235">
        <f t="shared" si="38"/>
        <v>0</v>
      </c>
      <c r="F75" s="235"/>
      <c r="G75" s="235"/>
      <c r="H75" s="694">
        <f t="shared" si="34"/>
        <v>0</v>
      </c>
    </row>
    <row r="76" spans="1:8" s="212" customFormat="1" ht="12" customHeight="1" thickBot="1" x14ac:dyDescent="0.3">
      <c r="A76" s="237" t="s">
        <v>103</v>
      </c>
      <c r="B76" s="209" t="s">
        <v>329</v>
      </c>
      <c r="C76" s="224" t="s">
        <v>104</v>
      </c>
      <c r="D76" s="211">
        <f>SUM(D77:D78)</f>
        <v>0</v>
      </c>
      <c r="E76" s="211">
        <f t="shared" ref="E76" si="39">SUM(E77:E78)</f>
        <v>0</v>
      </c>
      <c r="F76" s="211">
        <f t="shared" ref="F76" si="40">SUM(F77:F78)</f>
        <v>0</v>
      </c>
      <c r="G76" s="211">
        <f t="shared" ref="G76" si="41">SUM(G77:G78)</f>
        <v>0</v>
      </c>
      <c r="H76" s="687">
        <f t="shared" si="34"/>
        <v>0</v>
      </c>
    </row>
    <row r="77" spans="1:8" s="212" customFormat="1" ht="12" customHeight="1" x14ac:dyDescent="0.25">
      <c r="A77" s="213" t="s">
        <v>105</v>
      </c>
      <c r="B77" s="214" t="s">
        <v>330</v>
      </c>
      <c r="C77" s="215" t="s">
        <v>106</v>
      </c>
      <c r="D77" s="235"/>
      <c r="E77" s="235">
        <f t="shared" ref="E77:E78" si="42">F77-D77</f>
        <v>0</v>
      </c>
      <c r="F77" s="235"/>
      <c r="G77" s="235"/>
      <c r="H77" s="694">
        <f t="shared" si="34"/>
        <v>0</v>
      </c>
    </row>
    <row r="78" spans="1:8" s="212" customFormat="1" ht="12" customHeight="1" thickBot="1" x14ac:dyDescent="0.3">
      <c r="A78" s="221" t="s">
        <v>107</v>
      </c>
      <c r="B78" s="214" t="s">
        <v>331</v>
      </c>
      <c r="C78" s="223" t="s">
        <v>108</v>
      </c>
      <c r="D78" s="235"/>
      <c r="E78" s="235">
        <f t="shared" si="42"/>
        <v>0</v>
      </c>
      <c r="F78" s="235"/>
      <c r="G78" s="235"/>
      <c r="H78" s="694">
        <f t="shared" si="34"/>
        <v>0</v>
      </c>
    </row>
    <row r="79" spans="1:8" s="212" customFormat="1" ht="12" customHeight="1" thickBot="1" x14ac:dyDescent="0.3">
      <c r="A79" s="237" t="s">
        <v>109</v>
      </c>
      <c r="B79" s="209"/>
      <c r="C79" s="224" t="s">
        <v>110</v>
      </c>
      <c r="D79" s="211">
        <f>SUM(D80:D82)</f>
        <v>0</v>
      </c>
      <c r="E79" s="211">
        <f t="shared" ref="E79" si="43">SUM(E80:E82)</f>
        <v>0</v>
      </c>
      <c r="F79" s="211">
        <f t="shared" ref="F79" si="44">SUM(F80:F82)</f>
        <v>0</v>
      </c>
      <c r="G79" s="211">
        <f t="shared" ref="G79" si="45">SUM(G80:G82)</f>
        <v>0</v>
      </c>
      <c r="H79" s="687">
        <f t="shared" si="34"/>
        <v>0</v>
      </c>
    </row>
    <row r="80" spans="1:8" s="212" customFormat="1" ht="12" customHeight="1" x14ac:dyDescent="0.25">
      <c r="A80" s="213" t="s">
        <v>388</v>
      </c>
      <c r="B80" s="214" t="s">
        <v>332</v>
      </c>
      <c r="C80" s="215" t="s">
        <v>111</v>
      </c>
      <c r="D80" s="235"/>
      <c r="E80" s="235">
        <f t="shared" ref="E80:E82" si="46">F80-D80</f>
        <v>0</v>
      </c>
      <c r="F80" s="235"/>
      <c r="G80" s="235"/>
      <c r="H80" s="694">
        <f t="shared" si="34"/>
        <v>0</v>
      </c>
    </row>
    <row r="81" spans="1:8" s="212" customFormat="1" ht="12" customHeight="1" x14ac:dyDescent="0.25">
      <c r="A81" s="217" t="s">
        <v>389</v>
      </c>
      <c r="B81" s="218" t="s">
        <v>333</v>
      </c>
      <c r="C81" s="219" t="s">
        <v>112</v>
      </c>
      <c r="D81" s="235"/>
      <c r="E81" s="235">
        <f t="shared" si="46"/>
        <v>0</v>
      </c>
      <c r="F81" s="235"/>
      <c r="G81" s="235"/>
      <c r="H81" s="694">
        <f t="shared" si="34"/>
        <v>0</v>
      </c>
    </row>
    <row r="82" spans="1:8" s="212" customFormat="1" ht="12" customHeight="1" thickBot="1" x14ac:dyDescent="0.3">
      <c r="A82" s="221" t="s">
        <v>390</v>
      </c>
      <c r="B82" s="222" t="s">
        <v>387</v>
      </c>
      <c r="C82" s="223" t="s">
        <v>531</v>
      </c>
      <c r="D82" s="235"/>
      <c r="E82" s="235">
        <f t="shared" si="46"/>
        <v>0</v>
      </c>
      <c r="F82" s="235"/>
      <c r="G82" s="235"/>
      <c r="H82" s="694">
        <f t="shared" si="34"/>
        <v>0</v>
      </c>
    </row>
    <row r="83" spans="1:8" s="212" customFormat="1" ht="12" customHeight="1" thickBot="1" x14ac:dyDescent="0.3">
      <c r="A83" s="237" t="s">
        <v>113</v>
      </c>
      <c r="B83" s="209" t="s">
        <v>334</v>
      </c>
      <c r="C83" s="224" t="s">
        <v>114</v>
      </c>
      <c r="D83" s="211">
        <f>SUM(D84:D87)</f>
        <v>0</v>
      </c>
      <c r="E83" s="211">
        <f t="shared" ref="E83" si="47">SUM(E84:E87)</f>
        <v>0</v>
      </c>
      <c r="F83" s="211">
        <f t="shared" ref="F83" si="48">SUM(F84:F87)</f>
        <v>0</v>
      </c>
      <c r="G83" s="211">
        <f t="shared" ref="G83" si="49">SUM(G84:G87)</f>
        <v>0</v>
      </c>
      <c r="H83" s="687">
        <f t="shared" si="34"/>
        <v>0</v>
      </c>
    </row>
    <row r="84" spans="1:8" s="212" customFormat="1" ht="12" customHeight="1" x14ac:dyDescent="0.25">
      <c r="A84" s="239" t="s">
        <v>391</v>
      </c>
      <c r="B84" s="214" t="s">
        <v>335</v>
      </c>
      <c r="C84" s="215" t="s">
        <v>532</v>
      </c>
      <c r="D84" s="235"/>
      <c r="E84" s="235">
        <f t="shared" ref="E84:E87" si="50">F84-D84</f>
        <v>0</v>
      </c>
      <c r="F84" s="235"/>
      <c r="G84" s="235"/>
      <c r="H84" s="694">
        <f t="shared" si="34"/>
        <v>0</v>
      </c>
    </row>
    <row r="85" spans="1:8" s="212" customFormat="1" ht="12" customHeight="1" x14ac:dyDescent="0.25">
      <c r="A85" s="240" t="s">
        <v>392</v>
      </c>
      <c r="B85" s="214" t="s">
        <v>336</v>
      </c>
      <c r="C85" s="219" t="s">
        <v>533</v>
      </c>
      <c r="D85" s="235"/>
      <c r="E85" s="235">
        <f t="shared" si="50"/>
        <v>0</v>
      </c>
      <c r="F85" s="235"/>
      <c r="G85" s="235"/>
      <c r="H85" s="694">
        <f t="shared" si="34"/>
        <v>0</v>
      </c>
    </row>
    <row r="86" spans="1:8" s="212" customFormat="1" ht="12" customHeight="1" x14ac:dyDescent="0.25">
      <c r="A86" s="240" t="s">
        <v>393</v>
      </c>
      <c r="B86" s="214" t="s">
        <v>337</v>
      </c>
      <c r="C86" s="219" t="s">
        <v>534</v>
      </c>
      <c r="D86" s="235"/>
      <c r="E86" s="235">
        <f t="shared" si="50"/>
        <v>0</v>
      </c>
      <c r="F86" s="235"/>
      <c r="G86" s="235"/>
      <c r="H86" s="694">
        <f t="shared" si="34"/>
        <v>0</v>
      </c>
    </row>
    <row r="87" spans="1:8" s="212" customFormat="1" ht="12" customHeight="1" thickBot="1" x14ac:dyDescent="0.3">
      <c r="A87" s="241" t="s">
        <v>394</v>
      </c>
      <c r="B87" s="214" t="s">
        <v>338</v>
      </c>
      <c r="C87" s="223" t="s">
        <v>535</v>
      </c>
      <c r="D87" s="235"/>
      <c r="E87" s="235">
        <f t="shared" si="50"/>
        <v>0</v>
      </c>
      <c r="F87" s="235"/>
      <c r="G87" s="235"/>
      <c r="H87" s="694">
        <f t="shared" si="34"/>
        <v>0</v>
      </c>
    </row>
    <row r="88" spans="1:8" s="212" customFormat="1" ht="13.5" customHeight="1" thickBot="1" x14ac:dyDescent="0.3">
      <c r="A88" s="237" t="s">
        <v>115</v>
      </c>
      <c r="B88" s="209" t="s">
        <v>339</v>
      </c>
      <c r="C88" s="224" t="s">
        <v>116</v>
      </c>
      <c r="D88" s="242"/>
      <c r="E88" s="242"/>
      <c r="F88" s="242"/>
      <c r="G88" s="242"/>
      <c r="H88" s="697">
        <f t="shared" si="34"/>
        <v>0</v>
      </c>
    </row>
    <row r="89" spans="1:8" s="212" customFormat="1" ht="13.5" customHeight="1" thickBot="1" x14ac:dyDescent="0.3">
      <c r="A89" s="243" t="s">
        <v>175</v>
      </c>
      <c r="B89" s="209"/>
      <c r="C89" s="224" t="s">
        <v>557</v>
      </c>
      <c r="D89" s="242"/>
      <c r="E89" s="242"/>
      <c r="F89" s="242"/>
      <c r="G89" s="242"/>
      <c r="H89" s="697">
        <f t="shared" si="34"/>
        <v>0</v>
      </c>
    </row>
    <row r="90" spans="1:8" s="212" customFormat="1" ht="15.75" customHeight="1" thickBot="1" x14ac:dyDescent="0.3">
      <c r="A90" s="243" t="s">
        <v>178</v>
      </c>
      <c r="B90" s="209" t="s">
        <v>319</v>
      </c>
      <c r="C90" s="244" t="s">
        <v>117</v>
      </c>
      <c r="D90" s="230">
        <f>+D67+D71+D76+D79+D83+D88</f>
        <v>0</v>
      </c>
      <c r="E90" s="230">
        <f t="shared" ref="E90" si="51">+E67+E71+E76+E79+E83+E88</f>
        <v>0</v>
      </c>
      <c r="F90" s="230">
        <f t="shared" ref="F90:G90" si="52">+F67+F71+F76+F79+F83+F88</f>
        <v>0</v>
      </c>
      <c r="G90" s="230">
        <f t="shared" si="52"/>
        <v>0</v>
      </c>
      <c r="H90" s="692">
        <f t="shared" si="34"/>
        <v>0</v>
      </c>
    </row>
    <row r="91" spans="1:8" s="212" customFormat="1" ht="16.5" customHeight="1" thickBot="1" x14ac:dyDescent="0.3">
      <c r="A91" s="243" t="s">
        <v>181</v>
      </c>
      <c r="B91" s="245"/>
      <c r="C91" s="246" t="s">
        <v>118</v>
      </c>
      <c r="D91" s="230">
        <f>+D66+D90</f>
        <v>0</v>
      </c>
      <c r="E91" s="230">
        <f t="shared" ref="E91" si="53">+E66+E90</f>
        <v>0</v>
      </c>
      <c r="F91" s="230">
        <f t="shared" ref="F91:G91" si="54">+F66+F90</f>
        <v>0</v>
      </c>
      <c r="G91" s="230">
        <f t="shared" si="54"/>
        <v>0</v>
      </c>
      <c r="H91" s="692">
        <f t="shared" si="34"/>
        <v>0</v>
      </c>
    </row>
    <row r="92" spans="1:8" s="212" customFormat="1" x14ac:dyDescent="0.25">
      <c r="A92" s="247"/>
      <c r="B92" s="248"/>
      <c r="C92" s="249"/>
      <c r="D92" s="250"/>
      <c r="E92" s="250"/>
      <c r="F92" s="250"/>
      <c r="G92" s="250"/>
      <c r="H92" s="698"/>
    </row>
    <row r="93" spans="1:8" ht="16.5" customHeight="1" x14ac:dyDescent="0.3">
      <c r="A93" s="746" t="s">
        <v>119</v>
      </c>
      <c r="B93" s="746"/>
      <c r="C93" s="746"/>
      <c r="D93" s="746"/>
      <c r="E93" s="746"/>
      <c r="F93" s="746"/>
      <c r="G93" s="746"/>
      <c r="H93" s="746"/>
    </row>
    <row r="94" spans="1:8" ht="16.5" customHeight="1" thickBot="1" x14ac:dyDescent="0.35">
      <c r="A94" s="744" t="s">
        <v>120</v>
      </c>
      <c r="B94" s="744"/>
      <c r="C94" s="744"/>
      <c r="D94" s="199"/>
      <c r="E94" s="199"/>
      <c r="F94" s="199"/>
      <c r="G94" s="199"/>
      <c r="H94" s="686" t="s">
        <v>561</v>
      </c>
    </row>
    <row r="95" spans="1:8" ht="38.1" customHeight="1" thickBot="1" x14ac:dyDescent="0.35">
      <c r="A95" s="200" t="s">
        <v>2</v>
      </c>
      <c r="B95" s="201" t="s">
        <v>245</v>
      </c>
      <c r="C95" s="202" t="s">
        <v>121</v>
      </c>
      <c r="D95" s="203" t="s">
        <v>1319</v>
      </c>
      <c r="E95" s="372" t="s">
        <v>1892</v>
      </c>
      <c r="F95" s="372" t="s">
        <v>586</v>
      </c>
      <c r="G95" s="372" t="s">
        <v>1893</v>
      </c>
      <c r="H95" s="372" t="s">
        <v>586</v>
      </c>
    </row>
    <row r="96" spans="1:8" s="207" customFormat="1" ht="12" customHeight="1" thickBot="1" x14ac:dyDescent="0.25">
      <c r="A96" s="251">
        <v>1</v>
      </c>
      <c r="B96" s="251">
        <v>2</v>
      </c>
      <c r="C96" s="252">
        <v>2</v>
      </c>
      <c r="D96" s="206">
        <v>3</v>
      </c>
      <c r="E96" s="206">
        <v>4</v>
      </c>
      <c r="F96" s="206">
        <v>5</v>
      </c>
      <c r="G96" s="206">
        <v>6</v>
      </c>
      <c r="H96" s="206">
        <v>7</v>
      </c>
    </row>
    <row r="97" spans="1:8" ht="12" customHeight="1" thickBot="1" x14ac:dyDescent="0.35">
      <c r="A97" s="254" t="s">
        <v>4</v>
      </c>
      <c r="B97" s="255"/>
      <c r="C97" s="256" t="s">
        <v>122</v>
      </c>
      <c r="D97" s="257">
        <f>SUM(D98:D102)</f>
        <v>0</v>
      </c>
      <c r="E97" s="257">
        <f t="shared" ref="E97" si="55">SUM(E98:E102)</f>
        <v>0</v>
      </c>
      <c r="F97" s="257">
        <f t="shared" ref="F97" si="56">SUM(F98:F102)</f>
        <v>0</v>
      </c>
      <c r="G97" s="257">
        <f t="shared" ref="G97" si="57">SUM(G98:G102)</f>
        <v>0</v>
      </c>
      <c r="H97" s="699">
        <f t="shared" ref="H97:H140" si="58">SUM(F97:G97)</f>
        <v>0</v>
      </c>
    </row>
    <row r="98" spans="1:8" ht="12" customHeight="1" x14ac:dyDescent="0.3">
      <c r="A98" s="258" t="s">
        <v>6</v>
      </c>
      <c r="B98" s="259" t="s">
        <v>246</v>
      </c>
      <c r="C98" s="260" t="s">
        <v>123</v>
      </c>
      <c r="D98" s="261"/>
      <c r="E98" s="261">
        <f t="shared" ref="E98:E102" si="59">F98-D98</f>
        <v>0</v>
      </c>
      <c r="F98" s="261"/>
      <c r="G98" s="261"/>
      <c r="H98" s="700">
        <f t="shared" si="58"/>
        <v>0</v>
      </c>
    </row>
    <row r="99" spans="1:8" ht="12" customHeight="1" x14ac:dyDescent="0.3">
      <c r="A99" s="217" t="s">
        <v>8</v>
      </c>
      <c r="B99" s="218" t="s">
        <v>247</v>
      </c>
      <c r="C99" s="262" t="s">
        <v>124</v>
      </c>
      <c r="D99" s="220"/>
      <c r="E99" s="220">
        <f t="shared" si="59"/>
        <v>0</v>
      </c>
      <c r="F99" s="220"/>
      <c r="G99" s="220"/>
      <c r="H99" s="689">
        <f t="shared" si="58"/>
        <v>0</v>
      </c>
    </row>
    <row r="100" spans="1:8" ht="12" customHeight="1" x14ac:dyDescent="0.3">
      <c r="A100" s="217" t="s">
        <v>10</v>
      </c>
      <c r="B100" s="218" t="s">
        <v>248</v>
      </c>
      <c r="C100" s="262" t="s">
        <v>125</v>
      </c>
      <c r="D100" s="226"/>
      <c r="E100" s="226">
        <f t="shared" si="59"/>
        <v>0</v>
      </c>
      <c r="F100" s="226"/>
      <c r="G100" s="226"/>
      <c r="H100" s="690">
        <f t="shared" si="58"/>
        <v>0</v>
      </c>
    </row>
    <row r="101" spans="1:8" ht="12" customHeight="1" x14ac:dyDescent="0.3">
      <c r="A101" s="217" t="s">
        <v>11</v>
      </c>
      <c r="B101" s="218" t="s">
        <v>249</v>
      </c>
      <c r="C101" s="263" t="s">
        <v>126</v>
      </c>
      <c r="D101" s="226"/>
      <c r="E101" s="226">
        <f t="shared" si="59"/>
        <v>0</v>
      </c>
      <c r="F101" s="226"/>
      <c r="G101" s="226"/>
      <c r="H101" s="690">
        <f t="shared" si="58"/>
        <v>0</v>
      </c>
    </row>
    <row r="102" spans="1:8" ht="12" customHeight="1" thickBot="1" x14ac:dyDescent="0.35">
      <c r="A102" s="217" t="s">
        <v>127</v>
      </c>
      <c r="B102" s="264" t="s">
        <v>250</v>
      </c>
      <c r="C102" s="265" t="s">
        <v>128</v>
      </c>
      <c r="D102" s="226"/>
      <c r="E102" s="226">
        <f t="shared" si="59"/>
        <v>0</v>
      </c>
      <c r="F102" s="226"/>
      <c r="G102" s="226"/>
      <c r="H102" s="690">
        <f t="shared" si="58"/>
        <v>0</v>
      </c>
    </row>
    <row r="103" spans="1:8" ht="12" customHeight="1" thickBot="1" x14ac:dyDescent="0.35">
      <c r="A103" s="208" t="s">
        <v>15</v>
      </c>
      <c r="B103" s="209" t="s">
        <v>1318</v>
      </c>
      <c r="C103" s="266" t="s">
        <v>536</v>
      </c>
      <c r="D103" s="211">
        <f>+D104+D106+D105</f>
        <v>0</v>
      </c>
      <c r="E103" s="211">
        <f t="shared" ref="E103" si="60">+E104+E106+E105</f>
        <v>0</v>
      </c>
      <c r="F103" s="211">
        <f t="shared" ref="F103:G103" si="61">+F104+F106+F105</f>
        <v>0</v>
      </c>
      <c r="G103" s="211">
        <f t="shared" si="61"/>
        <v>0</v>
      </c>
      <c r="H103" s="687">
        <f t="shared" si="58"/>
        <v>0</v>
      </c>
    </row>
    <row r="104" spans="1:8" ht="12" customHeight="1" x14ac:dyDescent="0.3">
      <c r="A104" s="213" t="s">
        <v>340</v>
      </c>
      <c r="B104" s="214" t="s">
        <v>1318</v>
      </c>
      <c r="C104" s="267" t="s">
        <v>134</v>
      </c>
      <c r="D104" s="216"/>
      <c r="E104" s="216">
        <f t="shared" ref="E104:E106" si="62">F104-D104</f>
        <v>0</v>
      </c>
      <c r="F104" s="216"/>
      <c r="G104" s="216"/>
      <c r="H104" s="688">
        <f t="shared" si="58"/>
        <v>0</v>
      </c>
    </row>
    <row r="105" spans="1:8" ht="12" customHeight="1" x14ac:dyDescent="0.3">
      <c r="A105" s="213" t="s">
        <v>341</v>
      </c>
      <c r="B105" s="236" t="s">
        <v>1318</v>
      </c>
      <c r="C105" s="268" t="s">
        <v>398</v>
      </c>
      <c r="D105" s="269"/>
      <c r="E105" s="269">
        <f t="shared" si="62"/>
        <v>0</v>
      </c>
      <c r="F105" s="269"/>
      <c r="G105" s="269"/>
      <c r="H105" s="701">
        <f t="shared" si="58"/>
        <v>0</v>
      </c>
    </row>
    <row r="106" spans="1:8" ht="12" customHeight="1" thickBot="1" x14ac:dyDescent="0.35">
      <c r="A106" s="213" t="s">
        <v>342</v>
      </c>
      <c r="B106" s="222" t="s">
        <v>1318</v>
      </c>
      <c r="C106" s="270" t="s">
        <v>397</v>
      </c>
      <c r="D106" s="226"/>
      <c r="E106" s="226">
        <f t="shared" si="62"/>
        <v>0</v>
      </c>
      <c r="F106" s="226"/>
      <c r="G106" s="226"/>
      <c r="H106" s="690">
        <f t="shared" si="58"/>
        <v>0</v>
      </c>
    </row>
    <row r="107" spans="1:8" ht="12" customHeight="1" thickBot="1" x14ac:dyDescent="0.35">
      <c r="A107" s="208" t="s">
        <v>27</v>
      </c>
      <c r="B107" s="209"/>
      <c r="C107" s="271" t="s">
        <v>539</v>
      </c>
      <c r="D107" s="211">
        <f>+D108+D110+D112</f>
        <v>0</v>
      </c>
      <c r="E107" s="211">
        <f t="shared" ref="E107" si="63">+E108+E110+E112</f>
        <v>0</v>
      </c>
      <c r="F107" s="211">
        <f t="shared" ref="F107:G107" si="64">+F108+F110+F112</f>
        <v>0</v>
      </c>
      <c r="G107" s="211">
        <f t="shared" si="64"/>
        <v>0</v>
      </c>
      <c r="H107" s="687">
        <f t="shared" si="58"/>
        <v>0</v>
      </c>
    </row>
    <row r="108" spans="1:8" ht="12" customHeight="1" x14ac:dyDescent="0.3">
      <c r="A108" s="213" t="s">
        <v>528</v>
      </c>
      <c r="B108" s="214" t="s">
        <v>251</v>
      </c>
      <c r="C108" s="262" t="s">
        <v>129</v>
      </c>
      <c r="D108" s="216"/>
      <c r="E108" s="216">
        <f t="shared" ref="E108:E112" si="65">F108-D108</f>
        <v>0</v>
      </c>
      <c r="F108" s="216"/>
      <c r="G108" s="216"/>
      <c r="H108" s="688">
        <f t="shared" si="58"/>
        <v>0</v>
      </c>
    </row>
    <row r="109" spans="1:8" ht="12" customHeight="1" x14ac:dyDescent="0.3">
      <c r="A109" s="213" t="s">
        <v>529</v>
      </c>
      <c r="B109" s="272" t="s">
        <v>251</v>
      </c>
      <c r="C109" s="270" t="s">
        <v>130</v>
      </c>
      <c r="D109" s="216"/>
      <c r="E109" s="216">
        <f t="shared" si="65"/>
        <v>0</v>
      </c>
      <c r="F109" s="216"/>
      <c r="G109" s="216"/>
      <c r="H109" s="688">
        <f t="shared" si="58"/>
        <v>0</v>
      </c>
    </row>
    <row r="110" spans="1:8" ht="12" customHeight="1" x14ac:dyDescent="0.3">
      <c r="A110" s="213" t="s">
        <v>530</v>
      </c>
      <c r="B110" s="272" t="s">
        <v>252</v>
      </c>
      <c r="C110" s="270" t="s">
        <v>131</v>
      </c>
      <c r="D110" s="220"/>
      <c r="E110" s="220">
        <f t="shared" si="65"/>
        <v>0</v>
      </c>
      <c r="F110" s="220"/>
      <c r="G110" s="220"/>
      <c r="H110" s="689">
        <f t="shared" si="58"/>
        <v>0</v>
      </c>
    </row>
    <row r="111" spans="1:8" ht="12" customHeight="1" x14ac:dyDescent="0.3">
      <c r="A111" s="213" t="s">
        <v>537</v>
      </c>
      <c r="B111" s="272" t="s">
        <v>252</v>
      </c>
      <c r="C111" s="270" t="s">
        <v>132</v>
      </c>
      <c r="D111" s="273"/>
      <c r="E111" s="273">
        <f t="shared" si="65"/>
        <v>0</v>
      </c>
      <c r="F111" s="273"/>
      <c r="G111" s="273"/>
      <c r="H111" s="702">
        <f t="shared" si="58"/>
        <v>0</v>
      </c>
    </row>
    <row r="112" spans="1:8" ht="12" customHeight="1" thickBot="1" x14ac:dyDescent="0.35">
      <c r="A112" s="213" t="s">
        <v>538</v>
      </c>
      <c r="B112" s="236" t="s">
        <v>253</v>
      </c>
      <c r="C112" s="274" t="s">
        <v>133</v>
      </c>
      <c r="D112" s="273"/>
      <c r="E112" s="273">
        <f t="shared" si="65"/>
        <v>0</v>
      </c>
      <c r="F112" s="273"/>
      <c r="G112" s="273"/>
      <c r="H112" s="702">
        <f t="shared" si="58"/>
        <v>0</v>
      </c>
    </row>
    <row r="113" spans="1:8" ht="12" customHeight="1" thickBot="1" x14ac:dyDescent="0.35">
      <c r="A113" s="208" t="s">
        <v>135</v>
      </c>
      <c r="B113" s="209"/>
      <c r="C113" s="266" t="s">
        <v>136</v>
      </c>
      <c r="D113" s="211">
        <f>+D97+D107+D103</f>
        <v>0</v>
      </c>
      <c r="E113" s="211">
        <f t="shared" ref="E113" si="66">+E97+E107+E103</f>
        <v>0</v>
      </c>
      <c r="F113" s="211">
        <f t="shared" ref="F113:G113" si="67">+F97+F107+F103</f>
        <v>0</v>
      </c>
      <c r="G113" s="211">
        <f t="shared" si="67"/>
        <v>0</v>
      </c>
      <c r="H113" s="687">
        <f t="shared" si="58"/>
        <v>0</v>
      </c>
    </row>
    <row r="114" spans="1:8" ht="12" customHeight="1" thickBot="1" x14ac:dyDescent="0.35">
      <c r="A114" s="208" t="s">
        <v>41</v>
      </c>
      <c r="B114" s="209"/>
      <c r="C114" s="266" t="s">
        <v>137</v>
      </c>
      <c r="D114" s="211">
        <f>+D115+D116+D117</f>
        <v>0</v>
      </c>
      <c r="E114" s="211">
        <f t="shared" ref="E114" si="68">+E115+E116+E117</f>
        <v>0</v>
      </c>
      <c r="F114" s="211">
        <f t="shared" ref="F114:G114" si="69">+F115+F116+F117</f>
        <v>0</v>
      </c>
      <c r="G114" s="211">
        <f t="shared" si="69"/>
        <v>0</v>
      </c>
      <c r="H114" s="687">
        <f t="shared" si="58"/>
        <v>0</v>
      </c>
    </row>
    <row r="115" spans="1:8" ht="12" customHeight="1" x14ac:dyDescent="0.3">
      <c r="A115" s="213" t="s">
        <v>43</v>
      </c>
      <c r="B115" s="214" t="s">
        <v>254</v>
      </c>
      <c r="C115" s="267" t="s">
        <v>138</v>
      </c>
      <c r="D115" s="273"/>
      <c r="E115" s="273">
        <f t="shared" ref="E115:E117" si="70">F115-D115</f>
        <v>0</v>
      </c>
      <c r="F115" s="273"/>
      <c r="G115" s="273"/>
      <c r="H115" s="702">
        <f t="shared" si="58"/>
        <v>0</v>
      </c>
    </row>
    <row r="116" spans="1:8" ht="12" customHeight="1" x14ac:dyDescent="0.3">
      <c r="A116" s="213" t="s">
        <v>45</v>
      </c>
      <c r="B116" s="214" t="s">
        <v>255</v>
      </c>
      <c r="C116" s="267" t="s">
        <v>139</v>
      </c>
      <c r="D116" s="273"/>
      <c r="E116" s="273">
        <f t="shared" si="70"/>
        <v>0</v>
      </c>
      <c r="F116" s="273"/>
      <c r="G116" s="273"/>
      <c r="H116" s="702">
        <f t="shared" si="58"/>
        <v>0</v>
      </c>
    </row>
    <row r="117" spans="1:8" ht="12" customHeight="1" thickBot="1" x14ac:dyDescent="0.35">
      <c r="A117" s="275" t="s">
        <v>47</v>
      </c>
      <c r="B117" s="236" t="s">
        <v>256</v>
      </c>
      <c r="C117" s="276" t="s">
        <v>140</v>
      </c>
      <c r="D117" s="273"/>
      <c r="E117" s="273">
        <f t="shared" si="70"/>
        <v>0</v>
      </c>
      <c r="F117" s="273"/>
      <c r="G117" s="273"/>
      <c r="H117" s="702">
        <f t="shared" si="58"/>
        <v>0</v>
      </c>
    </row>
    <row r="118" spans="1:8" ht="12" customHeight="1" thickBot="1" x14ac:dyDescent="0.35">
      <c r="A118" s="208" t="s">
        <v>63</v>
      </c>
      <c r="B118" s="209" t="s">
        <v>257</v>
      </c>
      <c r="C118" s="266" t="s">
        <v>141</v>
      </c>
      <c r="D118" s="211">
        <f>+D119+D122+D123+D124</f>
        <v>0</v>
      </c>
      <c r="E118" s="211">
        <f t="shared" ref="E118" si="71">+E119+E122+E123+E124</f>
        <v>0</v>
      </c>
      <c r="F118" s="211">
        <f t="shared" ref="F118:G118" si="72">+F119+F122+F123+F124</f>
        <v>0</v>
      </c>
      <c r="G118" s="211">
        <f t="shared" si="72"/>
        <v>0</v>
      </c>
      <c r="H118" s="687">
        <f t="shared" si="58"/>
        <v>0</v>
      </c>
    </row>
    <row r="119" spans="1:8" ht="12" customHeight="1" x14ac:dyDescent="0.3">
      <c r="A119" s="213" t="s">
        <v>349</v>
      </c>
      <c r="B119" s="214" t="s">
        <v>258</v>
      </c>
      <c r="C119" s="267" t="s">
        <v>540</v>
      </c>
      <c r="D119" s="273"/>
      <c r="E119" s="273">
        <f t="shared" ref="E119:E124" si="73">F119-D119</f>
        <v>0</v>
      </c>
      <c r="F119" s="273"/>
      <c r="G119" s="273"/>
      <c r="H119" s="702">
        <f t="shared" si="58"/>
        <v>0</v>
      </c>
    </row>
    <row r="120" spans="1:8" ht="12" customHeight="1" x14ac:dyDescent="0.3">
      <c r="A120" s="213" t="s">
        <v>350</v>
      </c>
      <c r="B120" s="214"/>
      <c r="C120" s="267" t="s">
        <v>541</v>
      </c>
      <c r="D120" s="273"/>
      <c r="E120" s="273">
        <f t="shared" si="73"/>
        <v>0</v>
      </c>
      <c r="F120" s="273"/>
      <c r="G120" s="273"/>
      <c r="H120" s="702">
        <f t="shared" si="58"/>
        <v>0</v>
      </c>
    </row>
    <row r="121" spans="1:8" ht="12" customHeight="1" x14ac:dyDescent="0.3">
      <c r="A121" s="213" t="s">
        <v>351</v>
      </c>
      <c r="B121" s="214"/>
      <c r="C121" s="267" t="s">
        <v>542</v>
      </c>
      <c r="D121" s="273"/>
      <c r="E121" s="273">
        <f t="shared" si="73"/>
        <v>0</v>
      </c>
      <c r="F121" s="273"/>
      <c r="G121" s="273"/>
      <c r="H121" s="702">
        <f t="shared" si="58"/>
        <v>0</v>
      </c>
    </row>
    <row r="122" spans="1:8" ht="12" customHeight="1" x14ac:dyDescent="0.3">
      <c r="A122" s="213" t="s">
        <v>352</v>
      </c>
      <c r="B122" s="214" t="s">
        <v>259</v>
      </c>
      <c r="C122" s="267" t="s">
        <v>543</v>
      </c>
      <c r="D122" s="273"/>
      <c r="E122" s="273">
        <f t="shared" si="73"/>
        <v>0</v>
      </c>
      <c r="F122" s="273"/>
      <c r="G122" s="273"/>
      <c r="H122" s="702">
        <f t="shared" si="58"/>
        <v>0</v>
      </c>
    </row>
    <row r="123" spans="1:8" ht="12" customHeight="1" x14ac:dyDescent="0.3">
      <c r="A123" s="213" t="s">
        <v>399</v>
      </c>
      <c r="B123" s="214" t="s">
        <v>260</v>
      </c>
      <c r="C123" s="267" t="s">
        <v>544</v>
      </c>
      <c r="D123" s="273"/>
      <c r="E123" s="273">
        <f t="shared" si="73"/>
        <v>0</v>
      </c>
      <c r="F123" s="273"/>
      <c r="G123" s="273"/>
      <c r="H123" s="702">
        <f t="shared" si="58"/>
        <v>0</v>
      </c>
    </row>
    <row r="124" spans="1:8" ht="12" customHeight="1" thickBot="1" x14ac:dyDescent="0.35">
      <c r="A124" s="213" t="s">
        <v>546</v>
      </c>
      <c r="B124" s="236" t="s">
        <v>261</v>
      </c>
      <c r="C124" s="276" t="s">
        <v>545</v>
      </c>
      <c r="D124" s="273"/>
      <c r="E124" s="273">
        <f t="shared" si="73"/>
        <v>0</v>
      </c>
      <c r="F124" s="273"/>
      <c r="G124" s="273"/>
      <c r="H124" s="702">
        <f t="shared" si="58"/>
        <v>0</v>
      </c>
    </row>
    <row r="125" spans="1:8" ht="12" customHeight="1" thickBot="1" x14ac:dyDescent="0.35">
      <c r="A125" s="208" t="s">
        <v>142</v>
      </c>
      <c r="B125" s="209"/>
      <c r="C125" s="266" t="s">
        <v>143</v>
      </c>
      <c r="D125" s="230">
        <f>SUM(D126:D130)</f>
        <v>0</v>
      </c>
      <c r="E125" s="230">
        <f t="shared" ref="E125" si="74">SUM(E126:E130)</f>
        <v>0</v>
      </c>
      <c r="F125" s="230">
        <f t="shared" ref="F125" si="75">SUM(F126:F130)</f>
        <v>0</v>
      </c>
      <c r="G125" s="230">
        <f t="shared" ref="G125" si="76">SUM(G126:G130)</f>
        <v>0</v>
      </c>
      <c r="H125" s="692">
        <f t="shared" si="58"/>
        <v>0</v>
      </c>
    </row>
    <row r="126" spans="1:8" ht="12" customHeight="1" x14ac:dyDescent="0.3">
      <c r="A126" s="213" t="s">
        <v>77</v>
      </c>
      <c r="B126" s="214" t="s">
        <v>262</v>
      </c>
      <c r="C126" s="267" t="s">
        <v>144</v>
      </c>
      <c r="D126" s="273"/>
      <c r="E126" s="273">
        <f t="shared" ref="E126:E130" si="77">F126-D126</f>
        <v>0</v>
      </c>
      <c r="F126" s="273"/>
      <c r="G126" s="273"/>
      <c r="H126" s="702">
        <f t="shared" si="58"/>
        <v>0</v>
      </c>
    </row>
    <row r="127" spans="1:8" ht="12" customHeight="1" x14ac:dyDescent="0.3">
      <c r="A127" s="213" t="s">
        <v>78</v>
      </c>
      <c r="B127" s="214" t="s">
        <v>263</v>
      </c>
      <c r="C127" s="267" t="s">
        <v>145</v>
      </c>
      <c r="D127" s="273"/>
      <c r="E127" s="273">
        <f t="shared" si="77"/>
        <v>0</v>
      </c>
      <c r="F127" s="273"/>
      <c r="G127" s="273"/>
      <c r="H127" s="702">
        <f t="shared" si="58"/>
        <v>0</v>
      </c>
    </row>
    <row r="128" spans="1:8" ht="12" customHeight="1" x14ac:dyDescent="0.3">
      <c r="A128" s="213" t="s">
        <v>79</v>
      </c>
      <c r="B128" s="214" t="s">
        <v>264</v>
      </c>
      <c r="C128" s="267" t="s">
        <v>547</v>
      </c>
      <c r="D128" s="273"/>
      <c r="E128" s="273">
        <f t="shared" si="77"/>
        <v>0</v>
      </c>
      <c r="F128" s="273"/>
      <c r="G128" s="273"/>
      <c r="H128" s="702">
        <f t="shared" si="58"/>
        <v>0</v>
      </c>
    </row>
    <row r="129" spans="1:10" ht="12" customHeight="1" x14ac:dyDescent="0.3">
      <c r="A129" s="213" t="s">
        <v>80</v>
      </c>
      <c r="B129" s="214" t="s">
        <v>265</v>
      </c>
      <c r="C129" s="267" t="s">
        <v>223</v>
      </c>
      <c r="D129" s="273"/>
      <c r="E129" s="273">
        <f t="shared" si="77"/>
        <v>0</v>
      </c>
      <c r="F129" s="273"/>
      <c r="G129" s="273"/>
      <c r="H129" s="702">
        <f t="shared" si="58"/>
        <v>0</v>
      </c>
    </row>
    <row r="130" spans="1:10" ht="12" customHeight="1" thickBot="1" x14ac:dyDescent="0.35">
      <c r="A130" s="275"/>
      <c r="B130" s="236" t="s">
        <v>563</v>
      </c>
      <c r="C130" s="276" t="s">
        <v>562</v>
      </c>
      <c r="D130" s="277"/>
      <c r="E130" s="277">
        <f t="shared" si="77"/>
        <v>0</v>
      </c>
      <c r="F130" s="277"/>
      <c r="G130" s="277"/>
      <c r="H130" s="703">
        <f t="shared" si="58"/>
        <v>0</v>
      </c>
    </row>
    <row r="131" spans="1:10" ht="12" customHeight="1" thickBot="1" x14ac:dyDescent="0.35">
      <c r="A131" s="208" t="s">
        <v>81</v>
      </c>
      <c r="B131" s="209" t="s">
        <v>266</v>
      </c>
      <c r="C131" s="266" t="s">
        <v>146</v>
      </c>
      <c r="D131" s="278">
        <f>+D132+D133+D135+D136</f>
        <v>0</v>
      </c>
      <c r="E131" s="278">
        <f t="shared" ref="E131" si="78">+E132+E133+E135+E136</f>
        <v>0</v>
      </c>
      <c r="F131" s="278">
        <f t="shared" ref="F131:G131" si="79">+F132+F133+F135+F136</f>
        <v>0</v>
      </c>
      <c r="G131" s="278">
        <f t="shared" si="79"/>
        <v>0</v>
      </c>
      <c r="H131" s="704">
        <f t="shared" si="58"/>
        <v>0</v>
      </c>
    </row>
    <row r="132" spans="1:10" ht="12" customHeight="1" x14ac:dyDescent="0.3">
      <c r="A132" s="213" t="s">
        <v>381</v>
      </c>
      <c r="B132" s="214" t="s">
        <v>267</v>
      </c>
      <c r="C132" s="267" t="s">
        <v>548</v>
      </c>
      <c r="D132" s="273"/>
      <c r="E132" s="273">
        <f t="shared" ref="E132:E136" si="80">F132-D132</f>
        <v>0</v>
      </c>
      <c r="F132" s="273"/>
      <c r="G132" s="273"/>
      <c r="H132" s="702">
        <f t="shared" si="58"/>
        <v>0</v>
      </c>
    </row>
    <row r="133" spans="1:10" ht="12" customHeight="1" x14ac:dyDescent="0.3">
      <c r="A133" s="213" t="s">
        <v>382</v>
      </c>
      <c r="B133" s="214" t="s">
        <v>268</v>
      </c>
      <c r="C133" s="267" t="s">
        <v>549</v>
      </c>
      <c r="D133" s="273"/>
      <c r="E133" s="273">
        <f t="shared" si="80"/>
        <v>0</v>
      </c>
      <c r="F133" s="273"/>
      <c r="G133" s="273"/>
      <c r="H133" s="702">
        <f t="shared" si="58"/>
        <v>0</v>
      </c>
    </row>
    <row r="134" spans="1:10" ht="12" customHeight="1" x14ac:dyDescent="0.3">
      <c r="A134" s="213" t="s">
        <v>383</v>
      </c>
      <c r="B134" s="214" t="s">
        <v>269</v>
      </c>
      <c r="C134" s="267" t="s">
        <v>550</v>
      </c>
      <c r="D134" s="273"/>
      <c r="E134" s="273">
        <f t="shared" si="80"/>
        <v>0</v>
      </c>
      <c r="F134" s="273"/>
      <c r="G134" s="273"/>
      <c r="H134" s="702">
        <f t="shared" si="58"/>
        <v>0</v>
      </c>
    </row>
    <row r="135" spans="1:10" ht="12" customHeight="1" x14ac:dyDescent="0.3">
      <c r="A135" s="213" t="s">
        <v>384</v>
      </c>
      <c r="B135" s="214" t="s">
        <v>270</v>
      </c>
      <c r="C135" s="267" t="s">
        <v>551</v>
      </c>
      <c r="D135" s="273"/>
      <c r="E135" s="273">
        <f t="shared" si="80"/>
        <v>0</v>
      </c>
      <c r="F135" s="273"/>
      <c r="G135" s="273"/>
      <c r="H135" s="702">
        <f t="shared" si="58"/>
        <v>0</v>
      </c>
    </row>
    <row r="136" spans="1:10" ht="12" customHeight="1" thickBot="1" x14ac:dyDescent="0.35">
      <c r="A136" s="275" t="s">
        <v>385</v>
      </c>
      <c r="B136" s="214" t="s">
        <v>564</v>
      </c>
      <c r="C136" s="276" t="s">
        <v>552</v>
      </c>
      <c r="D136" s="279"/>
      <c r="E136" s="279">
        <f t="shared" si="80"/>
        <v>0</v>
      </c>
      <c r="F136" s="279"/>
      <c r="G136" s="279"/>
      <c r="H136" s="705">
        <f t="shared" si="58"/>
        <v>0</v>
      </c>
    </row>
    <row r="137" spans="1:10" ht="12" customHeight="1" thickBot="1" x14ac:dyDescent="0.35">
      <c r="A137" s="280" t="s">
        <v>403</v>
      </c>
      <c r="B137" s="281" t="s">
        <v>558</v>
      </c>
      <c r="C137" s="266" t="s">
        <v>553</v>
      </c>
      <c r="D137" s="282"/>
      <c r="E137" s="282"/>
      <c r="F137" s="282"/>
      <c r="G137" s="282"/>
      <c r="H137" s="706">
        <f t="shared" si="58"/>
        <v>0</v>
      </c>
    </row>
    <row r="138" spans="1:10" ht="12" customHeight="1" thickBot="1" x14ac:dyDescent="0.35">
      <c r="A138" s="280" t="s">
        <v>404</v>
      </c>
      <c r="B138" s="281" t="s">
        <v>559</v>
      </c>
      <c r="C138" s="266" t="s">
        <v>554</v>
      </c>
      <c r="D138" s="282"/>
      <c r="E138" s="282"/>
      <c r="F138" s="282"/>
      <c r="G138" s="282"/>
      <c r="H138" s="706">
        <f t="shared" si="58"/>
        <v>0</v>
      </c>
    </row>
    <row r="139" spans="1:10" ht="15" customHeight="1" thickBot="1" x14ac:dyDescent="0.35">
      <c r="A139" s="208" t="s">
        <v>164</v>
      </c>
      <c r="B139" s="209" t="s">
        <v>560</v>
      </c>
      <c r="C139" s="266" t="s">
        <v>556</v>
      </c>
      <c r="D139" s="283">
        <f>+D114+D118+D125+D131</f>
        <v>0</v>
      </c>
      <c r="E139" s="283">
        <f t="shared" ref="E139" si="81">+E114+E118+E125+E131</f>
        <v>0</v>
      </c>
      <c r="F139" s="283">
        <f t="shared" ref="F139:G139" si="82">+F114+F118+F125+F131</f>
        <v>0</v>
      </c>
      <c r="G139" s="283">
        <f t="shared" si="82"/>
        <v>0</v>
      </c>
      <c r="H139" s="707">
        <f t="shared" si="58"/>
        <v>0</v>
      </c>
      <c r="I139" s="284"/>
      <c r="J139" s="284"/>
    </row>
    <row r="140" spans="1:10" s="212" customFormat="1" ht="12.9" customHeight="1" thickBot="1" x14ac:dyDescent="0.3">
      <c r="A140" s="285" t="s">
        <v>165</v>
      </c>
      <c r="B140" s="286"/>
      <c r="C140" s="287" t="s">
        <v>555</v>
      </c>
      <c r="D140" s="283">
        <f>+D113+D139</f>
        <v>0</v>
      </c>
      <c r="E140" s="283">
        <f t="shared" ref="E140" si="83">+E113+E139</f>
        <v>0</v>
      </c>
      <c r="F140" s="283">
        <f t="shared" ref="F140:G140" si="84">+F113+F139</f>
        <v>0</v>
      </c>
      <c r="G140" s="283">
        <f t="shared" si="84"/>
        <v>0</v>
      </c>
      <c r="H140" s="707">
        <f t="shared" si="58"/>
        <v>0</v>
      </c>
    </row>
    <row r="141" spans="1:10" ht="7.5" customHeight="1" x14ac:dyDescent="0.3"/>
    <row r="142" spans="1:10" x14ac:dyDescent="0.3">
      <c r="A142" s="745" t="s">
        <v>148</v>
      </c>
      <c r="B142" s="745"/>
      <c r="C142" s="745"/>
      <c r="D142" s="745"/>
      <c r="E142" s="369"/>
      <c r="F142" s="198"/>
      <c r="G142" s="198"/>
      <c r="H142" s="363"/>
    </row>
    <row r="143" spans="1:10" ht="15" customHeight="1" thickBot="1" x14ac:dyDescent="0.35">
      <c r="A143" s="743" t="s">
        <v>149</v>
      </c>
      <c r="B143" s="743"/>
      <c r="C143" s="743"/>
      <c r="D143" s="199"/>
      <c r="E143" s="199"/>
      <c r="F143" s="199"/>
      <c r="G143" s="199"/>
      <c r="H143" s="686" t="s">
        <v>561</v>
      </c>
    </row>
    <row r="144" spans="1:10" ht="13.5" customHeight="1" thickBot="1" x14ac:dyDescent="0.35">
      <c r="A144" s="208">
        <v>1</v>
      </c>
      <c r="B144" s="209"/>
      <c r="C144" s="271" t="s">
        <v>150</v>
      </c>
      <c r="D144" s="211">
        <f>+D66-D113</f>
        <v>0</v>
      </c>
      <c r="E144" s="211">
        <f t="shared" ref="E144" si="85">+E66-E113</f>
        <v>0</v>
      </c>
      <c r="F144" s="211">
        <f>+F66-F113</f>
        <v>0</v>
      </c>
      <c r="G144" s="211">
        <f t="shared" ref="G144:H144" si="86">+G66-G113</f>
        <v>0</v>
      </c>
      <c r="H144" s="687">
        <f t="shared" si="86"/>
        <v>0</v>
      </c>
    </row>
    <row r="145" spans="1:8" ht="27.75" customHeight="1" thickBot="1" x14ac:dyDescent="0.35">
      <c r="A145" s="208" t="s">
        <v>15</v>
      </c>
      <c r="B145" s="209"/>
      <c r="C145" s="271" t="s">
        <v>151</v>
      </c>
      <c r="D145" s="211">
        <f>+D90-D139</f>
        <v>0</v>
      </c>
      <c r="E145" s="211">
        <f t="shared" ref="E145" si="87">+E90-E139</f>
        <v>0</v>
      </c>
      <c r="F145" s="211">
        <f t="shared" ref="F145:H145" si="88">+F90-F139</f>
        <v>0</v>
      </c>
      <c r="G145" s="211">
        <f t="shared" si="88"/>
        <v>0</v>
      </c>
      <c r="H145" s="687">
        <f t="shared" si="88"/>
        <v>0</v>
      </c>
    </row>
    <row r="147" spans="1:8" x14ac:dyDescent="0.3">
      <c r="D147" s="289">
        <f>D140-D91</f>
        <v>0</v>
      </c>
      <c r="E147" s="289"/>
      <c r="F147" s="289">
        <f t="shared" ref="F147:H147" si="89">F140-F91</f>
        <v>0</v>
      </c>
      <c r="G147" s="289">
        <f t="shared" si="89"/>
        <v>0</v>
      </c>
      <c r="H147" s="708">
        <f t="shared" si="89"/>
        <v>0</v>
      </c>
    </row>
    <row r="148" spans="1:8" x14ac:dyDescent="0.3">
      <c r="G148" s="288">
        <f t="shared" ref="G148:H148" si="90">G140-G91</f>
        <v>0</v>
      </c>
      <c r="H148" s="708">
        <f t="shared" si="90"/>
        <v>0</v>
      </c>
    </row>
  </sheetData>
  <mergeCells count="6">
    <mergeCell ref="A1:H1"/>
    <mergeCell ref="A143:C143"/>
    <mergeCell ref="A2:C2"/>
    <mergeCell ref="A94:C94"/>
    <mergeCell ref="A142:D142"/>
    <mergeCell ref="A93:H93"/>
  </mergeCells>
  <printOptions horizontalCentered="1"/>
  <pageMargins left="0.15748031496062992" right="0.19685039370078741" top="0.82677165354330717" bottom="0.43307086614173229" header="0.31496062992125984" footer="0.23622047244094491"/>
  <pageSetup paperSize="9" scale="70" fitToHeight="2" orientation="portrait" r:id="rId1"/>
  <headerFooter alignWithMargins="0">
    <oddHeader xml:space="preserve">&amp;C&amp;"Times New Roman CE,Félkövér"&amp;12SZAKADÁT KÖZSÉG ÖNKORMÁNYZATA
 2019. ÉVI KÖLTSÉGVETÉSÁLLAMI (ÁLLAMIGAZGATÁSI) FELADATOK MÉRLEGE&amp;R&amp;"Times New Roman CE,Félkövér dőlt" 1.4. melléklet </oddHeader>
  </headerFooter>
  <rowBreaks count="2" manualBreakCount="2">
    <brk id="66" max="6" man="1"/>
    <brk id="92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67"/>
  <sheetViews>
    <sheetView topLeftCell="A4" zoomScale="86" zoomScaleNormal="86" zoomScaleSheetLayoutView="130" workbookViewId="0">
      <selection activeCell="E22" sqref="E22"/>
    </sheetView>
  </sheetViews>
  <sheetFormatPr defaultColWidth="9.109375" defaultRowHeight="13.2" x14ac:dyDescent="0.3"/>
  <cols>
    <col min="1" max="1" width="5.88671875" style="290" customWidth="1"/>
    <col min="2" max="2" width="47.33203125" style="293" customWidth="1"/>
    <col min="3" max="3" width="13.6640625" style="290" customWidth="1"/>
    <col min="4" max="4" width="11.109375" style="290" customWidth="1"/>
    <col min="5" max="6" width="13.6640625" style="290" customWidth="1"/>
    <col min="7" max="7" width="14" style="290" customWidth="1"/>
    <col min="8" max="8" width="47.33203125" style="290" customWidth="1"/>
    <col min="9" max="9" width="14" style="290" customWidth="1"/>
    <col min="10" max="10" width="12.6640625" style="290" bestFit="1" customWidth="1"/>
    <col min="11" max="13" width="14" style="290" customWidth="1"/>
    <col min="14" max="16384" width="9.109375" style="290"/>
  </cols>
  <sheetData>
    <row r="1" spans="1:13" ht="39.75" customHeight="1" x14ac:dyDescent="0.3">
      <c r="B1" s="291" t="s">
        <v>152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</row>
    <row r="2" spans="1:13" ht="14.4" thickBot="1" x14ac:dyDescent="0.35">
      <c r="I2" s="294"/>
      <c r="J2" s="294"/>
      <c r="K2" s="294"/>
      <c r="L2" s="294"/>
      <c r="M2" s="294" t="s">
        <v>565</v>
      </c>
    </row>
    <row r="3" spans="1:13" ht="18" customHeight="1" thickBot="1" x14ac:dyDescent="0.35">
      <c r="A3" s="747" t="s">
        <v>2</v>
      </c>
      <c r="B3" s="295" t="s">
        <v>153</v>
      </c>
      <c r="C3" s="296"/>
      <c r="D3" s="297"/>
      <c r="E3" s="297"/>
      <c r="F3" s="297"/>
      <c r="G3" s="297"/>
      <c r="H3" s="295" t="s">
        <v>154</v>
      </c>
      <c r="I3" s="298"/>
      <c r="J3" s="298"/>
      <c r="K3" s="298"/>
      <c r="L3" s="298"/>
      <c r="M3" s="298"/>
    </row>
    <row r="4" spans="1:13" s="300" customFormat="1" ht="35.25" customHeight="1" thickBot="1" x14ac:dyDescent="0.35">
      <c r="A4" s="748"/>
      <c r="B4" s="299" t="s">
        <v>155</v>
      </c>
      <c r="C4" s="203" t="s">
        <v>1895</v>
      </c>
      <c r="D4" s="372" t="s">
        <v>1892</v>
      </c>
      <c r="E4" s="372" t="s">
        <v>586</v>
      </c>
      <c r="F4" s="372" t="s">
        <v>1893</v>
      </c>
      <c r="G4" s="372" t="s">
        <v>586</v>
      </c>
      <c r="H4" s="299" t="s">
        <v>155</v>
      </c>
      <c r="I4" s="203" t="s">
        <v>1895</v>
      </c>
      <c r="J4" s="372" t="s">
        <v>1892</v>
      </c>
      <c r="K4" s="372" t="s">
        <v>586</v>
      </c>
      <c r="L4" s="372" t="s">
        <v>1893</v>
      </c>
      <c r="M4" s="372" t="s">
        <v>586</v>
      </c>
    </row>
    <row r="5" spans="1:13" s="306" customFormat="1" ht="12" customHeight="1" thickBot="1" x14ac:dyDescent="0.35">
      <c r="A5" s="301">
        <v>1</v>
      </c>
      <c r="B5" s="302">
        <v>2</v>
      </c>
      <c r="C5" s="303" t="s">
        <v>27</v>
      </c>
      <c r="D5" s="304"/>
      <c r="E5" s="304"/>
      <c r="F5" s="304"/>
      <c r="G5" s="304"/>
      <c r="H5" s="302" t="s">
        <v>135</v>
      </c>
      <c r="I5" s="305" t="s">
        <v>41</v>
      </c>
      <c r="J5" s="305"/>
      <c r="K5" s="305" t="s">
        <v>41</v>
      </c>
      <c r="L5" s="305"/>
      <c r="M5" s="305" t="s">
        <v>41</v>
      </c>
    </row>
    <row r="6" spans="1:13" ht="12.9" customHeight="1" x14ac:dyDescent="0.3">
      <c r="A6" s="307" t="s">
        <v>4</v>
      </c>
      <c r="B6" s="308" t="s">
        <v>156</v>
      </c>
      <c r="C6" s="309">
        <f>'1.1.sz.mell.'!D5</f>
        <v>22544011</v>
      </c>
      <c r="D6" s="309">
        <f>'1.1.sz.mell.'!E5</f>
        <v>0</v>
      </c>
      <c r="E6" s="309">
        <f>'1.1.sz.mell.'!F5</f>
        <v>22544011</v>
      </c>
      <c r="F6" s="309">
        <f>'1.1.sz.mell.'!G5</f>
        <v>0</v>
      </c>
      <c r="G6" s="309">
        <f>'1.1.sz.mell.'!H5</f>
        <v>22544011</v>
      </c>
      <c r="H6" s="308" t="s">
        <v>157</v>
      </c>
      <c r="I6" s="310">
        <f>'1.1.sz.mell.'!D98</f>
        <v>14711985</v>
      </c>
      <c r="J6" s="310">
        <f>'1.1.sz.mell.'!E98</f>
        <v>200000</v>
      </c>
      <c r="K6" s="310">
        <f>'1.1.sz.mell.'!F98</f>
        <v>14911985</v>
      </c>
      <c r="L6" s="310">
        <f>'1.1.sz.mell.'!G98</f>
        <v>0</v>
      </c>
      <c r="M6" s="310">
        <f>'1.1.sz.mell.'!H98</f>
        <v>14911985</v>
      </c>
    </row>
    <row r="7" spans="1:13" ht="12.9" customHeight="1" x14ac:dyDescent="0.3">
      <c r="A7" s="311" t="s">
        <v>15</v>
      </c>
      <c r="B7" s="312" t="s">
        <v>158</v>
      </c>
      <c r="C7" s="313">
        <f>'1.1.sz.mell.'!D12</f>
        <v>601395</v>
      </c>
      <c r="D7" s="313">
        <f>'1.1.sz.mell.'!E12</f>
        <v>261181</v>
      </c>
      <c r="E7" s="313">
        <f>'1.1.sz.mell.'!F12</f>
        <v>862576</v>
      </c>
      <c r="F7" s="313">
        <f>'1.1.sz.mell.'!G12</f>
        <v>0</v>
      </c>
      <c r="G7" s="313">
        <f>'1.1.sz.mell.'!H12</f>
        <v>862576</v>
      </c>
      <c r="H7" s="312" t="s">
        <v>124</v>
      </c>
      <c r="I7" s="310">
        <f>'1.1.sz.mell.'!D99</f>
        <v>2534801</v>
      </c>
      <c r="J7" s="310">
        <f>'1.1.sz.mell.'!E99</f>
        <v>0</v>
      </c>
      <c r="K7" s="310">
        <f>'1.1.sz.mell.'!F99</f>
        <v>2534801</v>
      </c>
      <c r="L7" s="310">
        <f>'1.1.sz.mell.'!G99</f>
        <v>0</v>
      </c>
      <c r="M7" s="310">
        <f>'1.1.sz.mell.'!H99</f>
        <v>2534801</v>
      </c>
    </row>
    <row r="8" spans="1:13" ht="12.9" customHeight="1" x14ac:dyDescent="0.3">
      <c r="A8" s="311" t="s">
        <v>27</v>
      </c>
      <c r="B8" s="312" t="s">
        <v>160</v>
      </c>
      <c r="C8" s="313">
        <f>'1.1.sz.mell.'!D26</f>
        <v>3070000</v>
      </c>
      <c r="D8" s="313">
        <f>'1.1.sz.mell.'!E26</f>
        <v>0</v>
      </c>
      <c r="E8" s="313">
        <f>'1.1.sz.mell.'!F26</f>
        <v>3070000</v>
      </c>
      <c r="F8" s="313">
        <f>'1.1.sz.mell.'!G26</f>
        <v>-300000</v>
      </c>
      <c r="G8" s="313">
        <f>'1.1.sz.mell.'!H26</f>
        <v>2770000</v>
      </c>
      <c r="H8" s="312" t="s">
        <v>159</v>
      </c>
      <c r="I8" s="310">
        <f>'1.1.sz.mell.'!D100</f>
        <v>23090740</v>
      </c>
      <c r="J8" s="310">
        <f>'1.1.sz.mell.'!E100</f>
        <v>300000</v>
      </c>
      <c r="K8" s="310">
        <f>'1.1.sz.mell.'!F100</f>
        <v>23390740</v>
      </c>
      <c r="L8" s="310">
        <f>'1.1.sz.mell.'!G100</f>
        <v>-300000</v>
      </c>
      <c r="M8" s="310">
        <f>'1.1.sz.mell.'!H100</f>
        <v>23090740</v>
      </c>
    </row>
    <row r="9" spans="1:13" ht="12.9" customHeight="1" x14ac:dyDescent="0.3">
      <c r="A9" s="311" t="s">
        <v>135</v>
      </c>
      <c r="B9" s="312" t="s">
        <v>242</v>
      </c>
      <c r="C9" s="313">
        <f>'1.1.sz.mell.'!D34</f>
        <v>10926000</v>
      </c>
      <c r="D9" s="313">
        <f>'1.1.sz.mell.'!E34</f>
        <v>0</v>
      </c>
      <c r="E9" s="313">
        <f>'1.1.sz.mell.'!F34</f>
        <v>10926000</v>
      </c>
      <c r="F9" s="313">
        <f>'1.1.sz.mell.'!G34</f>
        <v>0</v>
      </c>
      <c r="G9" s="313">
        <f>'1.1.sz.mell.'!H34</f>
        <v>10926000</v>
      </c>
      <c r="H9" s="312" t="s">
        <v>126</v>
      </c>
      <c r="I9" s="310">
        <f>'1.1.sz.mell.'!D101</f>
        <v>3742000</v>
      </c>
      <c r="J9" s="310">
        <f>'1.1.sz.mell.'!E101</f>
        <v>0</v>
      </c>
      <c r="K9" s="310">
        <f>'1.1.sz.mell.'!F101</f>
        <v>3742000</v>
      </c>
      <c r="L9" s="310">
        <f>'1.1.sz.mell.'!G101</f>
        <v>0</v>
      </c>
      <c r="M9" s="310">
        <f>'1.1.sz.mell.'!H101</f>
        <v>3742000</v>
      </c>
    </row>
    <row r="10" spans="1:13" ht="12.9" customHeight="1" x14ac:dyDescent="0.3">
      <c r="A10" s="311" t="s">
        <v>41</v>
      </c>
      <c r="B10" s="314" t="s">
        <v>161</v>
      </c>
      <c r="C10" s="313">
        <f>'1.1.sz.mell.'!D52</f>
        <v>0</v>
      </c>
      <c r="D10" s="313">
        <f>'1.1.sz.mell.'!E52</f>
        <v>0</v>
      </c>
      <c r="E10" s="313">
        <f>'1.1.sz.mell.'!F52</f>
        <v>0</v>
      </c>
      <c r="F10" s="313">
        <f>'1.1.sz.mell.'!G52</f>
        <v>0</v>
      </c>
      <c r="G10" s="313">
        <f>'1.1.sz.mell.'!H52</f>
        <v>0</v>
      </c>
      <c r="H10" s="312" t="s">
        <v>128</v>
      </c>
      <c r="I10" s="310">
        <f>'1.1.sz.mell.'!D102</f>
        <v>507036</v>
      </c>
      <c r="J10" s="310">
        <f>'1.1.sz.mell.'!E102</f>
        <v>425000</v>
      </c>
      <c r="K10" s="310">
        <f>'1.1.sz.mell.'!F102</f>
        <v>932036</v>
      </c>
      <c r="L10" s="310">
        <f>'1.1.sz.mell.'!G102</f>
        <v>0</v>
      </c>
      <c r="M10" s="310">
        <f>'1.1.sz.mell.'!H102</f>
        <v>932036</v>
      </c>
    </row>
    <row r="11" spans="1:13" ht="12.9" customHeight="1" x14ac:dyDescent="0.3">
      <c r="A11" s="311" t="s">
        <v>63</v>
      </c>
      <c r="B11" s="312" t="s">
        <v>162</v>
      </c>
      <c r="C11" s="315"/>
      <c r="D11" s="315"/>
      <c r="E11" s="315"/>
      <c r="F11" s="315"/>
      <c r="G11" s="315"/>
      <c r="H11" s="312" t="s">
        <v>134</v>
      </c>
      <c r="I11" s="316">
        <f>'1.1.sz.mell.'!D104</f>
        <v>8703000</v>
      </c>
      <c r="J11" s="316">
        <f>'1.1.sz.mell.'!E104</f>
        <v>-408551</v>
      </c>
      <c r="K11" s="316">
        <f>'1.1.sz.mell.'!F104</f>
        <v>8294449</v>
      </c>
      <c r="L11" s="316">
        <f>'1.1.sz.mell.'!G104</f>
        <v>0</v>
      </c>
      <c r="M11" s="316">
        <f>'1.1.sz.mell.'!H104</f>
        <v>8294449</v>
      </c>
    </row>
    <row r="12" spans="1:13" ht="12.9" customHeight="1" x14ac:dyDescent="0.3">
      <c r="A12" s="311" t="s">
        <v>142</v>
      </c>
      <c r="B12" s="312"/>
      <c r="C12" s="315"/>
      <c r="D12" s="315"/>
      <c r="E12" s="315"/>
      <c r="F12" s="315"/>
      <c r="G12" s="315"/>
      <c r="H12" s="317" t="s">
        <v>398</v>
      </c>
      <c r="I12" s="316"/>
      <c r="J12" s="316">
        <f>K12-I12</f>
        <v>0</v>
      </c>
      <c r="K12" s="316"/>
      <c r="L12" s="316"/>
      <c r="M12" s="316">
        <f>SUM(K12:L12)</f>
        <v>0</v>
      </c>
    </row>
    <row r="13" spans="1:13" ht="12.9" customHeight="1" x14ac:dyDescent="0.3">
      <c r="A13" s="311" t="s">
        <v>81</v>
      </c>
      <c r="B13" s="317"/>
      <c r="C13" s="313"/>
      <c r="D13" s="313"/>
      <c r="E13" s="313"/>
      <c r="F13" s="313"/>
      <c r="G13" s="313"/>
      <c r="H13" s="317"/>
      <c r="I13" s="316"/>
      <c r="J13" s="316"/>
      <c r="K13" s="316"/>
      <c r="L13" s="316"/>
      <c r="M13" s="316"/>
    </row>
    <row r="14" spans="1:13" ht="12.9" customHeight="1" x14ac:dyDescent="0.3">
      <c r="A14" s="311" t="s">
        <v>83</v>
      </c>
      <c r="B14" s="318"/>
      <c r="C14" s="315"/>
      <c r="D14" s="315"/>
      <c r="E14" s="315"/>
      <c r="F14" s="315"/>
      <c r="G14" s="315"/>
      <c r="H14" s="317"/>
      <c r="I14" s="316"/>
      <c r="J14" s="316"/>
      <c r="K14" s="316"/>
      <c r="L14" s="316"/>
      <c r="M14" s="316"/>
    </row>
    <row r="15" spans="1:13" ht="12.9" customHeight="1" x14ac:dyDescent="0.3">
      <c r="A15" s="311" t="s">
        <v>147</v>
      </c>
      <c r="B15" s="317"/>
      <c r="C15" s="313"/>
      <c r="D15" s="313"/>
      <c r="E15" s="313"/>
      <c r="F15" s="313"/>
      <c r="G15" s="313"/>
      <c r="H15" s="317"/>
      <c r="I15" s="316"/>
      <c r="J15" s="316"/>
      <c r="K15" s="316"/>
      <c r="L15" s="316"/>
      <c r="M15" s="316"/>
    </row>
    <row r="16" spans="1:13" ht="12.9" customHeight="1" x14ac:dyDescent="0.3">
      <c r="A16" s="311" t="s">
        <v>164</v>
      </c>
      <c r="B16" s="317"/>
      <c r="C16" s="313"/>
      <c r="D16" s="313"/>
      <c r="E16" s="313"/>
      <c r="F16" s="313"/>
      <c r="G16" s="313"/>
      <c r="H16" s="317"/>
      <c r="I16" s="316"/>
      <c r="J16" s="316"/>
      <c r="K16" s="316"/>
      <c r="L16" s="316"/>
      <c r="M16" s="316"/>
    </row>
    <row r="17" spans="1:13" ht="12.9" customHeight="1" thickBot="1" x14ac:dyDescent="0.35">
      <c r="A17" s="311" t="s">
        <v>165</v>
      </c>
      <c r="B17" s="319"/>
      <c r="C17" s="320"/>
      <c r="D17" s="320"/>
      <c r="E17" s="320"/>
      <c r="F17" s="320"/>
      <c r="G17" s="320"/>
      <c r="H17" s="317"/>
      <c r="I17" s="321"/>
      <c r="J17" s="321"/>
      <c r="K17" s="321"/>
      <c r="L17" s="321"/>
      <c r="M17" s="321"/>
    </row>
    <row r="18" spans="1:13" ht="15.9" customHeight="1" thickBot="1" x14ac:dyDescent="0.35">
      <c r="A18" s="322" t="s">
        <v>166</v>
      </c>
      <c r="B18" s="323" t="s">
        <v>167</v>
      </c>
      <c r="C18" s="324">
        <f>SUM(C6:C7,C8:C10,C13:C17)</f>
        <v>37141406</v>
      </c>
      <c r="D18" s="324">
        <f t="shared" ref="D18:G18" si="0">SUM(D6:D7,D8:D10,D13:D17)</f>
        <v>261181</v>
      </c>
      <c r="E18" s="324">
        <f t="shared" si="0"/>
        <v>37402587</v>
      </c>
      <c r="F18" s="324">
        <f t="shared" si="0"/>
        <v>-300000</v>
      </c>
      <c r="G18" s="324">
        <f t="shared" si="0"/>
        <v>37102587</v>
      </c>
      <c r="H18" s="323" t="s">
        <v>168</v>
      </c>
      <c r="I18" s="325">
        <f>SUM(I6:I17)</f>
        <v>53289562</v>
      </c>
      <c r="J18" s="325">
        <f t="shared" ref="J18:M18" si="1">SUM(J6:J17)</f>
        <v>516449</v>
      </c>
      <c r="K18" s="325">
        <f t="shared" si="1"/>
        <v>53806011</v>
      </c>
      <c r="L18" s="325">
        <f t="shared" si="1"/>
        <v>-300000</v>
      </c>
      <c r="M18" s="325">
        <f t="shared" si="1"/>
        <v>53506011</v>
      </c>
    </row>
    <row r="19" spans="1:13" ht="12.9" customHeight="1" x14ac:dyDescent="0.3">
      <c r="A19" s="326" t="s">
        <v>169</v>
      </c>
      <c r="B19" s="327" t="s">
        <v>170</v>
      </c>
      <c r="C19" s="328">
        <f>+C20+C21+C22+C23</f>
        <v>14448114</v>
      </c>
      <c r="D19" s="328"/>
      <c r="E19" s="328">
        <f t="shared" ref="E19:G19" si="2">+E20+E21+E22+E23</f>
        <v>14448114</v>
      </c>
      <c r="F19" s="328"/>
      <c r="G19" s="328">
        <f t="shared" si="2"/>
        <v>14448114</v>
      </c>
      <c r="H19" s="329" t="s">
        <v>171</v>
      </c>
      <c r="I19" s="330"/>
      <c r="J19" s="330"/>
      <c r="K19" s="330"/>
      <c r="L19" s="330"/>
      <c r="M19" s="330"/>
    </row>
    <row r="20" spans="1:13" ht="12.9" customHeight="1" x14ac:dyDescent="0.3">
      <c r="A20" s="311" t="s">
        <v>172</v>
      </c>
      <c r="B20" s="329" t="s">
        <v>173</v>
      </c>
      <c r="C20" s="331">
        <v>14448114</v>
      </c>
      <c r="D20" s="331"/>
      <c r="E20" s="331">
        <v>14448114</v>
      </c>
      <c r="F20" s="331"/>
      <c r="G20" s="331">
        <v>14448114</v>
      </c>
      <c r="H20" s="329" t="s">
        <v>174</v>
      </c>
      <c r="I20" s="332"/>
      <c r="J20" s="332"/>
      <c r="K20" s="332"/>
      <c r="L20" s="332"/>
      <c r="M20" s="332"/>
    </row>
    <row r="21" spans="1:13" ht="12.9" customHeight="1" x14ac:dyDescent="0.3">
      <c r="A21" s="311" t="s">
        <v>175</v>
      </c>
      <c r="B21" s="329" t="s">
        <v>176</v>
      </c>
      <c r="C21" s="331"/>
      <c r="D21" s="331"/>
      <c r="E21" s="331"/>
      <c r="F21" s="331"/>
      <c r="G21" s="331"/>
      <c r="H21" s="329" t="s">
        <v>177</v>
      </c>
      <c r="I21" s="332"/>
      <c r="J21" s="332"/>
      <c r="K21" s="332"/>
      <c r="L21" s="332"/>
      <c r="M21" s="332"/>
    </row>
    <row r="22" spans="1:13" ht="12.9" customHeight="1" x14ac:dyDescent="0.3">
      <c r="A22" s="311" t="s">
        <v>178</v>
      </c>
      <c r="B22" s="329" t="s">
        <v>179</v>
      </c>
      <c r="C22" s="331"/>
      <c r="D22" s="331"/>
      <c r="E22" s="331"/>
      <c r="F22" s="331"/>
      <c r="G22" s="331"/>
      <c r="H22" s="329" t="s">
        <v>180</v>
      </c>
      <c r="I22" s="332"/>
      <c r="J22" s="332"/>
      <c r="K22" s="332"/>
      <c r="L22" s="332"/>
      <c r="M22" s="332"/>
    </row>
    <row r="23" spans="1:13" ht="12.9" customHeight="1" x14ac:dyDescent="0.3">
      <c r="A23" s="311" t="s">
        <v>181</v>
      </c>
      <c r="B23" s="329" t="s">
        <v>182</v>
      </c>
      <c r="C23" s="331"/>
      <c r="D23" s="331"/>
      <c r="E23" s="331"/>
      <c r="F23" s="331"/>
      <c r="G23" s="331"/>
      <c r="H23" s="327" t="s">
        <v>183</v>
      </c>
      <c r="I23" s="332"/>
      <c r="J23" s="332"/>
      <c r="K23" s="332"/>
      <c r="L23" s="332"/>
      <c r="M23" s="332"/>
    </row>
    <row r="24" spans="1:13" ht="12.9" customHeight="1" x14ac:dyDescent="0.3">
      <c r="A24" s="311" t="s">
        <v>184</v>
      </c>
      <c r="B24" s="329" t="s">
        <v>185</v>
      </c>
      <c r="C24" s="333">
        <f>+C25+C26</f>
        <v>0</v>
      </c>
      <c r="D24" s="333"/>
      <c r="E24" s="333">
        <f t="shared" ref="E24:G24" si="3">+E25+E26</f>
        <v>5113</v>
      </c>
      <c r="F24" s="333"/>
      <c r="G24" s="333">
        <f t="shared" si="3"/>
        <v>5113</v>
      </c>
      <c r="H24" s="329" t="s">
        <v>186</v>
      </c>
      <c r="I24" s="332"/>
      <c r="J24" s="332"/>
      <c r="K24" s="332"/>
      <c r="L24" s="332"/>
      <c r="M24" s="332"/>
    </row>
    <row r="25" spans="1:13" ht="12.9" customHeight="1" x14ac:dyDescent="0.3">
      <c r="A25" s="326" t="s">
        <v>187</v>
      </c>
      <c r="B25" s="327" t="s">
        <v>188</v>
      </c>
      <c r="C25" s="334"/>
      <c r="D25" s="334"/>
      <c r="E25" s="334"/>
      <c r="F25" s="334"/>
      <c r="G25" s="334"/>
      <c r="H25" s="308" t="s">
        <v>189</v>
      </c>
      <c r="I25" s="330"/>
      <c r="J25" s="330"/>
      <c r="K25" s="330"/>
      <c r="L25" s="330"/>
      <c r="M25" s="330"/>
    </row>
    <row r="26" spans="1:13" ht="12.9" customHeight="1" thickBot="1" x14ac:dyDescent="0.35">
      <c r="A26" s="311" t="s">
        <v>190</v>
      </c>
      <c r="B26" s="329" t="s">
        <v>111</v>
      </c>
      <c r="C26" s="313">
        <f>'1.1.sz.mell.'!D79</f>
        <v>0</v>
      </c>
      <c r="D26" s="313">
        <f>'1.1.sz.mell.'!E79</f>
        <v>5113</v>
      </c>
      <c r="E26" s="313">
        <f>'1.1.sz.mell.'!F79</f>
        <v>5113</v>
      </c>
      <c r="F26" s="313">
        <f>'1.1.sz.mell.'!G79</f>
        <v>0</v>
      </c>
      <c r="G26" s="313">
        <f>'1.1.sz.mell.'!H79</f>
        <v>5113</v>
      </c>
      <c r="H26" s="267" t="s">
        <v>145</v>
      </c>
      <c r="I26" s="332">
        <f>'1.1.sz.mell.'!D127</f>
        <v>901760</v>
      </c>
      <c r="J26" s="332">
        <f>'1.1.sz.mell.'!E127</f>
        <v>5113</v>
      </c>
      <c r="K26" s="332">
        <f>'1.1.sz.mell.'!F127</f>
        <v>906873</v>
      </c>
      <c r="L26" s="332">
        <f>'1.1.sz.mell.'!G127</f>
        <v>0</v>
      </c>
      <c r="M26" s="332">
        <f>'1.1.sz.mell.'!H127</f>
        <v>906873</v>
      </c>
    </row>
    <row r="27" spans="1:13" ht="15.9" customHeight="1" thickBot="1" x14ac:dyDescent="0.35">
      <c r="A27" s="322" t="s">
        <v>192</v>
      </c>
      <c r="B27" s="323" t="s">
        <v>193</v>
      </c>
      <c r="C27" s="324">
        <f>+C19+C24</f>
        <v>14448114</v>
      </c>
      <c r="D27" s="324">
        <f t="shared" ref="D27:G27" si="4">+D19+D24</f>
        <v>0</v>
      </c>
      <c r="E27" s="324">
        <f t="shared" si="4"/>
        <v>14453227</v>
      </c>
      <c r="F27" s="324">
        <f t="shared" si="4"/>
        <v>0</v>
      </c>
      <c r="G27" s="324">
        <f t="shared" si="4"/>
        <v>14453227</v>
      </c>
      <c r="H27" s="323" t="s">
        <v>194</v>
      </c>
      <c r="I27" s="325">
        <f>SUM(I19:I26)</f>
        <v>901760</v>
      </c>
      <c r="J27" s="325">
        <f t="shared" ref="J27:M27" si="5">SUM(J19:J26)</f>
        <v>5113</v>
      </c>
      <c r="K27" s="325">
        <f t="shared" si="5"/>
        <v>906873</v>
      </c>
      <c r="L27" s="325">
        <f t="shared" si="5"/>
        <v>0</v>
      </c>
      <c r="M27" s="325">
        <f t="shared" si="5"/>
        <v>906873</v>
      </c>
    </row>
    <row r="28" spans="1:13" ht="13.8" thickBot="1" x14ac:dyDescent="0.35">
      <c r="A28" s="322" t="s">
        <v>195</v>
      </c>
      <c r="B28" s="335" t="s">
        <v>196</v>
      </c>
      <c r="C28" s="336">
        <f>+C18+C27</f>
        <v>51589520</v>
      </c>
      <c r="D28" s="336">
        <f t="shared" ref="D28:G28" si="6">+D18+D27</f>
        <v>261181</v>
      </c>
      <c r="E28" s="336">
        <f t="shared" si="6"/>
        <v>51855814</v>
      </c>
      <c r="F28" s="336">
        <f t="shared" si="6"/>
        <v>-300000</v>
      </c>
      <c r="G28" s="336">
        <f t="shared" si="6"/>
        <v>51555814</v>
      </c>
      <c r="H28" s="335" t="s">
        <v>197</v>
      </c>
      <c r="I28" s="336">
        <f>+I18+I27</f>
        <v>54191322</v>
      </c>
      <c r="J28" s="336">
        <f t="shared" ref="J28:M28" si="7">+J18+J27</f>
        <v>521562</v>
      </c>
      <c r="K28" s="336">
        <f t="shared" si="7"/>
        <v>54712884</v>
      </c>
      <c r="L28" s="336">
        <f t="shared" si="7"/>
        <v>-300000</v>
      </c>
      <c r="M28" s="336">
        <f t="shared" si="7"/>
        <v>54412884</v>
      </c>
    </row>
    <row r="29" spans="1:13" ht="13.8" thickBot="1" x14ac:dyDescent="0.35">
      <c r="A29" s="322" t="s">
        <v>198</v>
      </c>
      <c r="B29" s="335" t="s">
        <v>199</v>
      </c>
      <c r="C29" s="336">
        <f>IF(C18-I18&lt;0,I18-C18,"-")</f>
        <v>16148156</v>
      </c>
      <c r="D29" s="336">
        <f t="shared" ref="D29:G29" si="8">IF(D18-J18&lt;0,J18-D18,"-")</f>
        <v>255268</v>
      </c>
      <c r="E29" s="336">
        <f t="shared" si="8"/>
        <v>16403424</v>
      </c>
      <c r="F29" s="336" t="str">
        <f t="shared" si="8"/>
        <v>-</v>
      </c>
      <c r="G29" s="336">
        <f t="shared" si="8"/>
        <v>16403424</v>
      </c>
      <c r="H29" s="335" t="s">
        <v>200</v>
      </c>
      <c r="I29" s="336" t="str">
        <f>IF(C18-I18&gt;0,C18-I18,"-")</f>
        <v>-</v>
      </c>
      <c r="J29" s="336" t="str">
        <f t="shared" ref="J29:M29" si="9">IF(D18-J18&gt;0,D18-J18,"-")</f>
        <v>-</v>
      </c>
      <c r="K29" s="336" t="str">
        <f t="shared" si="9"/>
        <v>-</v>
      </c>
      <c r="L29" s="336" t="str">
        <f t="shared" si="9"/>
        <v>-</v>
      </c>
      <c r="M29" s="336" t="str">
        <f t="shared" si="9"/>
        <v>-</v>
      </c>
    </row>
    <row r="30" spans="1:13" ht="13.8" thickBot="1" x14ac:dyDescent="0.35">
      <c r="A30" s="322" t="s">
        <v>201</v>
      </c>
      <c r="B30" s="335" t="s">
        <v>202</v>
      </c>
      <c r="C30" s="336">
        <f>IF(C18+C19-I28&lt;0,I28-(C18+C19),"-")</f>
        <v>2601802</v>
      </c>
      <c r="D30" s="336">
        <f t="shared" ref="D30:G30" si="10">IF(D18+D19-J28&lt;0,J28-(D18+D19),"-")</f>
        <v>260381</v>
      </c>
      <c r="E30" s="336">
        <f t="shared" si="10"/>
        <v>2862183</v>
      </c>
      <c r="F30" s="336" t="str">
        <f t="shared" si="10"/>
        <v>-</v>
      </c>
      <c r="G30" s="336">
        <f t="shared" si="10"/>
        <v>2862183</v>
      </c>
      <c r="H30" s="335" t="s">
        <v>203</v>
      </c>
      <c r="I30" s="336" t="str">
        <f>IF(C18+C19-I28&gt;0,C18+C19-I28,"-")</f>
        <v>-</v>
      </c>
      <c r="J30" s="336" t="str">
        <f t="shared" ref="J30:M30" si="11">IF(D18+D19-J28&gt;0,D18+D19-J28,"-")</f>
        <v>-</v>
      </c>
      <c r="K30" s="336" t="str">
        <f t="shared" si="11"/>
        <v>-</v>
      </c>
      <c r="L30" s="336" t="str">
        <f t="shared" si="11"/>
        <v>-</v>
      </c>
      <c r="M30" s="336" t="str">
        <f t="shared" si="11"/>
        <v>-</v>
      </c>
    </row>
    <row r="31" spans="1:13" ht="17.399999999999999" x14ac:dyDescent="0.3">
      <c r="B31" s="337"/>
      <c r="C31" s="337"/>
      <c r="D31" s="337"/>
      <c r="E31" s="337"/>
      <c r="F31" s="337"/>
      <c r="G31" s="337"/>
      <c r="H31" s="337"/>
    </row>
    <row r="32" spans="1:13" ht="31.5" customHeight="1" x14ac:dyDescent="0.3">
      <c r="B32" s="749" t="s">
        <v>204</v>
      </c>
      <c r="C32" s="749"/>
      <c r="D32" s="749"/>
      <c r="E32" s="749"/>
      <c r="F32" s="749"/>
      <c r="G32" s="749"/>
      <c r="H32" s="749"/>
      <c r="I32" s="749"/>
      <c r="J32" s="370"/>
      <c r="K32" s="292"/>
      <c r="L32" s="292"/>
    </row>
    <row r="33" spans="1:13" ht="14.4" thickBot="1" x14ac:dyDescent="0.35">
      <c r="I33" s="294"/>
      <c r="J33" s="294"/>
      <c r="K33" s="294"/>
      <c r="L33" s="294"/>
      <c r="M33" s="294" t="s">
        <v>565</v>
      </c>
    </row>
    <row r="34" spans="1:13" ht="13.8" thickBot="1" x14ac:dyDescent="0.35">
      <c r="A34" s="750" t="s">
        <v>2</v>
      </c>
      <c r="B34" s="295" t="s">
        <v>153</v>
      </c>
      <c r="C34" s="296"/>
      <c r="D34" s="297"/>
      <c r="E34" s="297"/>
      <c r="F34" s="297"/>
      <c r="G34" s="297"/>
      <c r="H34" s="295" t="s">
        <v>154</v>
      </c>
      <c r="I34" s="298"/>
      <c r="J34" s="298"/>
      <c r="K34" s="298"/>
      <c r="L34" s="298"/>
      <c r="M34" s="298"/>
    </row>
    <row r="35" spans="1:13" s="300" customFormat="1" ht="23.4" thickBot="1" x14ac:dyDescent="0.35">
      <c r="A35" s="751"/>
      <c r="B35" s="299" t="s">
        <v>155</v>
      </c>
      <c r="C35" s="203" t="s">
        <v>1895</v>
      </c>
      <c r="D35" s="372" t="s">
        <v>1892</v>
      </c>
      <c r="E35" s="372" t="s">
        <v>586</v>
      </c>
      <c r="F35" s="372" t="s">
        <v>1893</v>
      </c>
      <c r="G35" s="372" t="s">
        <v>586</v>
      </c>
      <c r="H35" s="299" t="s">
        <v>155</v>
      </c>
      <c r="I35" s="203" t="s">
        <v>1895</v>
      </c>
      <c r="J35" s="372" t="s">
        <v>1892</v>
      </c>
      <c r="K35" s="372" t="s">
        <v>586</v>
      </c>
      <c r="L35" s="372" t="s">
        <v>1893</v>
      </c>
      <c r="M35" s="372" t="s">
        <v>586</v>
      </c>
    </row>
    <row r="36" spans="1:13" s="300" customFormat="1" ht="13.8" thickBot="1" x14ac:dyDescent="0.35">
      <c r="A36" s="301">
        <v>1</v>
      </c>
      <c r="B36" s="302">
        <v>2</v>
      </c>
      <c r="C36" s="303">
        <v>3</v>
      </c>
      <c r="D36" s="304"/>
      <c r="E36" s="304"/>
      <c r="F36" s="304"/>
      <c r="G36" s="304"/>
      <c r="H36" s="302">
        <v>4</v>
      </c>
      <c r="I36" s="305">
        <v>5</v>
      </c>
      <c r="J36" s="305"/>
      <c r="K36" s="305">
        <v>5</v>
      </c>
      <c r="L36" s="305"/>
      <c r="M36" s="305">
        <v>5</v>
      </c>
    </row>
    <row r="37" spans="1:13" ht="12.9" customHeight="1" x14ac:dyDescent="0.3">
      <c r="A37" s="307" t="s">
        <v>4</v>
      </c>
      <c r="B37" s="308" t="s">
        <v>205</v>
      </c>
      <c r="C37" s="309">
        <f>'1.1.sz.mell.'!D19</f>
        <v>2802070</v>
      </c>
      <c r="D37" s="309">
        <f>'1.1.sz.mell.'!E19</f>
        <v>0</v>
      </c>
      <c r="E37" s="309">
        <f>'1.1.sz.mell.'!F19</f>
        <v>2802070</v>
      </c>
      <c r="F37" s="309">
        <f>'1.1.sz.mell.'!G19</f>
        <v>0</v>
      </c>
      <c r="G37" s="309">
        <f>'1.1.sz.mell.'!H19</f>
        <v>2802070</v>
      </c>
      <c r="H37" s="308" t="s">
        <v>129</v>
      </c>
      <c r="I37" s="310">
        <f>'1.1.sz.mell.'!D108</f>
        <v>317500</v>
      </c>
      <c r="J37" s="310">
        <f>'1.1.sz.mell.'!E108</f>
        <v>0</v>
      </c>
      <c r="K37" s="310">
        <f>'1.1.sz.mell.'!F108</f>
        <v>317500</v>
      </c>
      <c r="L37" s="310">
        <f>'1.1.sz.mell.'!G108</f>
        <v>0</v>
      </c>
      <c r="M37" s="310">
        <f>'1.1.sz.mell.'!H108</f>
        <v>317500</v>
      </c>
    </row>
    <row r="38" spans="1:13" x14ac:dyDescent="0.3">
      <c r="A38" s="311" t="s">
        <v>15</v>
      </c>
      <c r="B38" s="312" t="s">
        <v>206</v>
      </c>
      <c r="C38" s="313"/>
      <c r="D38" s="313"/>
      <c r="E38" s="313"/>
      <c r="F38" s="313"/>
      <c r="G38" s="313"/>
      <c r="H38" s="312" t="s">
        <v>207</v>
      </c>
      <c r="I38" s="310">
        <f>'1.1.sz.mell.'!D109</f>
        <v>0</v>
      </c>
      <c r="J38" s="310">
        <f>'1.1.sz.mell.'!E109</f>
        <v>0</v>
      </c>
      <c r="K38" s="310">
        <f>'1.1.sz.mell.'!F109</f>
        <v>0</v>
      </c>
      <c r="L38" s="310">
        <f>'1.1.sz.mell.'!G109</f>
        <v>0</v>
      </c>
      <c r="M38" s="310">
        <f>'1.1.sz.mell.'!H109</f>
        <v>0</v>
      </c>
    </row>
    <row r="39" spans="1:13" ht="12.9" customHeight="1" x14ac:dyDescent="0.3">
      <c r="A39" s="311" t="s">
        <v>27</v>
      </c>
      <c r="B39" s="312" t="s">
        <v>208</v>
      </c>
      <c r="C39" s="313">
        <f>'1.1.sz.mell.'!D46</f>
        <v>0</v>
      </c>
      <c r="D39" s="313">
        <f>'1.1.sz.mell.'!E46</f>
        <v>0</v>
      </c>
      <c r="E39" s="313">
        <f>'1.1.sz.mell.'!F46</f>
        <v>0</v>
      </c>
      <c r="F39" s="313">
        <f>'1.1.sz.mell.'!G46</f>
        <v>0</v>
      </c>
      <c r="G39" s="313">
        <f>'1.1.sz.mell.'!H46</f>
        <v>0</v>
      </c>
      <c r="H39" s="312" t="s">
        <v>131</v>
      </c>
      <c r="I39" s="310">
        <f>'1.1.sz.mell.'!D110</f>
        <v>66890341</v>
      </c>
      <c r="J39" s="310">
        <f>'1.1.sz.mell.'!E110</f>
        <v>0</v>
      </c>
      <c r="K39" s="310">
        <f>'1.1.sz.mell.'!F110</f>
        <v>66890341</v>
      </c>
      <c r="L39" s="310">
        <f>'1.1.sz.mell.'!G110</f>
        <v>0</v>
      </c>
      <c r="M39" s="310">
        <f>'1.1.sz.mell.'!H110</f>
        <v>66890341</v>
      </c>
    </row>
    <row r="40" spans="1:13" ht="12.9" customHeight="1" x14ac:dyDescent="0.3">
      <c r="A40" s="311" t="s">
        <v>135</v>
      </c>
      <c r="B40" s="312" t="s">
        <v>209</v>
      </c>
      <c r="C40" s="313">
        <f>'1.1.sz.mell.'!D64</f>
        <v>0</v>
      </c>
      <c r="D40" s="313">
        <f>'1.1.sz.mell.'!E64</f>
        <v>0</v>
      </c>
      <c r="E40" s="313">
        <f>'1.1.sz.mell.'!F64</f>
        <v>55000</v>
      </c>
      <c r="F40" s="313">
        <f>'1.1.sz.mell.'!G63</f>
        <v>0</v>
      </c>
      <c r="G40" s="313">
        <f>'1.1.sz.mell.'!H64</f>
        <v>55000</v>
      </c>
      <c r="H40" s="312" t="s">
        <v>210</v>
      </c>
      <c r="I40" s="310">
        <f>'1.1.sz.mell.'!D111</f>
        <v>0</v>
      </c>
      <c r="J40" s="310">
        <f>'1.1.sz.mell.'!E111</f>
        <v>0</v>
      </c>
      <c r="K40" s="310">
        <f>'1.1.sz.mell.'!F111</f>
        <v>0</v>
      </c>
      <c r="L40" s="310">
        <f>'1.1.sz.mell.'!G111</f>
        <v>0</v>
      </c>
      <c r="M40" s="310">
        <f>'1.1.sz.mell.'!H111</f>
        <v>0</v>
      </c>
    </row>
    <row r="41" spans="1:13" ht="12.75" customHeight="1" x14ac:dyDescent="0.3">
      <c r="A41" s="311" t="s">
        <v>41</v>
      </c>
      <c r="B41" s="312"/>
      <c r="C41" s="313"/>
      <c r="D41" s="313"/>
      <c r="E41" s="313"/>
      <c r="F41" s="313"/>
      <c r="G41" s="313"/>
      <c r="H41" s="312" t="s">
        <v>133</v>
      </c>
      <c r="I41" s="310">
        <f>'1.1.sz.mell.'!D112</f>
        <v>0</v>
      </c>
      <c r="J41" s="310">
        <f>'1.1.sz.mell.'!E112</f>
        <v>0</v>
      </c>
      <c r="K41" s="310">
        <f>'1.1.sz.mell.'!F112</f>
        <v>0</v>
      </c>
      <c r="L41" s="310">
        <f>'1.1.sz.mell.'!G112</f>
        <v>0</v>
      </c>
      <c r="M41" s="310">
        <f>'1.1.sz.mell.'!H112</f>
        <v>0</v>
      </c>
    </row>
    <row r="42" spans="1:13" ht="12.9" customHeight="1" x14ac:dyDescent="0.3">
      <c r="A42" s="311" t="s">
        <v>63</v>
      </c>
      <c r="B42" s="312"/>
      <c r="C42" s="315"/>
      <c r="D42" s="315"/>
      <c r="E42" s="315"/>
      <c r="F42" s="315"/>
      <c r="G42" s="315"/>
      <c r="H42" s="317" t="s">
        <v>353</v>
      </c>
      <c r="I42" s="316">
        <f>'1.1.sz.mell.'!D106</f>
        <v>0</v>
      </c>
      <c r="J42" s="316">
        <f>'1.1.sz.mell.'!E106</f>
        <v>0</v>
      </c>
      <c r="K42" s="316">
        <f>'1.1.sz.mell.'!F106</f>
        <v>0</v>
      </c>
      <c r="L42" s="316">
        <f>'1.1.sz.mell.'!G106</f>
        <v>0</v>
      </c>
      <c r="M42" s="316">
        <f>'1.1.sz.mell.'!H106</f>
        <v>0</v>
      </c>
    </row>
    <row r="43" spans="1:13" ht="12.9" customHeight="1" x14ac:dyDescent="0.3">
      <c r="A43" s="311" t="s">
        <v>142</v>
      </c>
      <c r="B43" s="317"/>
      <c r="C43" s="313"/>
      <c r="D43" s="313"/>
      <c r="E43" s="313"/>
      <c r="F43" s="313"/>
      <c r="G43" s="313"/>
      <c r="H43" s="317" t="s">
        <v>398</v>
      </c>
      <c r="I43" s="316"/>
      <c r="J43" s="316">
        <f>K43-I43</f>
        <v>0</v>
      </c>
      <c r="K43" s="316"/>
      <c r="L43" s="316"/>
      <c r="M43" s="316">
        <f>SUM(K43:L43)</f>
        <v>0</v>
      </c>
    </row>
    <row r="44" spans="1:13" ht="12.9" customHeight="1" x14ac:dyDescent="0.3">
      <c r="A44" s="311" t="s">
        <v>81</v>
      </c>
      <c r="B44" s="317"/>
      <c r="C44" s="313"/>
      <c r="D44" s="313"/>
      <c r="E44" s="313"/>
      <c r="F44" s="313"/>
      <c r="G44" s="313"/>
      <c r="H44" s="317"/>
      <c r="I44" s="316"/>
      <c r="J44" s="316"/>
      <c r="K44" s="316"/>
      <c r="L44" s="316"/>
      <c r="M44" s="316"/>
    </row>
    <row r="45" spans="1:13" ht="12.9" customHeight="1" x14ac:dyDescent="0.3">
      <c r="A45" s="311" t="s">
        <v>83</v>
      </c>
      <c r="B45" s="317"/>
      <c r="C45" s="315"/>
      <c r="D45" s="315"/>
      <c r="E45" s="315"/>
      <c r="F45" s="315"/>
      <c r="G45" s="315"/>
      <c r="H45" s="317"/>
      <c r="I45" s="316"/>
      <c r="J45" s="316"/>
      <c r="K45" s="316"/>
      <c r="L45" s="316"/>
      <c r="M45" s="316"/>
    </row>
    <row r="46" spans="1:13" x14ac:dyDescent="0.3">
      <c r="A46" s="311" t="s">
        <v>147</v>
      </c>
      <c r="B46" s="317"/>
      <c r="C46" s="315"/>
      <c r="D46" s="315"/>
      <c r="E46" s="315"/>
      <c r="F46" s="315"/>
      <c r="G46" s="315"/>
      <c r="H46" s="317"/>
      <c r="I46" s="316"/>
      <c r="J46" s="316"/>
      <c r="K46" s="316"/>
      <c r="L46" s="316"/>
      <c r="M46" s="316"/>
    </row>
    <row r="47" spans="1:13" ht="12.9" customHeight="1" thickBot="1" x14ac:dyDescent="0.35">
      <c r="A47" s="326" t="s">
        <v>164</v>
      </c>
      <c r="B47" s="338"/>
      <c r="C47" s="339"/>
      <c r="D47" s="339"/>
      <c r="E47" s="339"/>
      <c r="F47" s="339"/>
      <c r="G47" s="339"/>
      <c r="H47" s="340" t="s">
        <v>163</v>
      </c>
      <c r="I47" s="341"/>
      <c r="J47" s="341"/>
      <c r="K47" s="341"/>
      <c r="L47" s="341"/>
      <c r="M47" s="341"/>
    </row>
    <row r="48" spans="1:13" ht="15.9" customHeight="1" thickBot="1" x14ac:dyDescent="0.35">
      <c r="A48" s="322" t="s">
        <v>165</v>
      </c>
      <c r="B48" s="323" t="s">
        <v>211</v>
      </c>
      <c r="C48" s="324">
        <f>+C37+C39+C40+C42+C43+C44+C45+C46+C47</f>
        <v>2802070</v>
      </c>
      <c r="D48" s="324">
        <f t="shared" ref="D48:G48" si="12">+D37+D39+D40+D42+D43+D44+D45+D46+D47</f>
        <v>0</v>
      </c>
      <c r="E48" s="324">
        <f t="shared" si="12"/>
        <v>2857070</v>
      </c>
      <c r="F48" s="324">
        <f t="shared" si="12"/>
        <v>0</v>
      </c>
      <c r="G48" s="324">
        <f t="shared" si="12"/>
        <v>2857070</v>
      </c>
      <c r="H48" s="323" t="s">
        <v>212</v>
      </c>
      <c r="I48" s="325">
        <f>+I37+I39+I41+I42+I43+I44+I45+I46+I47</f>
        <v>67207841</v>
      </c>
      <c r="J48" s="325">
        <f t="shared" ref="J48:M48" si="13">+J37+J39+J41+J42+J43+J44+J45+J46+J47</f>
        <v>0</v>
      </c>
      <c r="K48" s="325">
        <f t="shared" si="13"/>
        <v>67207841</v>
      </c>
      <c r="L48" s="325">
        <f t="shared" si="13"/>
        <v>0</v>
      </c>
      <c r="M48" s="325">
        <f t="shared" si="13"/>
        <v>67207841</v>
      </c>
    </row>
    <row r="49" spans="1:13" ht="12.9" customHeight="1" x14ac:dyDescent="0.3">
      <c r="A49" s="307" t="s">
        <v>166</v>
      </c>
      <c r="B49" s="342" t="s">
        <v>213</v>
      </c>
      <c r="C49" s="343">
        <f>+C50+C51+C52+C53+C54</f>
        <v>67207841</v>
      </c>
      <c r="D49" s="343"/>
      <c r="E49" s="343">
        <f t="shared" ref="E49:G49" si="14">+E50+E51+E52+E53+E54</f>
        <v>67207841</v>
      </c>
      <c r="F49" s="343"/>
      <c r="G49" s="343">
        <f t="shared" si="14"/>
        <v>67207841</v>
      </c>
      <c r="H49" s="329" t="s">
        <v>171</v>
      </c>
      <c r="I49" s="344"/>
      <c r="J49" s="344"/>
      <c r="K49" s="344"/>
      <c r="L49" s="344"/>
      <c r="M49" s="344"/>
    </row>
    <row r="50" spans="1:13" ht="12.9" customHeight="1" x14ac:dyDescent="0.3">
      <c r="A50" s="311" t="s">
        <v>169</v>
      </c>
      <c r="B50" s="345" t="s">
        <v>214</v>
      </c>
      <c r="C50" s="331">
        <v>67207841</v>
      </c>
      <c r="D50" s="331"/>
      <c r="E50" s="331">
        <v>67207841</v>
      </c>
      <c r="F50" s="331"/>
      <c r="G50" s="331">
        <v>67207841</v>
      </c>
      <c r="H50" s="329" t="s">
        <v>215</v>
      </c>
      <c r="I50" s="332"/>
      <c r="J50" s="332"/>
      <c r="K50" s="332"/>
      <c r="L50" s="332"/>
      <c r="M50" s="332"/>
    </row>
    <row r="51" spans="1:13" ht="12.9" customHeight="1" x14ac:dyDescent="0.3">
      <c r="A51" s="307" t="s">
        <v>172</v>
      </c>
      <c r="B51" s="345" t="s">
        <v>216</v>
      </c>
      <c r="C51" s="331"/>
      <c r="D51" s="331"/>
      <c r="E51" s="331"/>
      <c r="F51" s="331"/>
      <c r="G51" s="331"/>
      <c r="H51" s="329" t="s">
        <v>177</v>
      </c>
      <c r="I51" s="332"/>
      <c r="J51" s="332"/>
      <c r="K51" s="332"/>
      <c r="L51" s="332"/>
      <c r="M51" s="332"/>
    </row>
    <row r="52" spans="1:13" ht="12.9" customHeight="1" x14ac:dyDescent="0.3">
      <c r="A52" s="311" t="s">
        <v>175</v>
      </c>
      <c r="B52" s="345" t="s">
        <v>217</v>
      </c>
      <c r="C52" s="331"/>
      <c r="D52" s="331"/>
      <c r="E52" s="331"/>
      <c r="F52" s="331"/>
      <c r="G52" s="331"/>
      <c r="H52" s="329" t="s">
        <v>180</v>
      </c>
      <c r="I52" s="332">
        <f>'1.1.sz.mell.'!D115</f>
        <v>0</v>
      </c>
      <c r="J52" s="332">
        <f>'1.1.sz.mell.'!E115</f>
        <v>0</v>
      </c>
      <c r="K52" s="332">
        <f>'1.1.sz.mell.'!F115</f>
        <v>0</v>
      </c>
      <c r="L52" s="332">
        <f>'1.1.sz.mell.'!G115</f>
        <v>0</v>
      </c>
      <c r="M52" s="332">
        <f>'1.1.sz.mell.'!H115</f>
        <v>0</v>
      </c>
    </row>
    <row r="53" spans="1:13" ht="12.9" customHeight="1" x14ac:dyDescent="0.3">
      <c r="A53" s="307" t="s">
        <v>178</v>
      </c>
      <c r="B53" s="345" t="s">
        <v>218</v>
      </c>
      <c r="C53" s="331"/>
      <c r="D53" s="331"/>
      <c r="E53" s="331"/>
      <c r="F53" s="331"/>
      <c r="G53" s="331"/>
      <c r="H53" s="327" t="s">
        <v>183</v>
      </c>
      <c r="I53" s="332"/>
      <c r="J53" s="332"/>
      <c r="K53" s="332"/>
      <c r="L53" s="332"/>
      <c r="M53" s="332"/>
    </row>
    <row r="54" spans="1:13" ht="12.9" customHeight="1" x14ac:dyDescent="0.3">
      <c r="A54" s="311" t="s">
        <v>181</v>
      </c>
      <c r="B54" s="346" t="s">
        <v>219</v>
      </c>
      <c r="C54" s="331"/>
      <c r="D54" s="331"/>
      <c r="E54" s="331"/>
      <c r="F54" s="331"/>
      <c r="G54" s="331"/>
      <c r="H54" s="329" t="s">
        <v>220</v>
      </c>
      <c r="I54" s="332"/>
      <c r="J54" s="332"/>
      <c r="K54" s="332"/>
      <c r="L54" s="332"/>
      <c r="M54" s="332"/>
    </row>
    <row r="55" spans="1:13" ht="12.9" customHeight="1" x14ac:dyDescent="0.3">
      <c r="A55" s="307" t="s">
        <v>184</v>
      </c>
      <c r="B55" s="347" t="s">
        <v>221</v>
      </c>
      <c r="C55" s="333">
        <f>+C56+C57+C58+C59+C60</f>
        <v>0</v>
      </c>
      <c r="D55" s="333">
        <f t="shared" ref="D55:G55" si="15">+D56+D57+D58+D59+D60</f>
        <v>0</v>
      </c>
      <c r="E55" s="333">
        <f t="shared" si="15"/>
        <v>0</v>
      </c>
      <c r="F55" s="333">
        <f t="shared" si="15"/>
        <v>0</v>
      </c>
      <c r="G55" s="333">
        <f t="shared" si="15"/>
        <v>0</v>
      </c>
      <c r="H55" s="348" t="s">
        <v>189</v>
      </c>
      <c r="I55" s="332"/>
      <c r="J55" s="332"/>
      <c r="K55" s="332"/>
      <c r="L55" s="332"/>
      <c r="M55" s="332"/>
    </row>
    <row r="56" spans="1:13" ht="12.9" customHeight="1" x14ac:dyDescent="0.3">
      <c r="A56" s="311" t="s">
        <v>187</v>
      </c>
      <c r="B56" s="346" t="s">
        <v>222</v>
      </c>
      <c r="C56" s="331">
        <f>'1.1.sz.mell.'!D68</f>
        <v>0</v>
      </c>
      <c r="D56" s="331">
        <f>'1.1.sz.mell.'!E68</f>
        <v>0</v>
      </c>
      <c r="E56" s="331">
        <f>'1.1.sz.mell.'!F68</f>
        <v>0</v>
      </c>
      <c r="F56" s="331">
        <f>'1.1.sz.mell.'!G68</f>
        <v>0</v>
      </c>
      <c r="G56" s="331">
        <f>'1.1.sz.mell.'!H68</f>
        <v>0</v>
      </c>
      <c r="H56" s="348" t="s">
        <v>223</v>
      </c>
      <c r="I56" s="332"/>
      <c r="J56" s="332"/>
      <c r="K56" s="332"/>
      <c r="L56" s="332"/>
      <c r="M56" s="332"/>
    </row>
    <row r="57" spans="1:13" ht="12.9" customHeight="1" x14ac:dyDescent="0.3">
      <c r="A57" s="307" t="s">
        <v>190</v>
      </c>
      <c r="B57" s="346" t="s">
        <v>224</v>
      </c>
      <c r="C57" s="331"/>
      <c r="D57" s="331"/>
      <c r="E57" s="331"/>
      <c r="F57" s="331"/>
      <c r="G57" s="331"/>
      <c r="H57" s="349"/>
      <c r="I57" s="332"/>
      <c r="J57" s="332"/>
      <c r="K57" s="332"/>
      <c r="L57" s="332"/>
      <c r="M57" s="332"/>
    </row>
    <row r="58" spans="1:13" ht="12.9" customHeight="1" x14ac:dyDescent="0.3">
      <c r="A58" s="311" t="s">
        <v>192</v>
      </c>
      <c r="B58" s="345" t="s">
        <v>225</v>
      </c>
      <c r="C58" s="331"/>
      <c r="D58" s="331"/>
      <c r="E58" s="331"/>
      <c r="F58" s="331"/>
      <c r="G58" s="331"/>
      <c r="H58" s="350"/>
      <c r="I58" s="332"/>
      <c r="J58" s="332"/>
      <c r="K58" s="332"/>
      <c r="L58" s="332"/>
      <c r="M58" s="332"/>
    </row>
    <row r="59" spans="1:13" ht="12.9" customHeight="1" x14ac:dyDescent="0.3">
      <c r="A59" s="307" t="s">
        <v>195</v>
      </c>
      <c r="B59" s="351" t="s">
        <v>226</v>
      </c>
      <c r="C59" s="331"/>
      <c r="D59" s="331"/>
      <c r="E59" s="331"/>
      <c r="F59" s="331"/>
      <c r="G59" s="331"/>
      <c r="H59" s="317"/>
      <c r="I59" s="332"/>
      <c r="J59" s="332"/>
      <c r="K59" s="332"/>
      <c r="L59" s="332"/>
      <c r="M59" s="332"/>
    </row>
    <row r="60" spans="1:13" ht="12.9" customHeight="1" thickBot="1" x14ac:dyDescent="0.35">
      <c r="A60" s="311" t="s">
        <v>198</v>
      </c>
      <c r="B60" s="352" t="s">
        <v>227</v>
      </c>
      <c r="C60" s="331"/>
      <c r="D60" s="331"/>
      <c r="E60" s="331"/>
      <c r="F60" s="331"/>
      <c r="G60" s="331"/>
      <c r="H60" s="350"/>
      <c r="I60" s="332"/>
      <c r="J60" s="332"/>
      <c r="K60" s="332"/>
      <c r="L60" s="332"/>
      <c r="M60" s="332"/>
    </row>
    <row r="61" spans="1:13" ht="21.75" customHeight="1" thickBot="1" x14ac:dyDescent="0.35">
      <c r="A61" s="322" t="s">
        <v>201</v>
      </c>
      <c r="B61" s="323" t="s">
        <v>228</v>
      </c>
      <c r="C61" s="324">
        <f>+C49+C55</f>
        <v>67207841</v>
      </c>
      <c r="D61" s="324">
        <f t="shared" ref="D61:G61" si="16">+D49+D55</f>
        <v>0</v>
      </c>
      <c r="E61" s="324">
        <f t="shared" si="16"/>
        <v>67207841</v>
      </c>
      <c r="F61" s="324">
        <f t="shared" si="16"/>
        <v>0</v>
      </c>
      <c r="G61" s="324">
        <f t="shared" si="16"/>
        <v>67207841</v>
      </c>
      <c r="H61" s="323" t="s">
        <v>229</v>
      </c>
      <c r="I61" s="325">
        <f>SUM(I49:I60)</f>
        <v>0</v>
      </c>
      <c r="J61" s="325">
        <f t="shared" ref="J61:M61" si="17">SUM(J49:J60)</f>
        <v>0</v>
      </c>
      <c r="K61" s="325">
        <f t="shared" si="17"/>
        <v>0</v>
      </c>
      <c r="L61" s="325">
        <f t="shared" si="17"/>
        <v>0</v>
      </c>
      <c r="M61" s="325">
        <f t="shared" si="17"/>
        <v>0</v>
      </c>
    </row>
    <row r="62" spans="1:13" ht="13.8" thickBot="1" x14ac:dyDescent="0.35">
      <c r="A62" s="322" t="s">
        <v>230</v>
      </c>
      <c r="B62" s="335" t="s">
        <v>231</v>
      </c>
      <c r="C62" s="336">
        <f>+C48+C61</f>
        <v>70009911</v>
      </c>
      <c r="D62" s="336">
        <f t="shared" ref="D62:G62" si="18">+D48+D61</f>
        <v>0</v>
      </c>
      <c r="E62" s="336">
        <f t="shared" si="18"/>
        <v>70064911</v>
      </c>
      <c r="F62" s="336">
        <f t="shared" si="18"/>
        <v>0</v>
      </c>
      <c r="G62" s="336">
        <f t="shared" si="18"/>
        <v>70064911</v>
      </c>
      <c r="H62" s="335" t="s">
        <v>232</v>
      </c>
      <c r="I62" s="336">
        <f>+I48+I61</f>
        <v>67207841</v>
      </c>
      <c r="J62" s="336">
        <f t="shared" ref="J62:M62" si="19">+J48+J61</f>
        <v>0</v>
      </c>
      <c r="K62" s="336">
        <f t="shared" si="19"/>
        <v>67207841</v>
      </c>
      <c r="L62" s="336">
        <f t="shared" si="19"/>
        <v>0</v>
      </c>
      <c r="M62" s="336">
        <f t="shared" si="19"/>
        <v>67207841</v>
      </c>
    </row>
    <row r="63" spans="1:13" ht="13.8" thickBot="1" x14ac:dyDescent="0.35">
      <c r="A63" s="322" t="s">
        <v>233</v>
      </c>
      <c r="B63" s="335" t="s">
        <v>199</v>
      </c>
      <c r="C63" s="336">
        <f>IF(C48-I48&lt;0,I48-C48,"-")</f>
        <v>64405771</v>
      </c>
      <c r="D63" s="336" t="str">
        <f t="shared" ref="D63:G63" si="20">IF(D48-J48&lt;0,J48-D48,"-")</f>
        <v>-</v>
      </c>
      <c r="E63" s="336">
        <f t="shared" si="20"/>
        <v>64350771</v>
      </c>
      <c r="F63" s="336" t="str">
        <f t="shared" si="20"/>
        <v>-</v>
      </c>
      <c r="G63" s="336">
        <f t="shared" si="20"/>
        <v>64350771</v>
      </c>
      <c r="H63" s="335" t="s">
        <v>200</v>
      </c>
      <c r="I63" s="336" t="str">
        <f>IF(C48-I48&gt;0,C48-I48,"-")</f>
        <v>-</v>
      </c>
      <c r="J63" s="336" t="str">
        <f t="shared" ref="J63:M63" si="21">IF(D48-J48&gt;0,D48-J48,"-")</f>
        <v>-</v>
      </c>
      <c r="K63" s="336" t="str">
        <f t="shared" si="21"/>
        <v>-</v>
      </c>
      <c r="L63" s="336" t="str">
        <f t="shared" si="21"/>
        <v>-</v>
      </c>
      <c r="M63" s="336" t="str">
        <f t="shared" si="21"/>
        <v>-</v>
      </c>
    </row>
    <row r="64" spans="1:13" ht="13.8" thickBot="1" x14ac:dyDescent="0.35">
      <c r="A64" s="322" t="s">
        <v>234</v>
      </c>
      <c r="B64" s="335" t="s">
        <v>202</v>
      </c>
      <c r="C64" s="336" t="str">
        <f>IF(C48+C49-I62&lt;0,I62-(C48+C49+C56),"-")</f>
        <v>-</v>
      </c>
      <c r="D64" s="336" t="str">
        <f t="shared" ref="D64:G64" si="22">IF(D48+D49-J62&lt;0,J62-(D48+D49+D56),"-")</f>
        <v>-</v>
      </c>
      <c r="E64" s="336" t="str">
        <f t="shared" si="22"/>
        <v>-</v>
      </c>
      <c r="F64" s="336" t="str">
        <f t="shared" si="22"/>
        <v>-</v>
      </c>
      <c r="G64" s="336" t="str">
        <f t="shared" si="22"/>
        <v>-</v>
      </c>
      <c r="H64" s="335" t="s">
        <v>203</v>
      </c>
      <c r="I64" s="336">
        <f>IF(C48+C49-I62&gt;0,C48+C49-I62,"-")</f>
        <v>2802070</v>
      </c>
      <c r="J64" s="336" t="str">
        <f t="shared" ref="J64:M64" si="23">IF(D48+D49-J62&gt;0,D48+D49-J62,"-")</f>
        <v>-</v>
      </c>
      <c r="K64" s="336">
        <f t="shared" si="23"/>
        <v>2857070</v>
      </c>
      <c r="L64" s="336" t="str">
        <f t="shared" si="23"/>
        <v>-</v>
      </c>
      <c r="M64" s="336">
        <f t="shared" si="23"/>
        <v>2857070</v>
      </c>
    </row>
    <row r="65" spans="1:13" ht="13.8" thickBot="1" x14ac:dyDescent="0.35">
      <c r="A65" s="322" t="s">
        <v>235</v>
      </c>
      <c r="B65" s="335" t="s">
        <v>236</v>
      </c>
      <c r="C65" s="336">
        <f>SUM(C62,C28)</f>
        <v>121599431</v>
      </c>
      <c r="D65" s="336">
        <f t="shared" ref="D65:G65" si="24">SUM(D62,D28)</f>
        <v>261181</v>
      </c>
      <c r="E65" s="336">
        <f t="shared" si="24"/>
        <v>121920725</v>
      </c>
      <c r="F65" s="336">
        <f t="shared" si="24"/>
        <v>-300000</v>
      </c>
      <c r="G65" s="336">
        <f t="shared" si="24"/>
        <v>121620725</v>
      </c>
      <c r="H65" s="335" t="s">
        <v>237</v>
      </c>
      <c r="I65" s="336">
        <f>SUM(I62,I28)</f>
        <v>121399163</v>
      </c>
      <c r="J65" s="336">
        <f t="shared" ref="J65:M65" si="25">SUM(J62,J28)</f>
        <v>521562</v>
      </c>
      <c r="K65" s="336">
        <f t="shared" si="25"/>
        <v>121920725</v>
      </c>
      <c r="L65" s="336">
        <f t="shared" si="25"/>
        <v>-300000</v>
      </c>
      <c r="M65" s="336">
        <f t="shared" si="25"/>
        <v>121620725</v>
      </c>
    </row>
    <row r="67" spans="1:13" x14ac:dyDescent="0.3">
      <c r="H67" s="290">
        <f>I65-C65</f>
        <v>-200268</v>
      </c>
    </row>
  </sheetData>
  <mergeCells count="3">
    <mergeCell ref="A3:A4"/>
    <mergeCell ref="B32:I32"/>
    <mergeCell ref="A34:A35"/>
  </mergeCells>
  <printOptions horizontalCentered="1"/>
  <pageMargins left="0.25" right="0.25" top="0.75" bottom="0.75" header="0.3" footer="0.3"/>
  <pageSetup paperSize="9" scale="60" fitToHeight="0" orientation="landscape" verticalDpi="300" r:id="rId1"/>
  <headerFooter alignWithMargins="0">
    <oddHeader xml:space="preserve">&amp;R&amp;"Times New Roman CE,Félkövér dőlt"&amp;14 2. melléklet&amp;11 </oddHeader>
  </headerFooter>
  <rowBreaks count="1" manualBreakCount="1">
    <brk id="3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61"/>
  <sheetViews>
    <sheetView view="pageBreakPreview" zoomScaleNormal="120" zoomScaleSheetLayoutView="100" workbookViewId="0">
      <selection activeCell="C3" sqref="C3"/>
    </sheetView>
  </sheetViews>
  <sheetFormatPr defaultColWidth="9.109375" defaultRowHeight="18" x14ac:dyDescent="0.35"/>
  <cols>
    <col min="1" max="1" width="4.88671875" style="383" customWidth="1"/>
    <col min="2" max="2" width="5" style="383" customWidth="1"/>
    <col min="3" max="3" width="58.5546875" style="383" customWidth="1"/>
    <col min="4" max="4" width="20.44140625" style="383" customWidth="1"/>
    <col min="5" max="5" width="21.109375" style="383" customWidth="1"/>
    <col min="6" max="10" width="20" style="383" bestFit="1" customWidth="1"/>
    <col min="11" max="16384" width="9.109375" style="383"/>
  </cols>
  <sheetData>
    <row r="1" spans="1:10" ht="18" customHeight="1" x14ac:dyDescent="0.35">
      <c r="A1" s="759" t="s">
        <v>1911</v>
      </c>
      <c r="B1" s="759"/>
      <c r="C1" s="759"/>
      <c r="D1" s="759"/>
      <c r="E1" s="759"/>
      <c r="F1" s="759"/>
      <c r="G1" s="759"/>
      <c r="H1" s="759"/>
      <c r="I1" s="759"/>
      <c r="J1" s="759"/>
    </row>
    <row r="2" spans="1:10" ht="18.600000000000001" thickBot="1" x14ac:dyDescent="0.4">
      <c r="C2" s="382"/>
    </row>
    <row r="3" spans="1:10" s="385" customFormat="1" ht="47.4" thickBot="1" x14ac:dyDescent="0.35">
      <c r="A3" s="384" t="s">
        <v>1896</v>
      </c>
      <c r="D3" s="386" t="s">
        <v>1383</v>
      </c>
      <c r="E3" s="386" t="s">
        <v>240</v>
      </c>
      <c r="F3" s="713" t="s">
        <v>1895</v>
      </c>
      <c r="G3" s="714" t="s">
        <v>1892</v>
      </c>
      <c r="H3" s="714" t="s">
        <v>586</v>
      </c>
      <c r="I3" s="714" t="s">
        <v>1893</v>
      </c>
      <c r="J3" s="714" t="s">
        <v>586</v>
      </c>
    </row>
    <row r="4" spans="1:10" s="385" customFormat="1" ht="15.6" x14ac:dyDescent="0.3">
      <c r="D4" s="387"/>
      <c r="E4" s="387"/>
      <c r="F4" s="387"/>
      <c r="G4" s="387"/>
      <c r="H4" s="387"/>
      <c r="I4" s="387"/>
      <c r="J4" s="387"/>
    </row>
    <row r="5" spans="1:10" s="385" customFormat="1" ht="15.6" x14ac:dyDescent="0.3">
      <c r="B5" s="388" t="s">
        <v>1897</v>
      </c>
      <c r="C5" s="389" t="s">
        <v>1899</v>
      </c>
      <c r="D5" s="387"/>
      <c r="E5" s="387"/>
      <c r="F5" s="387"/>
      <c r="G5" s="387"/>
      <c r="H5" s="387"/>
      <c r="I5" s="387"/>
      <c r="J5" s="387"/>
    </row>
    <row r="6" spans="1:10" s="385" customFormat="1" ht="15.6" x14ac:dyDescent="0.3">
      <c r="C6" s="390" t="s">
        <v>1898</v>
      </c>
      <c r="D6" s="391">
        <v>22489562</v>
      </c>
      <c r="E6" s="391">
        <v>6072182</v>
      </c>
      <c r="F6" s="392">
        <f>SUM(D6:E6)</f>
        <v>28561744</v>
      </c>
      <c r="G6" s="392">
        <f>H6-F6</f>
        <v>0</v>
      </c>
      <c r="H6" s="392">
        <v>28561744</v>
      </c>
      <c r="I6" s="392"/>
      <c r="J6" s="392">
        <f>SUM(H6:I6)</f>
        <v>28561744</v>
      </c>
    </row>
    <row r="7" spans="1:10" s="385" customFormat="1" ht="15.6" x14ac:dyDescent="0.3">
      <c r="C7" s="389" t="s">
        <v>1900</v>
      </c>
      <c r="D7" s="391">
        <v>3911240</v>
      </c>
      <c r="E7" s="391">
        <v>1056035</v>
      </c>
      <c r="F7" s="392">
        <f t="shared" ref="F7:F11" si="0">SUM(D7:E7)</f>
        <v>4967275</v>
      </c>
      <c r="G7" s="392">
        <f t="shared" ref="G7:G11" si="1">H7-F7</f>
        <v>0</v>
      </c>
      <c r="H7" s="392">
        <v>4967275</v>
      </c>
      <c r="I7" s="392"/>
      <c r="J7" s="392">
        <f t="shared" ref="J7:J11" si="2">SUM(H7:I7)</f>
        <v>4967275</v>
      </c>
    </row>
    <row r="8" spans="1:10" s="385" customFormat="1" ht="15.6" x14ac:dyDescent="0.3">
      <c r="C8" s="389" t="s">
        <v>1901</v>
      </c>
      <c r="D8" s="391">
        <v>23532293</v>
      </c>
      <c r="E8" s="391">
        <v>6353719</v>
      </c>
      <c r="F8" s="392">
        <f t="shared" si="0"/>
        <v>29886012</v>
      </c>
      <c r="G8" s="392">
        <f t="shared" si="1"/>
        <v>0</v>
      </c>
      <c r="H8" s="392">
        <v>29886012</v>
      </c>
      <c r="I8" s="392"/>
      <c r="J8" s="392">
        <f t="shared" si="2"/>
        <v>29886012</v>
      </c>
    </row>
    <row r="9" spans="1:10" s="385" customFormat="1" ht="15.6" x14ac:dyDescent="0.3">
      <c r="C9" s="390" t="s">
        <v>1907</v>
      </c>
      <c r="D9" s="391">
        <v>2736465</v>
      </c>
      <c r="E9" s="391">
        <v>738845</v>
      </c>
      <c r="F9" s="392">
        <f t="shared" si="0"/>
        <v>3475310</v>
      </c>
      <c r="G9" s="392">
        <f t="shared" si="1"/>
        <v>0</v>
      </c>
      <c r="H9" s="392">
        <v>3475310</v>
      </c>
      <c r="I9" s="392"/>
      <c r="J9" s="392">
        <f t="shared" si="2"/>
        <v>3475310</v>
      </c>
    </row>
    <row r="10" spans="1:10" s="385" customFormat="1" ht="15.6" x14ac:dyDescent="0.3">
      <c r="C10" s="390"/>
      <c r="D10" s="391"/>
      <c r="E10" s="391"/>
      <c r="F10" s="392">
        <f t="shared" si="0"/>
        <v>0</v>
      </c>
      <c r="G10" s="392">
        <f t="shared" si="1"/>
        <v>0</v>
      </c>
      <c r="H10" s="392"/>
      <c r="I10" s="392"/>
      <c r="J10" s="392">
        <f t="shared" si="2"/>
        <v>0</v>
      </c>
    </row>
    <row r="11" spans="1:10" s="385" customFormat="1" ht="15.6" x14ac:dyDescent="0.3">
      <c r="C11" s="389"/>
      <c r="D11" s="391"/>
      <c r="E11" s="391"/>
      <c r="F11" s="392">
        <f t="shared" si="0"/>
        <v>0</v>
      </c>
      <c r="G11" s="392">
        <f t="shared" si="1"/>
        <v>0</v>
      </c>
      <c r="H11" s="392"/>
      <c r="I11" s="392"/>
      <c r="J11" s="392">
        <f t="shared" si="2"/>
        <v>0</v>
      </c>
    </row>
    <row r="12" spans="1:10" s="385" customFormat="1" ht="15.6" x14ac:dyDescent="0.3">
      <c r="C12" s="388" t="s">
        <v>1905</v>
      </c>
      <c r="D12" s="393">
        <f>SUM(D6:D11)</f>
        <v>52669560</v>
      </c>
      <c r="E12" s="393">
        <f>SUM(E6:E11)</f>
        <v>14220781</v>
      </c>
      <c r="F12" s="393">
        <f>SUM(F6:F11)</f>
        <v>66890341</v>
      </c>
      <c r="G12" s="393">
        <f t="shared" ref="G12:J12" si="3">SUM(G6:G11)</f>
        <v>0</v>
      </c>
      <c r="H12" s="393">
        <f>H6+H7+H8+H9+H10+H11</f>
        <v>66890341</v>
      </c>
      <c r="I12" s="393">
        <f t="shared" si="3"/>
        <v>0</v>
      </c>
      <c r="J12" s="393">
        <f t="shared" si="3"/>
        <v>66890341</v>
      </c>
    </row>
    <row r="13" spans="1:10" s="385" customFormat="1" ht="15.6" x14ac:dyDescent="0.3">
      <c r="C13" s="394"/>
      <c r="D13" s="395"/>
      <c r="E13" s="395"/>
      <c r="F13" s="395"/>
      <c r="G13" s="395"/>
      <c r="H13" s="395"/>
      <c r="I13" s="395"/>
      <c r="J13" s="395"/>
    </row>
    <row r="14" spans="1:10" s="385" customFormat="1" ht="15.6" hidden="1" x14ac:dyDescent="0.3">
      <c r="B14" s="388" t="s">
        <v>1902</v>
      </c>
      <c r="C14" s="396"/>
      <c r="D14" s="397"/>
      <c r="E14" s="397"/>
      <c r="F14" s="397"/>
      <c r="G14" s="397"/>
      <c r="H14" s="397"/>
      <c r="I14" s="397"/>
      <c r="J14" s="397"/>
    </row>
    <row r="15" spans="1:10" s="385" customFormat="1" ht="15.6" hidden="1" x14ac:dyDescent="0.3">
      <c r="B15" s="394"/>
      <c r="C15" s="389"/>
      <c r="D15" s="391"/>
      <c r="E15" s="392"/>
      <c r="F15" s="392">
        <f>SUM(D15:E15)</f>
        <v>0</v>
      </c>
      <c r="G15" s="392">
        <f t="shared" ref="G15:G16" si="4">H15-F15</f>
        <v>0</v>
      </c>
      <c r="H15" s="392"/>
      <c r="I15" s="392"/>
      <c r="J15" s="392">
        <f t="shared" ref="J15" si="5">SUM(H15:I15)</f>
        <v>0</v>
      </c>
    </row>
    <row r="16" spans="1:10" s="385" customFormat="1" ht="15.6" hidden="1" x14ac:dyDescent="0.3">
      <c r="B16" s="394"/>
      <c r="C16" s="390"/>
      <c r="D16" s="391"/>
      <c r="E16" s="392"/>
      <c r="F16" s="392">
        <f>SUM(D16:E16)</f>
        <v>0</v>
      </c>
      <c r="G16" s="392">
        <f t="shared" si="4"/>
        <v>0</v>
      </c>
      <c r="H16" s="392"/>
      <c r="I16" s="392"/>
      <c r="J16" s="392">
        <f t="shared" ref="J16" si="6">SUM(H16:I16)</f>
        <v>0</v>
      </c>
    </row>
    <row r="17" spans="2:10" s="385" customFormat="1" ht="15.6" hidden="1" x14ac:dyDescent="0.3">
      <c r="C17" s="388" t="s">
        <v>1903</v>
      </c>
      <c r="D17" s="398">
        <f>SUM(D15:D16)</f>
        <v>0</v>
      </c>
      <c r="E17" s="398">
        <f t="shared" ref="E17:F17" si="7">SUM(E15:E16)</f>
        <v>0</v>
      </c>
      <c r="F17" s="398">
        <f t="shared" si="7"/>
        <v>0</v>
      </c>
      <c r="G17" s="398">
        <f t="shared" ref="G17:J17" si="8">SUM(G15:G16)</f>
        <v>0</v>
      </c>
      <c r="H17" s="398"/>
      <c r="I17" s="398">
        <f t="shared" si="8"/>
        <v>0</v>
      </c>
      <c r="J17" s="398">
        <f t="shared" si="8"/>
        <v>0</v>
      </c>
    </row>
    <row r="18" spans="2:10" s="385" customFormat="1" ht="15.6" hidden="1" x14ac:dyDescent="0.3">
      <c r="D18" s="397"/>
      <c r="E18" s="397"/>
      <c r="F18" s="397"/>
      <c r="G18" s="397"/>
      <c r="H18" s="397"/>
      <c r="I18" s="397"/>
      <c r="J18" s="397"/>
    </row>
    <row r="19" spans="2:10" s="385" customFormat="1" ht="15.6" hidden="1" x14ac:dyDescent="0.3">
      <c r="B19" s="388" t="s">
        <v>1904</v>
      </c>
      <c r="C19" s="389"/>
      <c r="D19" s="397"/>
      <c r="E19" s="397"/>
      <c r="F19" s="397"/>
      <c r="G19" s="397"/>
      <c r="H19" s="397"/>
      <c r="I19" s="397"/>
      <c r="J19" s="397"/>
    </row>
    <row r="20" spans="2:10" s="385" customFormat="1" ht="15.6" hidden="1" x14ac:dyDescent="0.3">
      <c r="C20" s="399"/>
      <c r="D20" s="391"/>
      <c r="E20" s="391"/>
      <c r="F20" s="392">
        <f>SUM(D20:E20)</f>
        <v>0</v>
      </c>
      <c r="G20" s="392">
        <f t="shared" ref="G20:G21" si="9">H20-F20</f>
        <v>0</v>
      </c>
      <c r="H20" s="392"/>
      <c r="I20" s="392"/>
      <c r="J20" s="392">
        <f t="shared" ref="J20" si="10">SUM(H20:I20)</f>
        <v>0</v>
      </c>
    </row>
    <row r="21" spans="2:10" s="385" customFormat="1" ht="15.6" hidden="1" x14ac:dyDescent="0.3">
      <c r="C21" s="399"/>
      <c r="D21" s="391"/>
      <c r="E21" s="391"/>
      <c r="F21" s="392">
        <f>SUM(D21:E21)</f>
        <v>0</v>
      </c>
      <c r="G21" s="392">
        <f t="shared" si="9"/>
        <v>0</v>
      </c>
      <c r="H21" s="392"/>
      <c r="I21" s="392"/>
      <c r="J21" s="392">
        <f t="shared" ref="J21" si="11">SUM(H21:I21)</f>
        <v>0</v>
      </c>
    </row>
    <row r="22" spans="2:10" s="385" customFormat="1" ht="15.6" hidden="1" x14ac:dyDescent="0.3">
      <c r="C22" s="388" t="s">
        <v>1903</v>
      </c>
      <c r="D22" s="398">
        <f>SUM(D20:D21)</f>
        <v>0</v>
      </c>
      <c r="E22" s="398">
        <f t="shared" ref="E22:F22" si="12">SUM(E20:E21)</f>
        <v>0</v>
      </c>
      <c r="F22" s="398">
        <f t="shared" si="12"/>
        <v>0</v>
      </c>
      <c r="G22" s="398">
        <f t="shared" ref="G22:J22" si="13">SUM(G20:G21)</f>
        <v>0</v>
      </c>
      <c r="H22" s="398"/>
      <c r="I22" s="398">
        <f t="shared" si="13"/>
        <v>0</v>
      </c>
      <c r="J22" s="398">
        <f t="shared" si="13"/>
        <v>0</v>
      </c>
    </row>
    <row r="23" spans="2:10" s="385" customFormat="1" ht="15.6" hidden="1" x14ac:dyDescent="0.3">
      <c r="C23" s="394"/>
      <c r="D23" s="395"/>
      <c r="E23" s="395"/>
      <c r="F23" s="395"/>
      <c r="G23" s="395"/>
      <c r="H23" s="395"/>
      <c r="I23" s="395"/>
      <c r="J23" s="395"/>
    </row>
    <row r="24" spans="2:10" s="385" customFormat="1" ht="15.6" hidden="1" x14ac:dyDescent="0.3">
      <c r="B24" s="400" t="s">
        <v>39</v>
      </c>
      <c r="C24" s="401"/>
      <c r="D24" s="395"/>
      <c r="E24" s="395"/>
      <c r="F24" s="395"/>
      <c r="G24" s="395"/>
      <c r="H24" s="395"/>
      <c r="I24" s="395"/>
      <c r="J24" s="395"/>
    </row>
    <row r="25" spans="2:10" s="385" customFormat="1" ht="1.5" hidden="1" customHeight="1" x14ac:dyDescent="0.3">
      <c r="C25" s="390"/>
      <c r="D25" s="391"/>
      <c r="E25" s="391"/>
      <c r="F25" s="391">
        <f t="shared" ref="F25:F28" si="14">SUM(D25:E25)</f>
        <v>0</v>
      </c>
      <c r="G25" s="391">
        <f t="shared" ref="G25:G28" si="15">H25-F25</f>
        <v>0</v>
      </c>
      <c r="H25" s="391"/>
      <c r="I25" s="391"/>
      <c r="J25" s="391">
        <f t="shared" ref="J25:J28" si="16">SUM(H25:I25)</f>
        <v>0</v>
      </c>
    </row>
    <row r="26" spans="2:10" s="385" customFormat="1" ht="15.6" hidden="1" x14ac:dyDescent="0.3">
      <c r="C26" s="390"/>
      <c r="D26" s="391"/>
      <c r="E26" s="391"/>
      <c r="F26" s="391">
        <f t="shared" si="14"/>
        <v>0</v>
      </c>
      <c r="G26" s="391">
        <f t="shared" si="15"/>
        <v>0</v>
      </c>
      <c r="H26" s="391"/>
      <c r="I26" s="391"/>
      <c r="J26" s="391">
        <f t="shared" si="16"/>
        <v>0</v>
      </c>
    </row>
    <row r="27" spans="2:10" s="385" customFormat="1" ht="15.6" hidden="1" x14ac:dyDescent="0.3">
      <c r="C27" s="390"/>
      <c r="D27" s="391"/>
      <c r="E27" s="391"/>
      <c r="F27" s="391">
        <f t="shared" si="14"/>
        <v>0</v>
      </c>
      <c r="G27" s="391">
        <f t="shared" si="15"/>
        <v>0</v>
      </c>
      <c r="H27" s="391"/>
      <c r="I27" s="391"/>
      <c r="J27" s="391">
        <f t="shared" si="16"/>
        <v>0</v>
      </c>
    </row>
    <row r="28" spans="2:10" s="385" customFormat="1" ht="15.6" hidden="1" x14ac:dyDescent="0.3">
      <c r="C28" s="390"/>
      <c r="D28" s="391"/>
      <c r="E28" s="391"/>
      <c r="F28" s="391">
        <f t="shared" si="14"/>
        <v>0</v>
      </c>
      <c r="G28" s="391">
        <f t="shared" si="15"/>
        <v>0</v>
      </c>
      <c r="H28" s="391"/>
      <c r="I28" s="391"/>
      <c r="J28" s="391">
        <f t="shared" si="16"/>
        <v>0</v>
      </c>
    </row>
    <row r="29" spans="2:10" s="385" customFormat="1" ht="15.6" hidden="1" x14ac:dyDescent="0.3">
      <c r="C29" s="388" t="s">
        <v>1903</v>
      </c>
      <c r="D29" s="398">
        <f>SUM(D25:D28)</f>
        <v>0</v>
      </c>
      <c r="E29" s="398">
        <f t="shared" ref="E29:F29" si="17">SUM(E25:E28)</f>
        <v>0</v>
      </c>
      <c r="F29" s="398">
        <f t="shared" si="17"/>
        <v>0</v>
      </c>
      <c r="G29" s="398">
        <f t="shared" ref="G29:J29" si="18">SUM(G25:G28)</f>
        <v>0</v>
      </c>
      <c r="H29" s="398"/>
      <c r="I29" s="398">
        <f t="shared" si="18"/>
        <v>0</v>
      </c>
      <c r="J29" s="398">
        <f t="shared" si="18"/>
        <v>0</v>
      </c>
    </row>
    <row r="30" spans="2:10" s="385" customFormat="1" ht="15.6" hidden="1" x14ac:dyDescent="0.3">
      <c r="C30" s="394"/>
      <c r="D30" s="395"/>
      <c r="E30" s="395"/>
      <c r="F30" s="395"/>
      <c r="G30" s="395"/>
      <c r="H30" s="395"/>
      <c r="I30" s="395"/>
      <c r="J30" s="395"/>
    </row>
    <row r="31" spans="2:10" s="385" customFormat="1" ht="15.6" hidden="1" x14ac:dyDescent="0.3">
      <c r="B31" s="388" t="s">
        <v>1385</v>
      </c>
      <c r="C31" s="396"/>
      <c r="D31" s="397"/>
      <c r="E31" s="397"/>
      <c r="F31" s="397"/>
      <c r="G31" s="397"/>
      <c r="H31" s="397"/>
      <c r="I31" s="397"/>
      <c r="J31" s="397"/>
    </row>
    <row r="32" spans="2:10" s="385" customFormat="1" ht="15.6" hidden="1" x14ac:dyDescent="0.3">
      <c r="B32" s="394"/>
      <c r="C32" s="389" t="s">
        <v>1386</v>
      </c>
      <c r="D32" s="391"/>
      <c r="E32" s="392"/>
      <c r="F32" s="392">
        <f>SUM(D32:E32)</f>
        <v>0</v>
      </c>
      <c r="G32" s="392">
        <f t="shared" ref="G32:J32" si="19">SUM(E32:F32)</f>
        <v>0</v>
      </c>
      <c r="H32" s="392">
        <v>0</v>
      </c>
      <c r="I32" s="392">
        <f t="shared" si="19"/>
        <v>0</v>
      </c>
      <c r="J32" s="392">
        <f t="shared" si="19"/>
        <v>0</v>
      </c>
    </row>
    <row r="33" spans="1:10" s="385" customFormat="1" ht="15.6" hidden="1" x14ac:dyDescent="0.3">
      <c r="B33" s="394"/>
      <c r="C33" s="389" t="s">
        <v>1387</v>
      </c>
      <c r="D33" s="391"/>
      <c r="E33" s="392"/>
      <c r="F33" s="392">
        <f>SUM(D33:E33)</f>
        <v>0</v>
      </c>
      <c r="G33" s="392">
        <f t="shared" ref="G33:J33" si="20">SUM(E33:F33)</f>
        <v>0</v>
      </c>
      <c r="H33" s="392">
        <v>0</v>
      </c>
      <c r="I33" s="392">
        <f t="shared" si="20"/>
        <v>0</v>
      </c>
      <c r="J33" s="392">
        <f t="shared" si="20"/>
        <v>0</v>
      </c>
    </row>
    <row r="34" spans="1:10" s="385" customFormat="1" ht="15.6" hidden="1" x14ac:dyDescent="0.3">
      <c r="C34" s="388" t="s">
        <v>1384</v>
      </c>
      <c r="D34" s="398">
        <f>SUM(D32:D33)</f>
        <v>0</v>
      </c>
      <c r="E34" s="398">
        <f>SUM(E32:E33)</f>
        <v>0</v>
      </c>
      <c r="F34" s="398">
        <f>SUM(F32:F33)</f>
        <v>0</v>
      </c>
      <c r="G34" s="398">
        <f t="shared" ref="G34:J34" si="21">SUM(G32:G33)</f>
        <v>0</v>
      </c>
      <c r="H34" s="398">
        <v>0</v>
      </c>
      <c r="I34" s="398">
        <f t="shared" si="21"/>
        <v>0</v>
      </c>
      <c r="J34" s="398">
        <f t="shared" si="21"/>
        <v>0</v>
      </c>
    </row>
    <row r="35" spans="1:10" s="385" customFormat="1" ht="15.6" hidden="1" x14ac:dyDescent="0.3">
      <c r="C35" s="402"/>
      <c r="D35" s="403"/>
      <c r="E35" s="403"/>
      <c r="F35" s="403"/>
      <c r="G35" s="403"/>
      <c r="H35" s="403"/>
      <c r="I35" s="403"/>
      <c r="J35" s="403"/>
    </row>
    <row r="36" spans="1:10" s="385" customFormat="1" ht="15.6" hidden="1" x14ac:dyDescent="0.3">
      <c r="B36" s="388" t="s">
        <v>1388</v>
      </c>
      <c r="C36" s="389"/>
      <c r="D36" s="391"/>
      <c r="E36" s="392"/>
      <c r="F36" s="392">
        <f>SUM(D36:E36)</f>
        <v>0</v>
      </c>
      <c r="G36" s="392">
        <f>H36-F36</f>
        <v>0</v>
      </c>
      <c r="H36" s="392"/>
      <c r="I36" s="392"/>
      <c r="J36" s="392">
        <f t="shared" ref="J36" si="22">SUM(H36:I36)</f>
        <v>0</v>
      </c>
    </row>
    <row r="37" spans="1:10" s="385" customFormat="1" ht="15.6" x14ac:dyDescent="0.3">
      <c r="D37" s="395"/>
      <c r="E37" s="395"/>
      <c r="F37" s="395"/>
      <c r="G37" s="395"/>
      <c r="H37" s="395"/>
      <c r="I37" s="395"/>
      <c r="J37" s="395"/>
    </row>
    <row r="38" spans="1:10" s="385" customFormat="1" ht="15.6" x14ac:dyDescent="0.3">
      <c r="B38" s="400" t="s">
        <v>1906</v>
      </c>
      <c r="C38" s="404"/>
      <c r="D38" s="398">
        <f>SUM(D36,D34,D29,D22,D17,D12)</f>
        <v>52669560</v>
      </c>
      <c r="E38" s="398">
        <f>SUM(E36,E34,E29,E22,E17,E12)</f>
        <v>14220781</v>
      </c>
      <c r="F38" s="398">
        <f>SUM(F36,F34,F29,F22,F17,F12)</f>
        <v>66890341</v>
      </c>
      <c r="G38" s="398">
        <f t="shared" ref="G38:J38" si="23">SUM(G36,G34,G29,G22,G17,G12)</f>
        <v>0</v>
      </c>
      <c r="H38" s="398">
        <f t="shared" si="23"/>
        <v>66890341</v>
      </c>
      <c r="I38" s="398">
        <f t="shared" si="23"/>
        <v>0</v>
      </c>
      <c r="J38" s="398">
        <f t="shared" si="23"/>
        <v>66890341</v>
      </c>
    </row>
    <row r="39" spans="1:10" s="385" customFormat="1" ht="15.6" x14ac:dyDescent="0.3">
      <c r="D39" s="387"/>
      <c r="E39" s="387"/>
      <c r="F39" s="387"/>
      <c r="G39" s="387"/>
      <c r="H39" s="387"/>
      <c r="I39" s="387"/>
      <c r="J39" s="387"/>
    </row>
    <row r="40" spans="1:10" s="385" customFormat="1" ht="15.6" x14ac:dyDescent="0.3">
      <c r="A40" s="752" t="s">
        <v>1390</v>
      </c>
      <c r="B40" s="752"/>
      <c r="C40" s="752"/>
      <c r="D40" s="397"/>
      <c r="E40" s="397"/>
      <c r="F40" s="397"/>
      <c r="G40" s="397"/>
      <c r="H40" s="397"/>
      <c r="I40" s="397"/>
      <c r="J40" s="397"/>
    </row>
    <row r="41" spans="1:10" s="385" customFormat="1" ht="15.6" x14ac:dyDescent="0.3">
      <c r="B41" s="405">
        <v>1</v>
      </c>
      <c r="C41" s="389"/>
      <c r="D41" s="391"/>
      <c r="E41" s="391"/>
      <c r="F41" s="392">
        <f>SUM(D41:E41)</f>
        <v>0</v>
      </c>
      <c r="G41" s="392">
        <f t="shared" ref="G41:G48" si="24">H41-F41</f>
        <v>0</v>
      </c>
      <c r="H41" s="392"/>
      <c r="I41" s="392"/>
      <c r="J41" s="392">
        <f t="shared" ref="G41:J50" si="25">SUM(H41:I41)</f>
        <v>0</v>
      </c>
    </row>
    <row r="42" spans="1:10" s="385" customFormat="1" ht="15.6" x14ac:dyDescent="0.3">
      <c r="B42" s="405">
        <v>2</v>
      </c>
      <c r="C42" s="406"/>
      <c r="D42" s="391"/>
      <c r="E42" s="391"/>
      <c r="F42" s="392">
        <f t="shared" ref="F42:F50" si="26">SUM(D42:E42)</f>
        <v>0</v>
      </c>
      <c r="G42" s="392">
        <f t="shared" si="24"/>
        <v>0</v>
      </c>
      <c r="H42" s="392"/>
      <c r="I42" s="392"/>
      <c r="J42" s="392">
        <f t="shared" si="25"/>
        <v>0</v>
      </c>
    </row>
    <row r="43" spans="1:10" s="385" customFormat="1" ht="15.6" x14ac:dyDescent="0.3">
      <c r="B43" s="405">
        <v>3</v>
      </c>
      <c r="C43" s="406"/>
      <c r="D43" s="391"/>
      <c r="E43" s="391"/>
      <c r="F43" s="392">
        <f t="shared" si="26"/>
        <v>0</v>
      </c>
      <c r="G43" s="392">
        <f t="shared" si="24"/>
        <v>0</v>
      </c>
      <c r="H43" s="392"/>
      <c r="I43" s="392"/>
      <c r="J43" s="392">
        <f t="shared" si="25"/>
        <v>0</v>
      </c>
    </row>
    <row r="44" spans="1:10" s="385" customFormat="1" ht="15.6" x14ac:dyDescent="0.3">
      <c r="B44" s="405">
        <v>4</v>
      </c>
      <c r="C44" s="407"/>
      <c r="D44" s="391"/>
      <c r="E44" s="391"/>
      <c r="F44" s="392">
        <f t="shared" si="26"/>
        <v>0</v>
      </c>
      <c r="G44" s="392">
        <f t="shared" si="24"/>
        <v>0</v>
      </c>
      <c r="H44" s="392"/>
      <c r="I44" s="392"/>
      <c r="J44" s="392">
        <f t="shared" si="25"/>
        <v>0</v>
      </c>
    </row>
    <row r="45" spans="1:10" s="385" customFormat="1" ht="15.6" x14ac:dyDescent="0.3">
      <c r="B45" s="405">
        <v>5</v>
      </c>
      <c r="C45" s="406"/>
      <c r="D45" s="391"/>
      <c r="E45" s="391"/>
      <c r="F45" s="392">
        <f t="shared" si="26"/>
        <v>0</v>
      </c>
      <c r="G45" s="392">
        <f t="shared" si="24"/>
        <v>0</v>
      </c>
      <c r="H45" s="392"/>
      <c r="I45" s="392"/>
      <c r="J45" s="392">
        <f t="shared" si="25"/>
        <v>0</v>
      </c>
    </row>
    <row r="46" spans="1:10" s="385" customFormat="1" ht="15.6" x14ac:dyDescent="0.3">
      <c r="B46" s="405">
        <v>6</v>
      </c>
      <c r="C46" s="406"/>
      <c r="D46" s="391"/>
      <c r="E46" s="391"/>
      <c r="F46" s="392">
        <f t="shared" si="26"/>
        <v>0</v>
      </c>
      <c r="G46" s="392">
        <f t="shared" si="24"/>
        <v>0</v>
      </c>
      <c r="H46" s="392"/>
      <c r="I46" s="392"/>
      <c r="J46" s="392">
        <f t="shared" si="25"/>
        <v>0</v>
      </c>
    </row>
    <row r="47" spans="1:10" s="385" customFormat="1" ht="15.6" x14ac:dyDescent="0.3">
      <c r="B47" s="405">
        <v>7</v>
      </c>
      <c r="C47" s="406"/>
      <c r="D47" s="391"/>
      <c r="E47" s="391"/>
      <c r="F47" s="392">
        <f t="shared" si="26"/>
        <v>0</v>
      </c>
      <c r="G47" s="392">
        <f t="shared" si="24"/>
        <v>0</v>
      </c>
      <c r="H47" s="392"/>
      <c r="I47" s="392"/>
      <c r="J47" s="392">
        <f t="shared" si="25"/>
        <v>0</v>
      </c>
    </row>
    <row r="48" spans="1:10" s="385" customFormat="1" ht="15.6" x14ac:dyDescent="0.3">
      <c r="B48" s="405">
        <v>8</v>
      </c>
      <c r="C48" s="406"/>
      <c r="D48" s="391"/>
      <c r="E48" s="391"/>
      <c r="F48" s="392">
        <f t="shared" si="26"/>
        <v>0</v>
      </c>
      <c r="G48" s="392">
        <f t="shared" si="24"/>
        <v>0</v>
      </c>
      <c r="H48" s="392"/>
      <c r="I48" s="392"/>
      <c r="J48" s="392">
        <f t="shared" si="25"/>
        <v>0</v>
      </c>
    </row>
    <row r="49" spans="1:10" s="385" customFormat="1" ht="15.6" hidden="1" x14ac:dyDescent="0.3">
      <c r="B49" s="405">
        <v>9</v>
      </c>
      <c r="C49" s="406"/>
      <c r="D49" s="391"/>
      <c r="E49" s="391"/>
      <c r="F49" s="392">
        <f t="shared" si="26"/>
        <v>0</v>
      </c>
      <c r="G49" s="392">
        <f t="shared" si="25"/>
        <v>0</v>
      </c>
      <c r="H49" s="392">
        <v>0</v>
      </c>
      <c r="I49" s="392">
        <f t="shared" si="25"/>
        <v>0</v>
      </c>
      <c r="J49" s="392">
        <f t="shared" si="25"/>
        <v>0</v>
      </c>
    </row>
    <row r="50" spans="1:10" s="385" customFormat="1" ht="15.6" hidden="1" x14ac:dyDescent="0.3">
      <c r="B50" s="405">
        <v>10</v>
      </c>
      <c r="C50" s="406"/>
      <c r="D50" s="391"/>
      <c r="E50" s="391"/>
      <c r="F50" s="392">
        <f t="shared" si="26"/>
        <v>0</v>
      </c>
      <c r="G50" s="392">
        <f t="shared" si="25"/>
        <v>0</v>
      </c>
      <c r="H50" s="392">
        <v>0</v>
      </c>
      <c r="I50" s="392">
        <f t="shared" si="25"/>
        <v>0</v>
      </c>
      <c r="J50" s="392">
        <f t="shared" si="25"/>
        <v>0</v>
      </c>
    </row>
    <row r="51" spans="1:10" s="385" customFormat="1" ht="15.6" x14ac:dyDescent="0.3">
      <c r="B51" s="753" t="s">
        <v>1392</v>
      </c>
      <c r="C51" s="754"/>
      <c r="D51" s="398">
        <f>SUM(D41:D50)</f>
        <v>0</v>
      </c>
      <c r="E51" s="398">
        <f>SUM(E41:E50)</f>
        <v>0</v>
      </c>
      <c r="F51" s="398">
        <f>SUM(F41:F50)</f>
        <v>0</v>
      </c>
      <c r="G51" s="398">
        <f t="shared" ref="G51:J51" si="27">SUM(G41:G50)</f>
        <v>0</v>
      </c>
      <c r="H51" s="398">
        <f t="shared" si="27"/>
        <v>0</v>
      </c>
      <c r="I51" s="398">
        <f t="shared" si="27"/>
        <v>0</v>
      </c>
      <c r="J51" s="398">
        <f t="shared" si="27"/>
        <v>0</v>
      </c>
    </row>
    <row r="52" spans="1:10" s="385" customFormat="1" ht="15.6" x14ac:dyDescent="0.3">
      <c r="C52" s="408"/>
      <c r="D52" s="397"/>
      <c r="E52" s="397"/>
      <c r="F52" s="397"/>
      <c r="G52" s="397"/>
      <c r="H52" s="397"/>
      <c r="I52" s="397"/>
      <c r="J52" s="397"/>
    </row>
    <row r="53" spans="1:10" s="385" customFormat="1" ht="15.6" x14ac:dyDescent="0.3">
      <c r="A53" s="409" t="s">
        <v>1393</v>
      </c>
      <c r="B53" s="755" t="s">
        <v>241</v>
      </c>
      <c r="C53" s="756"/>
      <c r="D53" s="398"/>
      <c r="E53" s="410"/>
      <c r="F53" s="410">
        <f>SUM(D53:E53)</f>
        <v>0</v>
      </c>
      <c r="G53" s="410">
        <f>H53-F53</f>
        <v>0</v>
      </c>
      <c r="H53" s="410"/>
      <c r="I53" s="410"/>
      <c r="J53" s="410">
        <f t="shared" ref="J53" si="28">SUM(H53:I53)</f>
        <v>0</v>
      </c>
    </row>
    <row r="54" spans="1:10" s="385" customFormat="1" ht="16.2" thickBot="1" x14ac:dyDescent="0.35">
      <c r="C54" s="411"/>
      <c r="D54" s="395"/>
      <c r="E54" s="395"/>
      <c r="F54" s="395"/>
      <c r="G54" s="395"/>
      <c r="H54" s="395"/>
      <c r="I54" s="395"/>
      <c r="J54" s="395"/>
    </row>
    <row r="55" spans="1:10" s="385" customFormat="1" ht="16.2" thickBot="1" x14ac:dyDescent="0.35">
      <c r="B55" s="757" t="s">
        <v>1394</v>
      </c>
      <c r="C55" s="758"/>
      <c r="D55" s="412">
        <f>SUM(D53,D51,D38)</f>
        <v>52669560</v>
      </c>
      <c r="E55" s="412">
        <f>SUM(E53,E51,E38)</f>
        <v>14220781</v>
      </c>
      <c r="F55" s="412">
        <f>SUM(F53,F51,F38)</f>
        <v>66890341</v>
      </c>
      <c r="G55" s="412">
        <f t="shared" ref="G55:J55" si="29">SUM(G53,G51,G38)</f>
        <v>0</v>
      </c>
      <c r="H55" s="412">
        <f t="shared" si="29"/>
        <v>66890341</v>
      </c>
      <c r="I55" s="412">
        <f t="shared" si="29"/>
        <v>0</v>
      </c>
      <c r="J55" s="412">
        <f t="shared" si="29"/>
        <v>66890341</v>
      </c>
    </row>
    <row r="59" spans="1:10" x14ac:dyDescent="0.35">
      <c r="E59" s="383" t="s">
        <v>1395</v>
      </c>
      <c r="F59" s="413">
        <f>SUM(F38,F47,F48,F53)</f>
        <v>66890341</v>
      </c>
      <c r="G59" s="413">
        <f t="shared" ref="G59:J59" si="30">SUM(G38,G47,G48,G53)</f>
        <v>0</v>
      </c>
      <c r="H59" s="413"/>
      <c r="I59" s="413">
        <f t="shared" si="30"/>
        <v>0</v>
      </c>
      <c r="J59" s="413">
        <f t="shared" si="30"/>
        <v>66890341</v>
      </c>
    </row>
    <row r="60" spans="1:10" x14ac:dyDescent="0.35">
      <c r="E60" s="383" t="s">
        <v>1396</v>
      </c>
      <c r="F60" s="413">
        <f>SUM(F49:F50,F41:F46)</f>
        <v>0</v>
      </c>
      <c r="G60" s="413">
        <f t="shared" ref="G60:J60" si="31">SUM(G49:G50,G41:G46)</f>
        <v>0</v>
      </c>
      <c r="H60" s="413"/>
      <c r="I60" s="413">
        <f t="shared" si="31"/>
        <v>0</v>
      </c>
      <c r="J60" s="413">
        <f t="shared" si="31"/>
        <v>0</v>
      </c>
    </row>
    <row r="61" spans="1:10" x14ac:dyDescent="0.35">
      <c r="F61" s="413"/>
      <c r="G61" s="413"/>
      <c r="H61" s="413"/>
      <c r="I61" s="413"/>
      <c r="J61" s="413"/>
    </row>
  </sheetData>
  <mergeCells count="5">
    <mergeCell ref="A40:C40"/>
    <mergeCell ref="B51:C51"/>
    <mergeCell ref="B53:C53"/>
    <mergeCell ref="B55:C55"/>
    <mergeCell ref="A1:J1"/>
  </mergeCells>
  <printOptions horizontalCentered="1"/>
  <pageMargins left="0.43307086614173229" right="0.27559055118110237" top="1.2204724409448819" bottom="0.43307086614173229" header="0.6692913385826772" footer="0.27559055118110237"/>
  <pageSetup paperSize="9" scale="66" fitToHeight="0" orientation="landscape" r:id="rId1"/>
  <headerFooter alignWithMargins="0">
    <oddHeader>&amp;L&amp;"Times New Roman CE,Félkövér dőlt"&amp;14 3. melléklet&amp;R&amp;"Times New Roman CE,Félkövér dőlt"&amp;14Forintban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9"/>
  <sheetViews>
    <sheetView view="pageBreakPreview" zoomScale="115" zoomScaleNormal="100" zoomScaleSheetLayoutView="115" workbookViewId="0">
      <selection activeCell="H8" sqref="H8"/>
    </sheetView>
  </sheetViews>
  <sheetFormatPr defaultColWidth="9.109375" defaultRowHeight="18" x14ac:dyDescent="0.35"/>
  <cols>
    <col min="1" max="1" width="3.5546875" style="414" bestFit="1" customWidth="1"/>
    <col min="2" max="2" width="3.5546875" style="414" customWidth="1"/>
    <col min="3" max="3" width="48" style="414" bestFit="1" customWidth="1"/>
    <col min="4" max="4" width="17.109375" style="414" customWidth="1"/>
    <col min="5" max="5" width="23.6640625" style="414" customWidth="1"/>
    <col min="6" max="6" width="23.88671875" style="414" bestFit="1" customWidth="1"/>
    <col min="7" max="7" width="24.33203125" style="414" customWidth="1"/>
    <col min="8" max="10" width="22.33203125" style="414" bestFit="1" customWidth="1"/>
    <col min="11" max="11" width="16" style="415" customWidth="1"/>
    <col min="12" max="12" width="17.44140625" style="414" customWidth="1"/>
    <col min="13" max="13" width="23.109375" style="414" customWidth="1"/>
    <col min="14" max="14" width="9.109375" style="414" customWidth="1"/>
    <col min="15" max="16" width="0.109375" style="414" customWidth="1"/>
    <col min="17" max="17" width="13.5546875" style="414" hidden="1" customWidth="1"/>
    <col min="18" max="18" width="17.109375" style="414" hidden="1" customWidth="1"/>
    <col min="19" max="16384" width="9.109375" style="414"/>
  </cols>
  <sheetData>
    <row r="1" spans="1:18" x14ac:dyDescent="0.35">
      <c r="A1" s="762" t="s">
        <v>1397</v>
      </c>
      <c r="B1" s="763"/>
      <c r="C1" s="763"/>
    </row>
    <row r="2" spans="1:18" x14ac:dyDescent="0.35">
      <c r="A2" s="416"/>
      <c r="B2" s="416"/>
      <c r="C2" s="417" t="s">
        <v>1398</v>
      </c>
      <c r="D2" s="418"/>
      <c r="E2" s="419"/>
      <c r="F2" s="420"/>
      <c r="G2" s="420">
        <f t="shared" ref="G2:G3" si="0">H2-F2</f>
        <v>0</v>
      </c>
      <c r="H2" s="420"/>
      <c r="I2" s="420"/>
      <c r="J2" s="420">
        <f>SUM(H2:I2)</f>
        <v>0</v>
      </c>
    </row>
    <row r="3" spans="1:18" x14ac:dyDescent="0.35">
      <c r="A3" s="416"/>
      <c r="B3" s="416"/>
      <c r="C3" s="417" t="s">
        <v>1399</v>
      </c>
      <c r="D3" s="418"/>
      <c r="E3" s="419"/>
      <c r="F3" s="420"/>
      <c r="G3" s="420">
        <f t="shared" si="0"/>
        <v>0</v>
      </c>
      <c r="H3" s="420"/>
      <c r="I3" s="420"/>
      <c r="J3" s="420">
        <f>SUM(H3:I3)</f>
        <v>0</v>
      </c>
    </row>
    <row r="4" spans="1:18" s="421" customFormat="1" x14ac:dyDescent="0.35">
      <c r="C4" s="422" t="s">
        <v>1400</v>
      </c>
      <c r="D4" s="423"/>
      <c r="E4" s="424"/>
      <c r="F4" s="425">
        <f>SUM(F2:F3)</f>
        <v>0</v>
      </c>
      <c r="G4" s="425">
        <f t="shared" ref="G4:J4" si="1">SUM(G2:G3)</f>
        <v>0</v>
      </c>
      <c r="H4" s="425">
        <f t="shared" si="1"/>
        <v>0</v>
      </c>
      <c r="I4" s="425">
        <f t="shared" si="1"/>
        <v>0</v>
      </c>
      <c r="J4" s="425">
        <f t="shared" si="1"/>
        <v>0</v>
      </c>
      <c r="K4" s="426"/>
    </row>
    <row r="5" spans="1:18" x14ac:dyDescent="0.35">
      <c r="D5" s="427"/>
      <c r="E5" s="427"/>
      <c r="F5" s="427"/>
      <c r="G5" s="427"/>
      <c r="H5" s="427"/>
      <c r="I5" s="427"/>
      <c r="J5" s="427"/>
    </row>
    <row r="6" spans="1:18" ht="54" x14ac:dyDescent="0.35">
      <c r="A6" s="762" t="s">
        <v>1401</v>
      </c>
      <c r="B6" s="762"/>
      <c r="C6" s="762"/>
      <c r="D6" s="428" t="s">
        <v>1383</v>
      </c>
      <c r="E6" s="428" t="s">
        <v>1402</v>
      </c>
      <c r="F6" s="709" t="s">
        <v>585</v>
      </c>
      <c r="G6" s="710" t="s">
        <v>1892</v>
      </c>
      <c r="H6" s="710" t="s">
        <v>586</v>
      </c>
      <c r="I6" s="710" t="s">
        <v>1893</v>
      </c>
      <c r="J6" s="710" t="s">
        <v>586</v>
      </c>
    </row>
    <row r="7" spans="1:18" x14ac:dyDescent="0.35">
      <c r="A7" s="416"/>
      <c r="B7" s="429">
        <v>1</v>
      </c>
      <c r="C7" s="430" t="s">
        <v>1908</v>
      </c>
      <c r="D7" s="420">
        <v>250000</v>
      </c>
      <c r="E7" s="420">
        <v>67500</v>
      </c>
      <c r="F7" s="420">
        <f t="shared" ref="F7:F19" si="2">SUM(D7:E7)</f>
        <v>317500</v>
      </c>
      <c r="G7" s="420">
        <f>H7-F7</f>
        <v>0</v>
      </c>
      <c r="H7" s="420">
        <v>317500</v>
      </c>
      <c r="I7" s="420"/>
      <c r="J7" s="420">
        <f>SUM(H7:I7)</f>
        <v>317500</v>
      </c>
      <c r="K7" s="415" t="s">
        <v>1391</v>
      </c>
      <c r="O7" s="431">
        <f t="shared" ref="O7:O9" si="3">R7/1.27</f>
        <v>2897.6377952755906</v>
      </c>
      <c r="P7" s="431">
        <f t="shared" ref="P7:P9" si="4">O7*0.27</f>
        <v>782.36220472440948</v>
      </c>
      <c r="Q7" s="431">
        <f t="shared" ref="Q7:Q9" si="5">SUM(O7:P7)</f>
        <v>3680</v>
      </c>
      <c r="R7" s="432">
        <v>3680</v>
      </c>
    </row>
    <row r="8" spans="1:18" x14ac:dyDescent="0.35">
      <c r="A8" s="416"/>
      <c r="B8" s="429">
        <v>2</v>
      </c>
      <c r="C8" s="430"/>
      <c r="D8" s="420"/>
      <c r="E8" s="420"/>
      <c r="F8" s="420">
        <f t="shared" si="2"/>
        <v>0</v>
      </c>
      <c r="G8" s="420">
        <f t="shared" ref="G8:G19" si="6">H8-F8</f>
        <v>0</v>
      </c>
      <c r="H8" s="420"/>
      <c r="I8" s="420"/>
      <c r="J8" s="420">
        <f t="shared" ref="J8:J14" si="7">SUM(H8:I8)</f>
        <v>0</v>
      </c>
      <c r="K8" s="415" t="s">
        <v>1391</v>
      </c>
      <c r="O8" s="431">
        <f t="shared" si="3"/>
        <v>24809.448818897636</v>
      </c>
      <c r="P8" s="431">
        <f t="shared" si="4"/>
        <v>6698.5511811023616</v>
      </c>
      <c r="Q8" s="431">
        <f t="shared" si="5"/>
        <v>31507.999999999996</v>
      </c>
      <c r="R8" s="432">
        <v>31508</v>
      </c>
    </row>
    <row r="9" spans="1:18" x14ac:dyDescent="0.35">
      <c r="A9" s="416"/>
      <c r="B9" s="429">
        <v>3</v>
      </c>
      <c r="C9" s="430"/>
      <c r="D9" s="420"/>
      <c r="E9" s="420"/>
      <c r="F9" s="420">
        <f t="shared" si="2"/>
        <v>0</v>
      </c>
      <c r="G9" s="420">
        <f t="shared" si="6"/>
        <v>0</v>
      </c>
      <c r="H9" s="420"/>
      <c r="I9" s="420"/>
      <c r="J9" s="420">
        <f t="shared" si="7"/>
        <v>0</v>
      </c>
      <c r="K9" s="415" t="s">
        <v>1391</v>
      </c>
      <c r="O9" s="431">
        <f t="shared" si="3"/>
        <v>11524.409448818897</v>
      </c>
      <c r="P9" s="431">
        <f t="shared" si="4"/>
        <v>3111.5905511811025</v>
      </c>
      <c r="Q9" s="431">
        <f t="shared" si="5"/>
        <v>14636</v>
      </c>
      <c r="R9" s="432">
        <v>14636</v>
      </c>
    </row>
    <row r="10" spans="1:18" x14ac:dyDescent="0.35">
      <c r="A10" s="416"/>
      <c r="B10" s="429">
        <v>4</v>
      </c>
      <c r="C10" s="430"/>
      <c r="D10" s="420"/>
      <c r="E10" s="420"/>
      <c r="F10" s="420">
        <f t="shared" si="2"/>
        <v>0</v>
      </c>
      <c r="G10" s="420">
        <f t="shared" si="6"/>
        <v>0</v>
      </c>
      <c r="H10" s="420"/>
      <c r="I10" s="420"/>
      <c r="J10" s="420">
        <f t="shared" si="7"/>
        <v>0</v>
      </c>
      <c r="K10" s="415" t="s">
        <v>1391</v>
      </c>
      <c r="M10" s="431">
        <f>SUM(F10:F15,F9)</f>
        <v>0</v>
      </c>
      <c r="O10" s="431"/>
      <c r="P10" s="431"/>
      <c r="Q10" s="431"/>
      <c r="R10" s="432"/>
    </row>
    <row r="11" spans="1:18" x14ac:dyDescent="0.35">
      <c r="A11" s="416"/>
      <c r="B11" s="429">
        <v>5</v>
      </c>
      <c r="C11" s="430"/>
      <c r="D11" s="420"/>
      <c r="E11" s="420"/>
      <c r="F11" s="420">
        <f t="shared" si="2"/>
        <v>0</v>
      </c>
      <c r="G11" s="420">
        <f t="shared" si="6"/>
        <v>0</v>
      </c>
      <c r="H11" s="420"/>
      <c r="I11" s="420"/>
      <c r="J11" s="420">
        <f t="shared" si="7"/>
        <v>0</v>
      </c>
      <c r="K11" s="415" t="s">
        <v>1391</v>
      </c>
      <c r="O11" s="431"/>
      <c r="P11" s="431"/>
      <c r="Q11" s="431"/>
      <c r="R11" s="432"/>
    </row>
    <row r="12" spans="1:18" x14ac:dyDescent="0.35">
      <c r="A12" s="416"/>
      <c r="B12" s="429">
        <v>6</v>
      </c>
      <c r="C12" s="430"/>
      <c r="D12" s="420"/>
      <c r="E12" s="420">
        <v>0</v>
      </c>
      <c r="F12" s="420">
        <f t="shared" si="2"/>
        <v>0</v>
      </c>
      <c r="G12" s="420">
        <f t="shared" si="6"/>
        <v>0</v>
      </c>
      <c r="H12" s="420"/>
      <c r="I12" s="420"/>
      <c r="J12" s="420">
        <f t="shared" si="7"/>
        <v>0</v>
      </c>
      <c r="K12" s="415" t="s">
        <v>1391</v>
      </c>
      <c r="O12" s="431"/>
      <c r="P12" s="431"/>
      <c r="Q12" s="431"/>
      <c r="R12" s="432"/>
    </row>
    <row r="13" spans="1:18" x14ac:dyDescent="0.35">
      <c r="A13" s="416"/>
      <c r="B13" s="429">
        <v>7</v>
      </c>
      <c r="C13" s="430"/>
      <c r="D13" s="420"/>
      <c r="E13" s="420"/>
      <c r="F13" s="420">
        <f t="shared" si="2"/>
        <v>0</v>
      </c>
      <c r="G13" s="420">
        <f t="shared" si="6"/>
        <v>0</v>
      </c>
      <c r="H13" s="420"/>
      <c r="I13" s="420"/>
      <c r="J13" s="420">
        <f t="shared" si="7"/>
        <v>0</v>
      </c>
      <c r="K13" s="415" t="s">
        <v>1391</v>
      </c>
      <c r="O13" s="431"/>
      <c r="P13" s="431"/>
      <c r="Q13" s="431"/>
      <c r="R13" s="432"/>
    </row>
    <row r="14" spans="1:18" x14ac:dyDescent="0.35">
      <c r="A14" s="416"/>
      <c r="B14" s="429">
        <v>8</v>
      </c>
      <c r="C14" s="430"/>
      <c r="D14" s="420"/>
      <c r="E14" s="420">
        <v>0</v>
      </c>
      <c r="F14" s="420">
        <f t="shared" si="2"/>
        <v>0</v>
      </c>
      <c r="G14" s="420">
        <f t="shared" si="6"/>
        <v>0</v>
      </c>
      <c r="H14" s="420"/>
      <c r="I14" s="420"/>
      <c r="J14" s="420">
        <f t="shared" si="7"/>
        <v>0</v>
      </c>
      <c r="K14" s="415" t="s">
        <v>1391</v>
      </c>
      <c r="O14" s="431"/>
      <c r="P14" s="431"/>
      <c r="Q14" s="431"/>
      <c r="R14" s="432"/>
    </row>
    <row r="15" spans="1:18" x14ac:dyDescent="0.35">
      <c r="A15" s="416"/>
      <c r="B15" s="429">
        <v>9</v>
      </c>
      <c r="C15" s="430"/>
      <c r="D15" s="420"/>
      <c r="E15" s="420"/>
      <c r="F15" s="420">
        <f t="shared" si="2"/>
        <v>0</v>
      </c>
      <c r="G15" s="420">
        <f t="shared" si="6"/>
        <v>0</v>
      </c>
      <c r="H15" s="420"/>
      <c r="I15" s="420"/>
      <c r="J15" s="420">
        <f>SUM(H15:I15)</f>
        <v>0</v>
      </c>
      <c r="K15" s="415" t="s">
        <v>1391</v>
      </c>
      <c r="O15" s="431"/>
      <c r="P15" s="431"/>
      <c r="Q15" s="431"/>
      <c r="R15" s="432"/>
    </row>
    <row r="16" spans="1:18" x14ac:dyDescent="0.35">
      <c r="A16" s="416"/>
      <c r="B16" s="429">
        <v>10</v>
      </c>
      <c r="C16" s="430"/>
      <c r="D16" s="420"/>
      <c r="E16" s="420"/>
      <c r="F16" s="420">
        <f t="shared" si="2"/>
        <v>0</v>
      </c>
      <c r="G16" s="420">
        <f t="shared" si="6"/>
        <v>0</v>
      </c>
      <c r="H16" s="420"/>
      <c r="I16" s="420"/>
      <c r="J16" s="420">
        <f t="shared" ref="J16:J19" si="8">SUM(H16:I16)</f>
        <v>0</v>
      </c>
      <c r="K16" s="415" t="s">
        <v>1391</v>
      </c>
      <c r="O16" s="431"/>
      <c r="P16" s="431"/>
      <c r="Q16" s="431"/>
      <c r="R16" s="432"/>
    </row>
    <row r="17" spans="1:18" hidden="1" x14ac:dyDescent="0.35">
      <c r="A17" s="416"/>
      <c r="B17" s="429">
        <v>11</v>
      </c>
      <c r="C17" s="430"/>
      <c r="D17" s="420"/>
      <c r="E17" s="420"/>
      <c r="F17" s="420">
        <f t="shared" si="2"/>
        <v>0</v>
      </c>
      <c r="G17" s="420">
        <f t="shared" si="6"/>
        <v>0</v>
      </c>
      <c r="H17" s="420">
        <v>0</v>
      </c>
      <c r="I17" s="420"/>
      <c r="J17" s="420">
        <f t="shared" si="8"/>
        <v>0</v>
      </c>
      <c r="K17" s="415" t="s">
        <v>1391</v>
      </c>
      <c r="O17" s="431"/>
      <c r="P17" s="431"/>
      <c r="Q17" s="431"/>
      <c r="R17" s="432"/>
    </row>
    <row r="18" spans="1:18" hidden="1" x14ac:dyDescent="0.35">
      <c r="A18" s="416"/>
      <c r="B18" s="429">
        <v>12</v>
      </c>
      <c r="C18" s="430"/>
      <c r="D18" s="420"/>
      <c r="E18" s="420"/>
      <c r="F18" s="420">
        <f t="shared" si="2"/>
        <v>0</v>
      </c>
      <c r="G18" s="420">
        <f t="shared" si="6"/>
        <v>0</v>
      </c>
      <c r="H18" s="420">
        <v>0</v>
      </c>
      <c r="I18" s="420"/>
      <c r="J18" s="420">
        <f t="shared" si="8"/>
        <v>0</v>
      </c>
      <c r="K18" s="415" t="s">
        <v>1391</v>
      </c>
      <c r="O18" s="431"/>
      <c r="P18" s="431"/>
      <c r="Q18" s="431"/>
      <c r="R18" s="432"/>
    </row>
    <row r="19" spans="1:18" hidden="1" x14ac:dyDescent="0.35">
      <c r="A19" s="416"/>
      <c r="B19" s="429">
        <v>13</v>
      </c>
      <c r="C19" s="430"/>
      <c r="D19" s="420"/>
      <c r="E19" s="420"/>
      <c r="F19" s="420">
        <f t="shared" si="2"/>
        <v>0</v>
      </c>
      <c r="G19" s="420">
        <f t="shared" si="6"/>
        <v>0</v>
      </c>
      <c r="H19" s="420">
        <v>0</v>
      </c>
      <c r="I19" s="420"/>
      <c r="J19" s="420">
        <f t="shared" si="8"/>
        <v>0</v>
      </c>
      <c r="K19" s="415" t="s">
        <v>1389</v>
      </c>
      <c r="O19" s="431"/>
      <c r="P19" s="431"/>
      <c r="Q19" s="431"/>
      <c r="R19" s="432"/>
    </row>
    <row r="20" spans="1:18" x14ac:dyDescent="0.35">
      <c r="A20" s="416"/>
      <c r="B20" s="764" t="s">
        <v>1403</v>
      </c>
      <c r="C20" s="765"/>
      <c r="D20" s="425">
        <f>SUM(D7:D19)</f>
        <v>250000</v>
      </c>
      <c r="E20" s="425">
        <f>SUM(E7:E19)</f>
        <v>67500</v>
      </c>
      <c r="F20" s="425">
        <f>SUM(F7:F19)</f>
        <v>317500</v>
      </c>
      <c r="G20" s="425">
        <f t="shared" ref="G20:J20" si="9">SUM(G7:G19)</f>
        <v>0</v>
      </c>
      <c r="H20" s="425">
        <f t="shared" si="9"/>
        <v>317500</v>
      </c>
      <c r="I20" s="425"/>
      <c r="J20" s="425">
        <f t="shared" si="9"/>
        <v>317500</v>
      </c>
    </row>
    <row r="21" spans="1:18" x14ac:dyDescent="0.35">
      <c r="A21" s="416"/>
      <c r="B21" s="416"/>
      <c r="D21" s="427"/>
      <c r="E21" s="427"/>
      <c r="F21" s="427"/>
      <c r="G21" s="427"/>
      <c r="H21" s="427"/>
      <c r="I21" s="427"/>
      <c r="J21" s="427"/>
    </row>
    <row r="22" spans="1:18" x14ac:dyDescent="0.35">
      <c r="A22" s="762" t="s">
        <v>1404</v>
      </c>
      <c r="B22" s="762"/>
      <c r="C22" s="762"/>
      <c r="D22" s="425">
        <f>SUM(D23:D23)</f>
        <v>0</v>
      </c>
      <c r="E22" s="425"/>
      <c r="F22" s="425">
        <f>SUM(F23)</f>
        <v>0</v>
      </c>
      <c r="G22" s="425">
        <f t="shared" ref="G22:J22" si="10">SUM(G23)</f>
        <v>0</v>
      </c>
      <c r="H22" s="425">
        <f t="shared" si="10"/>
        <v>0</v>
      </c>
      <c r="I22" s="425">
        <f>SUM(I23)</f>
        <v>0</v>
      </c>
      <c r="J22" s="425">
        <f t="shared" si="10"/>
        <v>0</v>
      </c>
    </row>
    <row r="23" spans="1:18" x14ac:dyDescent="0.35">
      <c r="A23" s="433"/>
      <c r="B23" s="433"/>
      <c r="C23" s="434" t="s">
        <v>1405</v>
      </c>
      <c r="D23" s="420"/>
      <c r="E23" s="425"/>
      <c r="F23" s="420">
        <f>SUM(D23:E23)</f>
        <v>0</v>
      </c>
      <c r="G23" s="420">
        <f t="shared" ref="G23" si="11">H23-F23</f>
        <v>0</v>
      </c>
      <c r="H23" s="420"/>
      <c r="I23" s="420"/>
      <c r="J23" s="420">
        <f>SUM(H23:I23)</f>
        <v>0</v>
      </c>
      <c r="K23" s="415" t="s">
        <v>1406</v>
      </c>
    </row>
    <row r="24" spans="1:18" ht="19.5" customHeight="1" x14ac:dyDescent="0.35">
      <c r="A24" s="762" t="s">
        <v>1407</v>
      </c>
      <c r="B24" s="762"/>
      <c r="C24" s="762"/>
      <c r="D24" s="425">
        <f>SUM(D25:D25)</f>
        <v>0</v>
      </c>
      <c r="E24" s="425"/>
      <c r="F24" s="425">
        <f>SUM(D24:E24)</f>
        <v>0</v>
      </c>
      <c r="G24" s="425">
        <f t="shared" ref="G24:J24" si="12">SUM(E24:F24)</f>
        <v>0</v>
      </c>
      <c r="H24" s="425">
        <f t="shared" si="12"/>
        <v>0</v>
      </c>
      <c r="I24" s="425">
        <f t="shared" si="12"/>
        <v>0</v>
      </c>
      <c r="J24" s="425">
        <f t="shared" si="12"/>
        <v>0</v>
      </c>
    </row>
    <row r="25" spans="1:18" ht="29.25" customHeight="1" x14ac:dyDescent="0.35">
      <c r="A25" s="433"/>
      <c r="B25" s="433"/>
      <c r="C25" s="434"/>
      <c r="D25" s="420"/>
      <c r="E25" s="420"/>
      <c r="F25" s="420">
        <f>SUM(D25:E25)</f>
        <v>0</v>
      </c>
      <c r="G25" s="420">
        <f t="shared" ref="G25:J25" si="13">SUM(E25:F25)</f>
        <v>0</v>
      </c>
      <c r="H25" s="420">
        <f t="shared" si="13"/>
        <v>0</v>
      </c>
      <c r="I25" s="420">
        <f t="shared" si="13"/>
        <v>0</v>
      </c>
      <c r="J25" s="420">
        <f t="shared" si="13"/>
        <v>0</v>
      </c>
      <c r="K25" s="415" t="s">
        <v>1406</v>
      </c>
    </row>
    <row r="26" spans="1:18" x14ac:dyDescent="0.35">
      <c r="A26" s="766"/>
      <c r="B26" s="766"/>
      <c r="C26" s="766"/>
      <c r="D26" s="435"/>
      <c r="E26" s="435"/>
      <c r="F26" s="435"/>
      <c r="G26" s="435"/>
      <c r="H26" s="435"/>
      <c r="I26" s="435"/>
      <c r="J26" s="435"/>
    </row>
    <row r="27" spans="1:18" x14ac:dyDescent="0.35">
      <c r="C27" s="436" t="s">
        <v>1408</v>
      </c>
      <c r="D27" s="437">
        <f>SUM(D24,D22,D20,D4)</f>
        <v>250000</v>
      </c>
      <c r="E27" s="437">
        <f>SUM(E24,E22,E20,E4)</f>
        <v>67500</v>
      </c>
      <c r="F27" s="437">
        <f>SUM(F24,F22,F20,F4)</f>
        <v>317500</v>
      </c>
      <c r="G27" s="437">
        <f t="shared" ref="G27:J27" si="14">SUM(G24,G22,G20,G4)</f>
        <v>0</v>
      </c>
      <c r="H27" s="437">
        <f t="shared" si="14"/>
        <v>317500</v>
      </c>
      <c r="I27" s="437">
        <f t="shared" si="14"/>
        <v>0</v>
      </c>
      <c r="J27" s="437">
        <f t="shared" si="14"/>
        <v>317500</v>
      </c>
    </row>
    <row r="28" spans="1:18" x14ac:dyDescent="0.35">
      <c r="C28" s="438"/>
      <c r="F28" s="439"/>
      <c r="G28" s="439"/>
      <c r="H28" s="439"/>
      <c r="I28" s="439"/>
      <c r="J28" s="439"/>
    </row>
    <row r="29" spans="1:18" x14ac:dyDescent="0.35">
      <c r="C29" s="438"/>
      <c r="F29" s="439"/>
      <c r="G29" s="439"/>
      <c r="H29" s="439"/>
      <c r="I29" s="439"/>
      <c r="J29" s="439"/>
    </row>
    <row r="30" spans="1:18" x14ac:dyDescent="0.35">
      <c r="A30" s="760"/>
      <c r="B30" s="760"/>
      <c r="C30" s="760"/>
      <c r="E30" s="414" t="s">
        <v>1395</v>
      </c>
      <c r="F30" s="439">
        <f>SUM(F19,F14)</f>
        <v>0</v>
      </c>
      <c r="G30" s="439">
        <f>SUM(G19,G14)</f>
        <v>0</v>
      </c>
      <c r="H30" s="439">
        <f>SUM(H19,H14)</f>
        <v>0</v>
      </c>
      <c r="I30" s="439">
        <f>SUM(I19,I14)</f>
        <v>0</v>
      </c>
      <c r="J30" s="439">
        <f>SUM(J19,J14)</f>
        <v>0</v>
      </c>
    </row>
    <row r="31" spans="1:18" x14ac:dyDescent="0.35">
      <c r="E31" s="414" t="s">
        <v>1396</v>
      </c>
      <c r="F31" s="431">
        <f>SUM(F18:F18,F7:F10)</f>
        <v>317500</v>
      </c>
      <c r="G31" s="431">
        <f t="shared" ref="G31:J31" si="15">SUM(G18:G18,G7:G10)</f>
        <v>0</v>
      </c>
      <c r="H31" s="431">
        <f t="shared" si="15"/>
        <v>317500</v>
      </c>
      <c r="I31" s="431">
        <f t="shared" si="15"/>
        <v>0</v>
      </c>
      <c r="J31" s="431">
        <f t="shared" si="15"/>
        <v>317500</v>
      </c>
    </row>
    <row r="32" spans="1:18" x14ac:dyDescent="0.35">
      <c r="A32" s="416"/>
      <c r="B32" s="416"/>
      <c r="F32" s="427"/>
      <c r="G32" s="427"/>
      <c r="H32" s="427"/>
      <c r="I32" s="427"/>
      <c r="J32" s="427"/>
    </row>
    <row r="33" spans="1:10" x14ac:dyDescent="0.35">
      <c r="A33" s="416"/>
      <c r="B33" s="416"/>
      <c r="F33" s="427"/>
      <c r="G33" s="427"/>
      <c r="H33" s="427"/>
      <c r="I33" s="427"/>
      <c r="J33" s="427"/>
    </row>
    <row r="34" spans="1:10" x14ac:dyDescent="0.35">
      <c r="A34" s="416"/>
      <c r="B34" s="416"/>
      <c r="F34" s="427"/>
      <c r="G34" s="427"/>
      <c r="H34" s="427"/>
      <c r="I34" s="427"/>
      <c r="J34" s="427"/>
    </row>
    <row r="35" spans="1:10" x14ac:dyDescent="0.35">
      <c r="F35" s="427"/>
      <c r="G35" s="427"/>
      <c r="H35" s="427"/>
      <c r="I35" s="427"/>
      <c r="J35" s="427"/>
    </row>
    <row r="36" spans="1:10" x14ac:dyDescent="0.35">
      <c r="C36" s="438"/>
      <c r="F36" s="435"/>
      <c r="G36" s="435"/>
      <c r="H36" s="435"/>
      <c r="I36" s="435"/>
      <c r="J36" s="435"/>
    </row>
    <row r="39" spans="1:10" x14ac:dyDescent="0.35">
      <c r="C39" s="761"/>
      <c r="D39" s="761"/>
      <c r="F39" s="427"/>
      <c r="G39" s="427"/>
      <c r="H39" s="427"/>
      <c r="I39" s="427"/>
      <c r="J39" s="427"/>
    </row>
  </sheetData>
  <mergeCells count="8">
    <mergeCell ref="A30:C30"/>
    <mergeCell ref="C39:D39"/>
    <mergeCell ref="A1:C1"/>
    <mergeCell ref="A6:C6"/>
    <mergeCell ref="B20:C20"/>
    <mergeCell ref="A22:C22"/>
    <mergeCell ref="A24:C24"/>
    <mergeCell ref="A26:C26"/>
  </mergeCells>
  <printOptions horizontalCentered="1"/>
  <pageMargins left="0.31496062992125984" right="0.19685039370078741" top="1.8503937007874016" bottom="0.98425196850393704" header="0.78740157480314965" footer="0.51181102362204722"/>
  <pageSetup paperSize="9" scale="67" orientation="landscape" r:id="rId1"/>
  <headerFooter alignWithMargins="0">
    <oddHeader>&amp;C&amp;"Arial,Félkövér"&amp;14 SZAKADÁT KÖZSÉG Önkormányzata
2020. évi beruházási kiadásainak előirányzata 
fejletszési célonként&amp;R&amp;"Arial,Félkövér dőlt"&amp;12 7.A. melléklet
&amp;"Arial,Normál"&amp;10Forintban</oddHeader>
  </headerFooter>
  <rowBreaks count="1" manualBreakCount="1">
    <brk id="30" max="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9"/>
  <sheetViews>
    <sheetView view="pageBreakPreview" zoomScale="130" zoomScaleNormal="120" zoomScaleSheetLayoutView="130" workbookViewId="0">
      <selection activeCell="F44" sqref="F44"/>
    </sheetView>
  </sheetViews>
  <sheetFormatPr defaultColWidth="9.109375" defaultRowHeight="15.6" x14ac:dyDescent="0.3"/>
  <cols>
    <col min="1" max="1" width="7.6640625" style="198" customWidth="1"/>
    <col min="2" max="2" width="65" style="198" customWidth="1"/>
    <col min="3" max="5" width="12.109375" style="198" customWidth="1"/>
    <col min="6" max="6" width="9.109375" style="198"/>
    <col min="7" max="7" width="10.88671875" style="198" bestFit="1" customWidth="1"/>
    <col min="8" max="16384" width="9.109375" style="198"/>
  </cols>
  <sheetData>
    <row r="1" spans="1:5" ht="15.9" customHeight="1" x14ac:dyDescent="0.3">
      <c r="A1" s="746" t="s">
        <v>0</v>
      </c>
      <c r="B1" s="746"/>
      <c r="C1" s="746"/>
      <c r="D1" s="746"/>
      <c r="E1" s="746"/>
    </row>
    <row r="2" spans="1:5" ht="15.9" customHeight="1" thickBot="1" x14ac:dyDescent="0.35">
      <c r="A2" s="743"/>
      <c r="B2" s="743"/>
      <c r="C2" s="368"/>
      <c r="E2" s="199" t="s">
        <v>561</v>
      </c>
    </row>
    <row r="3" spans="1:5" ht="38.1" customHeight="1" thickBot="1" x14ac:dyDescent="0.35">
      <c r="A3" s="200" t="s">
        <v>2</v>
      </c>
      <c r="B3" s="202" t="s">
        <v>3</v>
      </c>
      <c r="C3" s="201" t="s">
        <v>1409</v>
      </c>
      <c r="D3" s="440" t="s">
        <v>1410</v>
      </c>
      <c r="E3" s="440" t="s">
        <v>1319</v>
      </c>
    </row>
    <row r="4" spans="1:5" s="207" customFormat="1" ht="12" customHeight="1" thickBot="1" x14ac:dyDescent="0.25">
      <c r="A4" s="251">
        <v>1</v>
      </c>
      <c r="B4" s="252">
        <v>2</v>
      </c>
      <c r="C4" s="252">
        <v>4</v>
      </c>
      <c r="D4" s="441">
        <v>5</v>
      </c>
      <c r="E4" s="441">
        <v>5</v>
      </c>
    </row>
    <row r="5" spans="1:5" s="212" customFormat="1" ht="12" customHeight="1" thickBot="1" x14ac:dyDescent="0.3">
      <c r="A5" s="208" t="s">
        <v>4</v>
      </c>
      <c r="B5" s="210" t="s">
        <v>5</v>
      </c>
      <c r="C5" s="442">
        <f>+C6+C7+C8+C9+C10+C11</f>
        <v>900536367</v>
      </c>
      <c r="D5" s="381">
        <f>+D6+D7+D8+D9+D10+D11</f>
        <v>936428465</v>
      </c>
      <c r="E5" s="381">
        <f>+E6+E7+E8+E9+E10+E11</f>
        <v>849657067</v>
      </c>
    </row>
    <row r="6" spans="1:5" s="212" customFormat="1" ht="12" customHeight="1" x14ac:dyDescent="0.25">
      <c r="A6" s="213" t="s">
        <v>6</v>
      </c>
      <c r="B6" s="215" t="s">
        <v>7</v>
      </c>
      <c r="C6" s="380">
        <v>249198808</v>
      </c>
      <c r="D6" s="380">
        <v>255502471</v>
      </c>
      <c r="E6" s="380">
        <f>'[1]1.1.sz.mell.'!D6</f>
        <v>247082176</v>
      </c>
    </row>
    <row r="7" spans="1:5" s="212" customFormat="1" ht="12" customHeight="1" x14ac:dyDescent="0.25">
      <c r="A7" s="217" t="s">
        <v>8</v>
      </c>
      <c r="B7" s="219" t="s">
        <v>9</v>
      </c>
      <c r="C7" s="273">
        <v>297355328</v>
      </c>
      <c r="D7" s="273">
        <v>295212668</v>
      </c>
      <c r="E7" s="273">
        <f>'[1]1.1.sz.mell.'!D7</f>
        <v>297972383</v>
      </c>
    </row>
    <row r="8" spans="1:5" s="212" customFormat="1" ht="12" customHeight="1" x14ac:dyDescent="0.25">
      <c r="A8" s="217" t="s">
        <v>10</v>
      </c>
      <c r="B8" s="219" t="s">
        <v>1411</v>
      </c>
      <c r="C8" s="273">
        <v>282580084</v>
      </c>
      <c r="D8" s="273">
        <v>330678700</v>
      </c>
      <c r="E8" s="273">
        <f>'[1]1.1.sz.mell.'!D8</f>
        <v>285609938</v>
      </c>
    </row>
    <row r="9" spans="1:5" s="212" customFormat="1" ht="12" customHeight="1" x14ac:dyDescent="0.25">
      <c r="A9" s="217" t="s">
        <v>11</v>
      </c>
      <c r="B9" s="219" t="s">
        <v>12</v>
      </c>
      <c r="C9" s="273">
        <v>22014026</v>
      </c>
      <c r="D9" s="273">
        <v>25793319</v>
      </c>
      <c r="E9" s="273">
        <f>'[1]1.1.sz.mell.'!D9</f>
        <v>18992570</v>
      </c>
    </row>
    <row r="10" spans="1:5" s="212" customFormat="1" ht="12" customHeight="1" x14ac:dyDescent="0.25">
      <c r="A10" s="217" t="s">
        <v>13</v>
      </c>
      <c r="B10" s="219" t="s">
        <v>1412</v>
      </c>
      <c r="C10" s="273">
        <v>49194319</v>
      </c>
      <c r="D10" s="273">
        <v>28080403</v>
      </c>
      <c r="E10" s="273">
        <f>'[1]1.1.sz.mell.'!D10</f>
        <v>0</v>
      </c>
    </row>
    <row r="11" spans="1:5" s="212" customFormat="1" ht="12" customHeight="1" thickBot="1" x14ac:dyDescent="0.3">
      <c r="A11" s="221" t="s">
        <v>14</v>
      </c>
      <c r="B11" s="274" t="s">
        <v>356</v>
      </c>
      <c r="C11" s="273">
        <v>193802</v>
      </c>
      <c r="D11" s="273">
        <v>1160904</v>
      </c>
      <c r="E11" s="273">
        <f>'[1]1.1.sz.mell.'!D11</f>
        <v>0</v>
      </c>
    </row>
    <row r="12" spans="1:5" s="212" customFormat="1" ht="12" customHeight="1" thickBot="1" x14ac:dyDescent="0.3">
      <c r="A12" s="208" t="s">
        <v>15</v>
      </c>
      <c r="B12" s="224" t="s">
        <v>16</v>
      </c>
      <c r="C12" s="381">
        <f>+C13+C14+C15+C16+C17</f>
        <v>152349778</v>
      </c>
      <c r="D12" s="381">
        <f>+D13+D14+D15+D16+D17</f>
        <v>126409410</v>
      </c>
      <c r="E12" s="381">
        <f>+E13+E14+E15+E16+E17</f>
        <v>79276000</v>
      </c>
    </row>
    <row r="13" spans="1:5" s="212" customFormat="1" ht="12" customHeight="1" x14ac:dyDescent="0.25">
      <c r="A13" s="213" t="s">
        <v>17</v>
      </c>
      <c r="B13" s="215" t="s">
        <v>18</v>
      </c>
      <c r="C13" s="380"/>
      <c r="D13" s="380"/>
      <c r="E13" s="380">
        <f>'[1]1.1.sz.mell.'!D13</f>
        <v>0</v>
      </c>
    </row>
    <row r="14" spans="1:5" s="212" customFormat="1" ht="12" customHeight="1" x14ac:dyDescent="0.25">
      <c r="A14" s="217" t="s">
        <v>19</v>
      </c>
      <c r="B14" s="219" t="s">
        <v>20</v>
      </c>
      <c r="C14" s="273"/>
      <c r="D14" s="273"/>
      <c r="E14" s="273">
        <f>'[1]1.1.sz.mell.'!D14</f>
        <v>0</v>
      </c>
    </row>
    <row r="15" spans="1:5" s="212" customFormat="1" ht="12" customHeight="1" x14ac:dyDescent="0.25">
      <c r="A15" s="217" t="s">
        <v>21</v>
      </c>
      <c r="B15" s="219" t="s">
        <v>22</v>
      </c>
      <c r="C15" s="273"/>
      <c r="D15" s="273">
        <v>400000</v>
      </c>
      <c r="E15" s="273">
        <f>'[1]1.1.sz.mell.'!D15</f>
        <v>0</v>
      </c>
    </row>
    <row r="16" spans="1:5" s="212" customFormat="1" ht="12" customHeight="1" x14ac:dyDescent="0.25">
      <c r="A16" s="217" t="s">
        <v>23</v>
      </c>
      <c r="B16" s="219" t="s">
        <v>24</v>
      </c>
      <c r="C16" s="273"/>
      <c r="D16" s="273">
        <v>400000</v>
      </c>
      <c r="E16" s="273">
        <f>'[1]1.1.sz.mell.'!D16</f>
        <v>0</v>
      </c>
    </row>
    <row r="17" spans="1:5" s="212" customFormat="1" ht="12" customHeight="1" x14ac:dyDescent="0.25">
      <c r="A17" s="217" t="s">
        <v>25</v>
      </c>
      <c r="B17" s="219" t="s">
        <v>26</v>
      </c>
      <c r="C17" s="273">
        <v>152349778</v>
      </c>
      <c r="D17" s="273">
        <v>125609410</v>
      </c>
      <c r="E17" s="273">
        <f>'[1]1.1.sz.mell.'!D17</f>
        <v>79276000</v>
      </c>
    </row>
    <row r="18" spans="1:5" s="212" customFormat="1" ht="12" customHeight="1" thickBot="1" x14ac:dyDescent="0.3">
      <c r="A18" s="221" t="s">
        <v>1320</v>
      </c>
      <c r="B18" s="225" t="s">
        <v>1321</v>
      </c>
      <c r="C18" s="226"/>
      <c r="E18" s="273">
        <f>'[1]1.1.sz.mell.'!D18</f>
        <v>0</v>
      </c>
    </row>
    <row r="19" spans="1:5" s="212" customFormat="1" ht="12" customHeight="1" thickBot="1" x14ac:dyDescent="0.3">
      <c r="A19" s="208" t="s">
        <v>27</v>
      </c>
      <c r="B19" s="210" t="s">
        <v>28</v>
      </c>
      <c r="C19" s="381">
        <f>+C20+C21+C22+C23+C24</f>
        <v>2524031418</v>
      </c>
      <c r="D19" s="381">
        <f>+D20+D21+D22+D23+D24</f>
        <v>1030351411</v>
      </c>
      <c r="E19" s="381">
        <f>+E20+E21+E22+E23+E24</f>
        <v>1235449693</v>
      </c>
    </row>
    <row r="20" spans="1:5" s="212" customFormat="1" ht="12" customHeight="1" x14ac:dyDescent="0.25">
      <c r="A20" s="213" t="s">
        <v>29</v>
      </c>
      <c r="B20" s="215" t="s">
        <v>30</v>
      </c>
      <c r="C20" s="380">
        <v>676608000</v>
      </c>
      <c r="D20" s="380"/>
      <c r="E20" s="380">
        <f>'[1]1.1.sz.mell.'!D20</f>
        <v>0</v>
      </c>
    </row>
    <row r="21" spans="1:5" s="212" customFormat="1" ht="12" customHeight="1" x14ac:dyDescent="0.25">
      <c r="A21" s="217" t="s">
        <v>31</v>
      </c>
      <c r="B21" s="219" t="s">
        <v>32</v>
      </c>
      <c r="C21" s="273"/>
      <c r="D21" s="273"/>
      <c r="E21" s="273">
        <f>'[1]1.1.sz.mell.'!D21</f>
        <v>0</v>
      </c>
    </row>
    <row r="22" spans="1:5" s="212" customFormat="1" ht="12" customHeight="1" x14ac:dyDescent="0.25">
      <c r="A22" s="217" t="s">
        <v>33</v>
      </c>
      <c r="B22" s="219" t="s">
        <v>34</v>
      </c>
      <c r="C22" s="273"/>
      <c r="D22" s="273"/>
      <c r="E22" s="273">
        <f>'[1]1.1.sz.mell.'!D22</f>
        <v>0</v>
      </c>
    </row>
    <row r="23" spans="1:5" s="212" customFormat="1" ht="12" customHeight="1" x14ac:dyDescent="0.25">
      <c r="A23" s="217" t="s">
        <v>35</v>
      </c>
      <c r="B23" s="219" t="s">
        <v>36</v>
      </c>
      <c r="C23" s="273"/>
      <c r="D23" s="273"/>
      <c r="E23" s="273">
        <f>'[1]1.1.sz.mell.'!D23</f>
        <v>0</v>
      </c>
    </row>
    <row r="24" spans="1:5" s="212" customFormat="1" ht="12" customHeight="1" x14ac:dyDescent="0.25">
      <c r="A24" s="217" t="s">
        <v>37</v>
      </c>
      <c r="B24" s="219" t="s">
        <v>38</v>
      </c>
      <c r="C24" s="273">
        <v>1847423418</v>
      </c>
      <c r="D24" s="273">
        <v>1030351411</v>
      </c>
      <c r="E24" s="273">
        <f>'[1]1.1.sz.mell.'!D24</f>
        <v>1235449693</v>
      </c>
    </row>
    <row r="25" spans="1:5" s="229" customFormat="1" ht="12" customHeight="1" thickBot="1" x14ac:dyDescent="0.35">
      <c r="A25" s="217" t="s">
        <v>1322</v>
      </c>
      <c r="B25" s="227" t="s">
        <v>1323</v>
      </c>
      <c r="C25" s="228"/>
      <c r="E25" s="273">
        <f>'[1]1.1.sz.mell.'!D25</f>
        <v>0</v>
      </c>
    </row>
    <row r="26" spans="1:5" s="212" customFormat="1" ht="12" customHeight="1" thickBot="1" x14ac:dyDescent="0.3">
      <c r="A26" s="208" t="s">
        <v>39</v>
      </c>
      <c r="B26" s="210" t="s">
        <v>40</v>
      </c>
      <c r="C26" s="443">
        <f t="shared" ref="C26" si="0">SUM(C27:C33)</f>
        <v>558710728</v>
      </c>
      <c r="D26" s="443">
        <f t="shared" ref="D26" si="1">SUM(D27:D33)</f>
        <v>719019081</v>
      </c>
      <c r="E26" s="443">
        <f>SUM(E27:E33)</f>
        <v>688850000</v>
      </c>
    </row>
    <row r="27" spans="1:5" s="212" customFormat="1" ht="12" customHeight="1" x14ac:dyDescent="0.25">
      <c r="A27" s="213" t="s">
        <v>343</v>
      </c>
      <c r="B27" s="215" t="s">
        <v>360</v>
      </c>
      <c r="C27" s="379">
        <v>56058043</v>
      </c>
      <c r="D27" s="379">
        <v>56915145</v>
      </c>
      <c r="E27" s="379">
        <f>'[1]1.1.sz.mell.'!D27</f>
        <v>57000000</v>
      </c>
    </row>
    <row r="28" spans="1:5" s="212" customFormat="1" ht="12" customHeight="1" x14ac:dyDescent="0.25">
      <c r="A28" s="213" t="s">
        <v>344</v>
      </c>
      <c r="B28" s="215" t="s">
        <v>400</v>
      </c>
      <c r="C28" s="379">
        <v>109021</v>
      </c>
      <c r="D28" s="379">
        <v>71905</v>
      </c>
      <c r="E28" s="379">
        <f>'[1]1.1.sz.mell.'!D28</f>
        <v>0</v>
      </c>
    </row>
    <row r="29" spans="1:5" s="212" customFormat="1" ht="12" customHeight="1" x14ac:dyDescent="0.25">
      <c r="A29" s="213" t="s">
        <v>345</v>
      </c>
      <c r="B29" s="219" t="s">
        <v>361</v>
      </c>
      <c r="C29" s="273">
        <v>450977908</v>
      </c>
      <c r="D29" s="273">
        <v>610089962</v>
      </c>
      <c r="E29" s="379">
        <f>'[1]1.1.sz.mell.'!D29</f>
        <v>580500000</v>
      </c>
    </row>
    <row r="30" spans="1:5" s="212" customFormat="1" ht="12" customHeight="1" x14ac:dyDescent="0.25">
      <c r="A30" s="213" t="s">
        <v>346</v>
      </c>
      <c r="B30" s="219" t="s">
        <v>362</v>
      </c>
      <c r="C30" s="273"/>
      <c r="D30" s="273"/>
      <c r="E30" s="379">
        <f>'[1]1.1.sz.mell.'!D30</f>
        <v>0</v>
      </c>
    </row>
    <row r="31" spans="1:5" s="212" customFormat="1" ht="12" customHeight="1" x14ac:dyDescent="0.25">
      <c r="A31" s="213" t="s">
        <v>347</v>
      </c>
      <c r="B31" s="219" t="s">
        <v>363</v>
      </c>
      <c r="C31" s="273">
        <v>48716978</v>
      </c>
      <c r="D31" s="273">
        <v>49776886</v>
      </c>
      <c r="E31" s="379">
        <f>'[1]1.1.sz.mell.'!D31</f>
        <v>49500000</v>
      </c>
    </row>
    <row r="32" spans="1:5" s="212" customFormat="1" ht="12" customHeight="1" x14ac:dyDescent="0.25">
      <c r="A32" s="213" t="s">
        <v>348</v>
      </c>
      <c r="B32" s="219" t="s">
        <v>364</v>
      </c>
      <c r="C32" s="273">
        <v>546950</v>
      </c>
      <c r="D32" s="273">
        <v>751524</v>
      </c>
      <c r="E32" s="379">
        <f>'[1]1.1.sz.mell.'!D32</f>
        <v>850000</v>
      </c>
    </row>
    <row r="33" spans="1:5" s="212" customFormat="1" ht="12" customHeight="1" thickBot="1" x14ac:dyDescent="0.3">
      <c r="A33" s="213" t="s">
        <v>402</v>
      </c>
      <c r="B33" s="274" t="s">
        <v>359</v>
      </c>
      <c r="C33" s="279">
        <v>2301828</v>
      </c>
      <c r="D33" s="279">
        <v>1413659</v>
      </c>
      <c r="E33" s="379">
        <f>'[1]1.1.sz.mell.'!D33</f>
        <v>1000000</v>
      </c>
    </row>
    <row r="34" spans="1:5" s="212" customFormat="1" ht="12" customHeight="1" thickBot="1" x14ac:dyDescent="0.3">
      <c r="A34" s="208" t="s">
        <v>41</v>
      </c>
      <c r="B34" s="210" t="s">
        <v>42</v>
      </c>
      <c r="C34" s="381">
        <f>SUM(C35:C45)</f>
        <v>231866712</v>
      </c>
      <c r="D34" s="381">
        <f>SUM(D35:D45)</f>
        <v>211273348</v>
      </c>
      <c r="E34" s="381">
        <f>SUM(E35:E45)</f>
        <v>224650000</v>
      </c>
    </row>
    <row r="35" spans="1:5" s="212" customFormat="1" ht="12" customHeight="1" x14ac:dyDescent="0.25">
      <c r="A35" s="213" t="s">
        <v>43</v>
      </c>
      <c r="B35" s="215" t="s">
        <v>44</v>
      </c>
      <c r="C35" s="380">
        <v>1542697</v>
      </c>
      <c r="D35" s="380">
        <v>629088</v>
      </c>
      <c r="E35" s="380">
        <f>'[1]1.1.sz.mell.'!D35</f>
        <v>0</v>
      </c>
    </row>
    <row r="36" spans="1:5" s="212" customFormat="1" ht="12" customHeight="1" x14ac:dyDescent="0.25">
      <c r="A36" s="217" t="s">
        <v>45</v>
      </c>
      <c r="B36" s="219" t="s">
        <v>46</v>
      </c>
      <c r="C36" s="273">
        <v>89161205</v>
      </c>
      <c r="D36" s="273">
        <v>75222349</v>
      </c>
      <c r="E36" s="273">
        <f>'[1]1.1.sz.mell.'!D36</f>
        <v>0</v>
      </c>
    </row>
    <row r="37" spans="1:5" s="212" customFormat="1" ht="12" customHeight="1" x14ac:dyDescent="0.25">
      <c r="A37" s="217" t="s">
        <v>47</v>
      </c>
      <c r="B37" s="219" t="s">
        <v>48</v>
      </c>
      <c r="C37" s="273">
        <v>11170900</v>
      </c>
      <c r="D37" s="273">
        <v>5207928</v>
      </c>
      <c r="E37" s="273">
        <f>'[1]1.1.sz.mell.'!D37</f>
        <v>0</v>
      </c>
    </row>
    <row r="38" spans="1:5" s="212" customFormat="1" ht="12" customHeight="1" x14ac:dyDescent="0.25">
      <c r="A38" s="217" t="s">
        <v>49</v>
      </c>
      <c r="B38" s="219" t="s">
        <v>50</v>
      </c>
      <c r="C38" s="273">
        <v>59020388</v>
      </c>
      <c r="D38" s="273">
        <v>65227170</v>
      </c>
      <c r="E38" s="273">
        <f>'[1]1.1.sz.mell.'!D38</f>
        <v>56000000</v>
      </c>
    </row>
    <row r="39" spans="1:5" s="212" customFormat="1" ht="12" customHeight="1" x14ac:dyDescent="0.25">
      <c r="A39" s="217" t="s">
        <v>51</v>
      </c>
      <c r="B39" s="219" t="s">
        <v>52</v>
      </c>
      <c r="C39" s="273">
        <v>35249853</v>
      </c>
      <c r="D39" s="273">
        <v>35984203</v>
      </c>
      <c r="E39" s="273">
        <f>'[1]1.1.sz.mell.'!D39</f>
        <v>0</v>
      </c>
    </row>
    <row r="40" spans="1:5" s="212" customFormat="1" ht="12" customHeight="1" x14ac:dyDescent="0.25">
      <c r="A40" s="217" t="s">
        <v>53</v>
      </c>
      <c r="B40" s="219" t="s">
        <v>54</v>
      </c>
      <c r="C40" s="273">
        <v>28717049</v>
      </c>
      <c r="D40" s="273">
        <v>26206130</v>
      </c>
      <c r="E40" s="273">
        <f>'[1]1.1.sz.mell.'!D40</f>
        <v>4320000</v>
      </c>
    </row>
    <row r="41" spans="1:5" s="212" customFormat="1" ht="12" customHeight="1" x14ac:dyDescent="0.25">
      <c r="A41" s="217" t="s">
        <v>55</v>
      </c>
      <c r="B41" s="219" t="s">
        <v>56</v>
      </c>
      <c r="C41" s="273">
        <v>3892946</v>
      </c>
      <c r="D41" s="273">
        <v>0</v>
      </c>
      <c r="E41" s="273">
        <f>'[1]1.1.sz.mell.'!D41</f>
        <v>0</v>
      </c>
    </row>
    <row r="42" spans="1:5" s="212" customFormat="1" ht="12" customHeight="1" x14ac:dyDescent="0.25">
      <c r="A42" s="217" t="s">
        <v>57</v>
      </c>
      <c r="B42" s="219" t="s">
        <v>58</v>
      </c>
      <c r="C42" s="273">
        <v>593400</v>
      </c>
      <c r="D42" s="273">
        <v>66600</v>
      </c>
      <c r="E42" s="273">
        <f>'[1]1.1.sz.mell.'!D42</f>
        <v>0</v>
      </c>
    </row>
    <row r="43" spans="1:5" s="212" customFormat="1" ht="12" customHeight="1" x14ac:dyDescent="0.25">
      <c r="A43" s="217" t="s">
        <v>59</v>
      </c>
      <c r="B43" s="219" t="s">
        <v>60</v>
      </c>
      <c r="C43" s="444">
        <v>967830</v>
      </c>
      <c r="D43" s="444"/>
      <c r="E43" s="444">
        <f>'[1]1.1.sz.mell.'!D43</f>
        <v>0</v>
      </c>
    </row>
    <row r="44" spans="1:5" s="212" customFormat="1" ht="12" customHeight="1" x14ac:dyDescent="0.25">
      <c r="A44" s="221" t="s">
        <v>61</v>
      </c>
      <c r="B44" s="232" t="s">
        <v>1324</v>
      </c>
      <c r="C44" s="233"/>
      <c r="D44" s="445">
        <v>712049</v>
      </c>
      <c r="E44" s="446"/>
    </row>
    <row r="45" spans="1:5" s="212" customFormat="1" ht="12" customHeight="1" thickBot="1" x14ac:dyDescent="0.3">
      <c r="A45" s="221" t="s">
        <v>1325</v>
      </c>
      <c r="B45" s="274" t="s">
        <v>62</v>
      </c>
      <c r="C45" s="445">
        <v>1550444</v>
      </c>
      <c r="D45" s="445">
        <v>2017831</v>
      </c>
      <c r="E45" s="445">
        <f>'[1]1.1.sz.mell.'!D45</f>
        <v>164330000</v>
      </c>
    </row>
    <row r="46" spans="1:5" s="212" customFormat="1" ht="12" customHeight="1" thickBot="1" x14ac:dyDescent="0.3">
      <c r="A46" s="208" t="s">
        <v>63</v>
      </c>
      <c r="B46" s="210" t="s">
        <v>64</v>
      </c>
      <c r="C46" s="381">
        <f>SUM(C47:C51)</f>
        <v>33582588</v>
      </c>
      <c r="D46" s="381">
        <f>SUM(D47:D51)</f>
        <v>17419010</v>
      </c>
      <c r="E46" s="381">
        <f>SUM(E47:E51)</f>
        <v>16000000</v>
      </c>
    </row>
    <row r="47" spans="1:5" s="212" customFormat="1" ht="12" customHeight="1" x14ac:dyDescent="0.25">
      <c r="A47" s="213" t="s">
        <v>65</v>
      </c>
      <c r="B47" s="215" t="s">
        <v>66</v>
      </c>
      <c r="C47" s="447"/>
      <c r="D47" s="447"/>
      <c r="E47" s="447">
        <f>'[1]1.1.sz.mell.'!D47</f>
        <v>0</v>
      </c>
    </row>
    <row r="48" spans="1:5" s="212" customFormat="1" ht="12" customHeight="1" x14ac:dyDescent="0.25">
      <c r="A48" s="217" t="s">
        <v>67</v>
      </c>
      <c r="B48" s="219" t="s">
        <v>68</v>
      </c>
      <c r="C48" s="444">
        <v>27328231</v>
      </c>
      <c r="D48" s="444">
        <v>17399325</v>
      </c>
      <c r="E48" s="444">
        <f>'[1]1.1.sz.mell.'!D48</f>
        <v>16000000</v>
      </c>
    </row>
    <row r="49" spans="1:5" s="212" customFormat="1" ht="12" customHeight="1" x14ac:dyDescent="0.25">
      <c r="A49" s="217" t="s">
        <v>69</v>
      </c>
      <c r="B49" s="219" t="s">
        <v>70</v>
      </c>
      <c r="C49" s="444">
        <v>6254357</v>
      </c>
      <c r="D49" s="444">
        <v>19685</v>
      </c>
      <c r="E49" s="444">
        <f>'[1]1.1.sz.mell.'!D49</f>
        <v>0</v>
      </c>
    </row>
    <row r="50" spans="1:5" s="212" customFormat="1" ht="12" customHeight="1" x14ac:dyDescent="0.25">
      <c r="A50" s="217" t="s">
        <v>71</v>
      </c>
      <c r="B50" s="219" t="s">
        <v>72</v>
      </c>
      <c r="C50" s="444"/>
      <c r="D50" s="444"/>
      <c r="E50" s="444">
        <f>'[1]1.1.sz.mell.'!D50</f>
        <v>0</v>
      </c>
    </row>
    <row r="51" spans="1:5" s="212" customFormat="1" ht="12" customHeight="1" thickBot="1" x14ac:dyDescent="0.3">
      <c r="A51" s="221" t="s">
        <v>73</v>
      </c>
      <c r="B51" s="274" t="s">
        <v>74</v>
      </c>
      <c r="C51" s="445"/>
      <c r="D51" s="445"/>
      <c r="E51" s="445">
        <f>'[1]1.1.sz.mell.'!D51</f>
        <v>0</v>
      </c>
    </row>
    <row r="52" spans="1:5" s="212" customFormat="1" ht="12" customHeight="1" thickBot="1" x14ac:dyDescent="0.3">
      <c r="A52" s="208" t="s">
        <v>75</v>
      </c>
      <c r="B52" s="210" t="s">
        <v>76</v>
      </c>
      <c r="C52" s="381">
        <f t="shared" ref="C52:D52" si="2">SUM(C53:C57)</f>
        <v>12068478</v>
      </c>
      <c r="D52" s="381">
        <f t="shared" si="2"/>
        <v>7518970</v>
      </c>
      <c r="E52" s="381">
        <f>SUM(E53:E57)</f>
        <v>0</v>
      </c>
    </row>
    <row r="53" spans="1:5" s="212" customFormat="1" ht="12" customHeight="1" x14ac:dyDescent="0.25">
      <c r="A53" s="213" t="s">
        <v>369</v>
      </c>
      <c r="B53" s="215" t="s">
        <v>366</v>
      </c>
      <c r="C53" s="380"/>
      <c r="D53" s="380"/>
      <c r="E53" s="380">
        <f>'[1]1.1.sz.mell.'!D53</f>
        <v>0</v>
      </c>
    </row>
    <row r="54" spans="1:5" s="212" customFormat="1" ht="12" customHeight="1" x14ac:dyDescent="0.25">
      <c r="A54" s="213" t="s">
        <v>370</v>
      </c>
      <c r="B54" s="219" t="s">
        <v>367</v>
      </c>
      <c r="C54" s="273"/>
      <c r="D54" s="273"/>
      <c r="E54" s="380">
        <f>'[1]1.1.sz.mell.'!D56</f>
        <v>0</v>
      </c>
    </row>
    <row r="55" spans="1:5" s="212" customFormat="1" ht="12" customHeight="1" x14ac:dyDescent="0.25">
      <c r="A55" s="213" t="s">
        <v>371</v>
      </c>
      <c r="B55" s="219" t="s">
        <v>395</v>
      </c>
      <c r="C55" s="273"/>
      <c r="D55" s="273"/>
      <c r="E55" s="380">
        <f>'[1]1.1.sz.mell.'!D57</f>
        <v>0</v>
      </c>
    </row>
    <row r="56" spans="1:5" s="212" customFormat="1" ht="12" customHeight="1" x14ac:dyDescent="0.25">
      <c r="A56" s="213" t="s">
        <v>372</v>
      </c>
      <c r="B56" s="223" t="s">
        <v>374</v>
      </c>
      <c r="C56" s="279">
        <v>45000</v>
      </c>
      <c r="D56" s="279"/>
      <c r="E56" s="380">
        <f>'[1]1.1.sz.mell.'!D59</f>
        <v>0</v>
      </c>
    </row>
    <row r="57" spans="1:5" s="212" customFormat="1" ht="12" customHeight="1" x14ac:dyDescent="0.25">
      <c r="A57" s="213" t="s">
        <v>373</v>
      </c>
      <c r="B57" s="223" t="s">
        <v>375</v>
      </c>
      <c r="C57" s="279">
        <v>12023478</v>
      </c>
      <c r="D57" s="378">
        <v>7518970</v>
      </c>
      <c r="E57" s="380">
        <f>'[1]1.1.sz.mell.'!D60</f>
        <v>0</v>
      </c>
    </row>
    <row r="58" spans="1:5" s="212" customFormat="1" ht="12" customHeight="1" thickBot="1" x14ac:dyDescent="0.3">
      <c r="A58" s="221" t="s">
        <v>1327</v>
      </c>
      <c r="B58" s="225" t="s">
        <v>1328</v>
      </c>
      <c r="C58" s="226"/>
      <c r="E58" s="448"/>
    </row>
    <row r="59" spans="1:5" s="212" customFormat="1" ht="12" customHeight="1" thickBot="1" x14ac:dyDescent="0.3">
      <c r="A59" s="208" t="s">
        <v>81</v>
      </c>
      <c r="B59" s="224" t="s">
        <v>82</v>
      </c>
      <c r="C59" s="381">
        <f t="shared" ref="C59:D59" si="3">SUM(C60:C64)</f>
        <v>1259818</v>
      </c>
      <c r="D59" s="381">
        <f t="shared" si="3"/>
        <v>4945652</v>
      </c>
      <c r="E59" s="381">
        <f>SUM(E60:E64)</f>
        <v>0</v>
      </c>
    </row>
    <row r="60" spans="1:5" s="212" customFormat="1" ht="12" customHeight="1" x14ac:dyDescent="0.25">
      <c r="A60" s="217" t="s">
        <v>381</v>
      </c>
      <c r="B60" s="215" t="s">
        <v>376</v>
      </c>
      <c r="C60" s="444"/>
      <c r="D60" s="444"/>
      <c r="E60" s="444"/>
    </row>
    <row r="61" spans="1:5" s="212" customFormat="1" ht="12" customHeight="1" x14ac:dyDescent="0.25">
      <c r="A61" s="217" t="s">
        <v>382</v>
      </c>
      <c r="B61" s="219" t="s">
        <v>377</v>
      </c>
      <c r="C61" s="444"/>
      <c r="D61" s="444"/>
      <c r="E61" s="444"/>
    </row>
    <row r="62" spans="1:5" s="212" customFormat="1" ht="12" customHeight="1" x14ac:dyDescent="0.25">
      <c r="A62" s="217" t="s">
        <v>383</v>
      </c>
      <c r="B62" s="219" t="s">
        <v>396</v>
      </c>
      <c r="C62" s="444"/>
      <c r="D62" s="444"/>
      <c r="E62" s="444"/>
    </row>
    <row r="63" spans="1:5" s="212" customFormat="1" ht="12" customHeight="1" x14ac:dyDescent="0.25">
      <c r="A63" s="217" t="s">
        <v>384</v>
      </c>
      <c r="B63" s="223" t="s">
        <v>378</v>
      </c>
      <c r="C63" s="444">
        <v>24593</v>
      </c>
      <c r="D63" s="444"/>
      <c r="E63" s="444"/>
    </row>
    <row r="64" spans="1:5" s="212" customFormat="1" ht="12" customHeight="1" x14ac:dyDescent="0.25">
      <c r="A64" s="217" t="s">
        <v>385</v>
      </c>
      <c r="B64" s="223" t="s">
        <v>380</v>
      </c>
      <c r="C64" s="444">
        <v>1235225</v>
      </c>
      <c r="D64" s="444">
        <v>4945652</v>
      </c>
      <c r="E64" s="444"/>
    </row>
    <row r="65" spans="1:6" s="212" customFormat="1" ht="12" customHeight="1" thickBot="1" x14ac:dyDescent="0.3">
      <c r="A65" s="217" t="s">
        <v>1329</v>
      </c>
      <c r="B65" s="225" t="s">
        <v>1330</v>
      </c>
      <c r="C65" s="235"/>
      <c r="E65" s="448"/>
    </row>
    <row r="66" spans="1:6" s="212" customFormat="1" ht="12" customHeight="1" thickBot="1" x14ac:dyDescent="0.3">
      <c r="A66" s="208" t="s">
        <v>83</v>
      </c>
      <c r="B66" s="210" t="s">
        <v>84</v>
      </c>
      <c r="C66" s="443">
        <f>+C5+C12+C19+C26+C34+C46+C52+C59</f>
        <v>4414405887</v>
      </c>
      <c r="D66" s="443">
        <f>+D5+D12+D19+D26+D34+D46+D52+D59</f>
        <v>3053365347</v>
      </c>
      <c r="E66" s="443">
        <f>+E5+E12+E19+E26+E34+E46+E52+E59</f>
        <v>3093882760</v>
      </c>
    </row>
    <row r="67" spans="1:6" s="212" customFormat="1" ht="12" customHeight="1" thickBot="1" x14ac:dyDescent="0.3">
      <c r="A67" s="449" t="s">
        <v>85</v>
      </c>
      <c r="B67" s="224" t="s">
        <v>86</v>
      </c>
      <c r="C67" s="381">
        <f>SUM(C68:C70)</f>
        <v>0</v>
      </c>
      <c r="D67" s="381">
        <f>SUM(D68:D70)</f>
        <v>0</v>
      </c>
      <c r="E67" s="381">
        <f>SUM(E68:E70)</f>
        <v>0</v>
      </c>
    </row>
    <row r="68" spans="1:6" s="212" customFormat="1" ht="12" customHeight="1" x14ac:dyDescent="0.25">
      <c r="A68" s="217" t="s">
        <v>87</v>
      </c>
      <c r="B68" s="215" t="s">
        <v>88</v>
      </c>
      <c r="C68" s="444"/>
      <c r="D68" s="444"/>
      <c r="E68" s="444"/>
    </row>
    <row r="69" spans="1:6" s="212" customFormat="1" ht="12" customHeight="1" x14ac:dyDescent="0.25">
      <c r="A69" s="217" t="s">
        <v>89</v>
      </c>
      <c r="B69" s="219" t="s">
        <v>90</v>
      </c>
      <c r="C69" s="444"/>
      <c r="D69" s="444"/>
      <c r="E69" s="444"/>
    </row>
    <row r="70" spans="1:6" s="212" customFormat="1" ht="12" customHeight="1" thickBot="1" x14ac:dyDescent="0.3">
      <c r="A70" s="217" t="s">
        <v>91</v>
      </c>
      <c r="B70" s="450" t="s">
        <v>1413</v>
      </c>
      <c r="C70" s="444"/>
      <c r="D70" s="444"/>
      <c r="E70" s="444"/>
    </row>
    <row r="71" spans="1:6" s="212" customFormat="1" ht="12" customHeight="1" thickBot="1" x14ac:dyDescent="0.3">
      <c r="A71" s="449" t="s">
        <v>93</v>
      </c>
      <c r="B71" s="224" t="s">
        <v>94</v>
      </c>
      <c r="C71" s="381">
        <f>SUM(C72:C75)</f>
        <v>0</v>
      </c>
      <c r="D71" s="381">
        <f>SUM(D72:D75)</f>
        <v>0</v>
      </c>
      <c r="E71" s="381">
        <f>SUM(E72:E75)</f>
        <v>0</v>
      </c>
    </row>
    <row r="72" spans="1:6" s="212" customFormat="1" ht="12" customHeight="1" x14ac:dyDescent="0.25">
      <c r="A72" s="217" t="s">
        <v>95</v>
      </c>
      <c r="B72" s="215" t="s">
        <v>96</v>
      </c>
      <c r="C72" s="444"/>
      <c r="D72" s="444"/>
      <c r="E72" s="444"/>
    </row>
    <row r="73" spans="1:6" s="212" customFormat="1" ht="12" customHeight="1" x14ac:dyDescent="0.25">
      <c r="A73" s="217" t="s">
        <v>97</v>
      </c>
      <c r="B73" s="219" t="s">
        <v>98</v>
      </c>
      <c r="C73" s="444"/>
      <c r="D73" s="444"/>
      <c r="E73" s="444"/>
    </row>
    <row r="74" spans="1:6" s="212" customFormat="1" ht="12" customHeight="1" x14ac:dyDescent="0.25">
      <c r="A74" s="217" t="s">
        <v>99</v>
      </c>
      <c r="B74" s="219" t="s">
        <v>100</v>
      </c>
      <c r="C74" s="444"/>
      <c r="D74" s="444"/>
      <c r="E74" s="444"/>
    </row>
    <row r="75" spans="1:6" s="212" customFormat="1" ht="17.25" customHeight="1" thickBot="1" x14ac:dyDescent="0.35">
      <c r="A75" s="217" t="s">
        <v>101</v>
      </c>
      <c r="B75" s="274" t="s">
        <v>102</v>
      </c>
      <c r="C75" s="444"/>
      <c r="D75" s="444"/>
      <c r="E75" s="444"/>
      <c r="F75" s="451"/>
    </row>
    <row r="76" spans="1:6" s="212" customFormat="1" ht="12" customHeight="1" thickBot="1" x14ac:dyDescent="0.3">
      <c r="A76" s="449" t="s">
        <v>103</v>
      </c>
      <c r="B76" s="224" t="s">
        <v>104</v>
      </c>
      <c r="C76" s="381">
        <f>SUM(C77:C78)</f>
        <v>212027868</v>
      </c>
      <c r="D76" s="381">
        <f>SUM(D77:D78)</f>
        <v>1702614858</v>
      </c>
      <c r="E76" s="381">
        <f>SUM(E77:E78)</f>
        <v>1351813505</v>
      </c>
    </row>
    <row r="77" spans="1:6" s="212" customFormat="1" ht="12" customHeight="1" x14ac:dyDescent="0.25">
      <c r="A77" s="217" t="s">
        <v>105</v>
      </c>
      <c r="B77" s="215" t="s">
        <v>106</v>
      </c>
      <c r="C77" s="444">
        <v>212027868</v>
      </c>
      <c r="D77" s="444">
        <v>1702614858</v>
      </c>
      <c r="E77" s="444">
        <f>'[1]1.1.sz.mell.'!D77</f>
        <v>1351813505</v>
      </c>
    </row>
    <row r="78" spans="1:6" s="212" customFormat="1" ht="12" customHeight="1" thickBot="1" x14ac:dyDescent="0.3">
      <c r="A78" s="217" t="s">
        <v>107</v>
      </c>
      <c r="B78" s="274" t="s">
        <v>108</v>
      </c>
      <c r="C78" s="444"/>
      <c r="D78" s="444"/>
      <c r="E78" s="444">
        <f>'[1]1.1.sz.mell.'!D82</f>
        <v>0</v>
      </c>
    </row>
    <row r="79" spans="1:6" s="212" customFormat="1" ht="12" customHeight="1" thickBot="1" x14ac:dyDescent="0.3">
      <c r="A79" s="449" t="s">
        <v>109</v>
      </c>
      <c r="B79" s="224" t="s">
        <v>110</v>
      </c>
      <c r="C79" s="381">
        <f>SUM(C80:C82)</f>
        <v>30030251</v>
      </c>
      <c r="D79" s="381">
        <f>SUM(D80:D82)</f>
        <v>29967403</v>
      </c>
      <c r="E79" s="381">
        <f>SUM(E80:E82)</f>
        <v>0</v>
      </c>
    </row>
    <row r="80" spans="1:6" s="212" customFormat="1" ht="12" customHeight="1" x14ac:dyDescent="0.25">
      <c r="A80" s="217" t="s">
        <v>388</v>
      </c>
      <c r="B80" s="215" t="s">
        <v>111</v>
      </c>
      <c r="C80" s="444">
        <v>30030251</v>
      </c>
      <c r="D80" s="444">
        <v>29967403</v>
      </c>
      <c r="E80" s="444">
        <f>'[1]1.1.sz.mell.'!D84</f>
        <v>0</v>
      </c>
    </row>
    <row r="81" spans="1:5" s="212" customFormat="1" ht="12" customHeight="1" x14ac:dyDescent="0.25">
      <c r="A81" s="217" t="s">
        <v>389</v>
      </c>
      <c r="B81" s="219" t="s">
        <v>112</v>
      </c>
      <c r="C81" s="444"/>
      <c r="D81" s="444"/>
      <c r="E81" s="444">
        <f>'[1]1.1.sz.mell.'!D85</f>
        <v>0</v>
      </c>
    </row>
    <row r="82" spans="1:5" s="212" customFormat="1" ht="12" customHeight="1" thickBot="1" x14ac:dyDescent="0.3">
      <c r="A82" s="217" t="s">
        <v>390</v>
      </c>
      <c r="B82" s="223" t="s">
        <v>1414</v>
      </c>
      <c r="C82" s="444"/>
      <c r="D82" s="444"/>
      <c r="E82" s="444"/>
    </row>
    <row r="83" spans="1:5" s="212" customFormat="1" ht="12" customHeight="1" thickBot="1" x14ac:dyDescent="0.3">
      <c r="A83" s="449" t="s">
        <v>113</v>
      </c>
      <c r="B83" s="224" t="s">
        <v>114</v>
      </c>
      <c r="C83" s="381">
        <f>SUM(C84:C88)</f>
        <v>0</v>
      </c>
      <c r="D83" s="381">
        <f>SUM(D84:D88)</f>
        <v>0</v>
      </c>
      <c r="E83" s="381">
        <f>SUM(E84:E88)</f>
        <v>0</v>
      </c>
    </row>
    <row r="84" spans="1:5" s="212" customFormat="1" ht="12" customHeight="1" x14ac:dyDescent="0.25">
      <c r="A84" s="452" t="s">
        <v>391</v>
      </c>
      <c r="B84" s="215" t="s">
        <v>1415</v>
      </c>
      <c r="C84" s="444"/>
      <c r="D84" s="444"/>
      <c r="E84" s="444"/>
    </row>
    <row r="85" spans="1:5" s="212" customFormat="1" ht="12" customHeight="1" x14ac:dyDescent="0.25">
      <c r="A85" s="452" t="s">
        <v>392</v>
      </c>
      <c r="B85" s="219" t="s">
        <v>1416</v>
      </c>
      <c r="C85" s="444"/>
      <c r="D85" s="444"/>
      <c r="E85" s="444"/>
    </row>
    <row r="86" spans="1:5" s="212" customFormat="1" ht="12" customHeight="1" x14ac:dyDescent="0.25">
      <c r="A86" s="452" t="s">
        <v>393</v>
      </c>
      <c r="B86" s="219" t="s">
        <v>1417</v>
      </c>
      <c r="C86" s="444"/>
      <c r="D86" s="444"/>
      <c r="E86" s="444"/>
    </row>
    <row r="87" spans="1:5" s="212" customFormat="1" ht="12" customHeight="1" x14ac:dyDescent="0.25">
      <c r="A87" s="452" t="s">
        <v>394</v>
      </c>
      <c r="B87" s="223" t="s">
        <v>1418</v>
      </c>
      <c r="C87" s="444"/>
      <c r="D87" s="444"/>
      <c r="E87" s="444"/>
    </row>
    <row r="88" spans="1:5" s="212" customFormat="1" ht="12" customHeight="1" thickBot="1" x14ac:dyDescent="0.3">
      <c r="A88" s="452" t="s">
        <v>1419</v>
      </c>
      <c r="B88" s="223" t="s">
        <v>1420</v>
      </c>
      <c r="C88" s="444"/>
      <c r="D88" s="444"/>
      <c r="E88" s="444"/>
    </row>
    <row r="89" spans="1:5" s="212" customFormat="1" ht="12" customHeight="1" thickBot="1" x14ac:dyDescent="0.3">
      <c r="A89" s="449" t="s">
        <v>115</v>
      </c>
      <c r="B89" s="224" t="s">
        <v>116</v>
      </c>
      <c r="C89" s="453"/>
      <c r="D89" s="453"/>
      <c r="E89" s="453"/>
    </row>
    <row r="90" spans="1:5" s="212" customFormat="1" ht="12" customHeight="1" thickBot="1" x14ac:dyDescent="0.3">
      <c r="A90" s="449" t="s">
        <v>1377</v>
      </c>
      <c r="B90" s="454" t="s">
        <v>117</v>
      </c>
      <c r="C90" s="443">
        <f>+C67+C71+C76+C79+C83+C89</f>
        <v>242058119</v>
      </c>
      <c r="D90" s="443">
        <f>+D67+D71+D76+D79+D83+D89</f>
        <v>1732582261</v>
      </c>
      <c r="E90" s="443">
        <f>+E67+E71+E76+E79+E83+E89</f>
        <v>1351813505</v>
      </c>
    </row>
    <row r="91" spans="1:5" s="212" customFormat="1" ht="12" customHeight="1" thickBot="1" x14ac:dyDescent="0.3">
      <c r="A91" s="455" t="s">
        <v>1378</v>
      </c>
      <c r="B91" s="456" t="s">
        <v>118</v>
      </c>
      <c r="C91" s="443">
        <f>+C66+C90</f>
        <v>4656464006</v>
      </c>
      <c r="D91" s="443">
        <f>+D66+D90</f>
        <v>4785947608</v>
      </c>
      <c r="E91" s="443">
        <f>+E66+E90</f>
        <v>4445696265</v>
      </c>
    </row>
    <row r="92" spans="1:5" s="212" customFormat="1" ht="12" customHeight="1" x14ac:dyDescent="0.25">
      <c r="A92" s="457"/>
      <c r="B92" s="458"/>
      <c r="C92" s="459"/>
      <c r="D92" s="460"/>
      <c r="E92" s="461"/>
    </row>
    <row r="93" spans="1:5" s="212" customFormat="1" ht="12" customHeight="1" x14ac:dyDescent="0.25">
      <c r="A93" s="746" t="s">
        <v>119</v>
      </c>
      <c r="B93" s="746"/>
      <c r="C93" s="746"/>
      <c r="D93" s="746"/>
      <c r="E93" s="746"/>
    </row>
    <row r="94" spans="1:5" s="212" customFormat="1" ht="12" customHeight="1" thickBot="1" x14ac:dyDescent="0.3">
      <c r="A94" s="744" t="s">
        <v>120</v>
      </c>
      <c r="B94" s="744"/>
      <c r="C94" s="368"/>
    </row>
    <row r="95" spans="1:5" s="212" customFormat="1" ht="24" customHeight="1" thickBot="1" x14ac:dyDescent="0.3">
      <c r="A95" s="200" t="s">
        <v>1421</v>
      </c>
      <c r="B95" s="202" t="s">
        <v>121</v>
      </c>
      <c r="C95" s="201" t="s">
        <v>1409</v>
      </c>
      <c r="D95" s="440" t="s">
        <v>1410</v>
      </c>
      <c r="E95" s="440" t="s">
        <v>1319</v>
      </c>
    </row>
    <row r="96" spans="1:5" s="212" customFormat="1" ht="12" customHeight="1" thickBot="1" x14ac:dyDescent="0.3">
      <c r="A96" s="251">
        <v>1</v>
      </c>
      <c r="B96" s="252">
        <v>2</v>
      </c>
      <c r="C96" s="252">
        <v>4</v>
      </c>
      <c r="D96" s="253">
        <v>5</v>
      </c>
      <c r="E96" s="253">
        <v>5</v>
      </c>
    </row>
    <row r="97" spans="1:7" s="212" customFormat="1" ht="15" customHeight="1" thickBot="1" x14ac:dyDescent="0.3">
      <c r="A97" s="254" t="s">
        <v>4</v>
      </c>
      <c r="B97" s="256" t="s">
        <v>122</v>
      </c>
      <c r="C97" s="462">
        <f>+C98+C99+C100+C101+C102</f>
        <v>1910766521</v>
      </c>
      <c r="D97" s="462">
        <f>+D98+D99+D100+D101+D102</f>
        <v>1896892223</v>
      </c>
      <c r="E97" s="462">
        <f>+E98+E99+E100+E101+E102</f>
        <v>1880490153</v>
      </c>
    </row>
    <row r="98" spans="1:7" s="212" customFormat="1" ht="12.9" customHeight="1" x14ac:dyDescent="0.25">
      <c r="A98" s="258" t="s">
        <v>6</v>
      </c>
      <c r="B98" s="260" t="s">
        <v>123</v>
      </c>
      <c r="C98" s="463">
        <v>627391796</v>
      </c>
      <c r="D98" s="463">
        <v>657801078</v>
      </c>
      <c r="E98" s="463">
        <f>'[1]1.1.sz.mell.'!D98</f>
        <v>697083000</v>
      </c>
    </row>
    <row r="99" spans="1:7" ht="16.5" customHeight="1" x14ac:dyDescent="0.3">
      <c r="A99" s="217" t="s">
        <v>8</v>
      </c>
      <c r="B99" s="262" t="s">
        <v>124</v>
      </c>
      <c r="C99" s="273">
        <v>148290927</v>
      </c>
      <c r="D99" s="273">
        <v>138256832</v>
      </c>
      <c r="E99" s="273">
        <f>'[1]1.1.sz.mell.'!D99</f>
        <v>140350000</v>
      </c>
      <c r="G99" s="212"/>
    </row>
    <row r="100" spans="1:7" x14ac:dyDescent="0.3">
      <c r="A100" s="217" t="s">
        <v>10</v>
      </c>
      <c r="B100" s="262" t="s">
        <v>125</v>
      </c>
      <c r="C100" s="279">
        <v>826339677</v>
      </c>
      <c r="D100" s="279">
        <v>778258700</v>
      </c>
      <c r="E100" s="279">
        <f>'[1]1.1.sz.mell.'!D100</f>
        <v>657708077</v>
      </c>
      <c r="G100" s="212"/>
    </row>
    <row r="101" spans="1:7" s="207" customFormat="1" ht="12" customHeight="1" x14ac:dyDescent="0.25">
      <c r="A101" s="217" t="s">
        <v>11</v>
      </c>
      <c r="B101" s="263" t="s">
        <v>126</v>
      </c>
      <c r="C101" s="279">
        <v>19027630</v>
      </c>
      <c r="D101" s="279">
        <v>16787100</v>
      </c>
      <c r="E101" s="279">
        <f>'[1]1.1.sz.mell.'!D101</f>
        <v>19412000</v>
      </c>
      <c r="G101" s="212"/>
    </row>
    <row r="102" spans="1:7" ht="12" customHeight="1" thickBot="1" x14ac:dyDescent="0.35">
      <c r="A102" s="217" t="s">
        <v>127</v>
      </c>
      <c r="B102" s="265" t="s">
        <v>128</v>
      </c>
      <c r="C102" s="464">
        <v>289716491</v>
      </c>
      <c r="D102" s="279">
        <v>305788513</v>
      </c>
      <c r="E102" s="279">
        <f>'[1]1.1.sz.mell.'!D102</f>
        <v>365937076</v>
      </c>
      <c r="G102" s="212"/>
    </row>
    <row r="103" spans="1:7" ht="12" customHeight="1" thickBot="1" x14ac:dyDescent="0.35">
      <c r="A103" s="208" t="s">
        <v>15</v>
      </c>
      <c r="B103" s="266" t="s">
        <v>536</v>
      </c>
      <c r="C103" s="381">
        <f>SUM(C104:C106)</f>
        <v>0</v>
      </c>
      <c r="D103" s="381">
        <f>SUM(D104:D106)</f>
        <v>0</v>
      </c>
      <c r="E103" s="381">
        <f>SUM(E104:E106)</f>
        <v>126447928</v>
      </c>
      <c r="G103" s="212"/>
    </row>
    <row r="104" spans="1:7" ht="12" customHeight="1" x14ac:dyDescent="0.3">
      <c r="A104" s="213" t="s">
        <v>340</v>
      </c>
      <c r="B104" s="267" t="s">
        <v>134</v>
      </c>
      <c r="C104" s="380"/>
      <c r="D104" s="380"/>
      <c r="E104" s="380">
        <f>'[1]1.1.sz.mell.'!D104</f>
        <v>5000000</v>
      </c>
      <c r="G104" s="212"/>
    </row>
    <row r="105" spans="1:7" ht="12" customHeight="1" x14ac:dyDescent="0.3">
      <c r="A105" s="213" t="s">
        <v>341</v>
      </c>
      <c r="B105" s="268" t="s">
        <v>398</v>
      </c>
      <c r="C105" s="220"/>
      <c r="D105" s="277"/>
      <c r="E105" s="380">
        <f>'[1]1.1.sz.mell.'!D105</f>
        <v>111447928</v>
      </c>
      <c r="G105" s="212"/>
    </row>
    <row r="106" spans="1:7" ht="12" customHeight="1" thickBot="1" x14ac:dyDescent="0.35">
      <c r="A106" s="213" t="s">
        <v>342</v>
      </c>
      <c r="B106" s="270" t="s">
        <v>397</v>
      </c>
      <c r="C106" s="279"/>
      <c r="D106" s="279"/>
      <c r="E106" s="380">
        <f>'[1]1.1.sz.mell.'!D106</f>
        <v>10000000</v>
      </c>
      <c r="G106" s="212"/>
    </row>
    <row r="107" spans="1:7" ht="12" customHeight="1" thickBot="1" x14ac:dyDescent="0.35">
      <c r="A107" s="208" t="s">
        <v>27</v>
      </c>
      <c r="B107" s="271" t="s">
        <v>539</v>
      </c>
      <c r="C107" s="381">
        <f>+C108+C110+C112</f>
        <v>1004672147</v>
      </c>
      <c r="D107" s="381">
        <f>+D108+D110+D112</f>
        <v>1496566829</v>
      </c>
      <c r="E107" s="381">
        <f>+E108+E110+E112</f>
        <v>2576061781</v>
      </c>
      <c r="G107" s="212"/>
    </row>
    <row r="108" spans="1:7" ht="12" customHeight="1" x14ac:dyDescent="0.3">
      <c r="A108" s="213" t="s">
        <v>528</v>
      </c>
      <c r="B108" s="262" t="s">
        <v>129</v>
      </c>
      <c r="C108" s="380">
        <v>180931760</v>
      </c>
      <c r="D108" s="380">
        <v>546251589</v>
      </c>
      <c r="E108" s="380">
        <f>'[1]1.1.sz.mell.'!D108</f>
        <v>2311807088</v>
      </c>
      <c r="G108" s="212"/>
    </row>
    <row r="109" spans="1:7" ht="12" customHeight="1" x14ac:dyDescent="0.3">
      <c r="A109" s="213" t="s">
        <v>529</v>
      </c>
      <c r="B109" s="270" t="s">
        <v>130</v>
      </c>
      <c r="C109" s="380"/>
      <c r="D109" s="380"/>
      <c r="E109" s="380">
        <f>'[1]1.1.sz.mell.'!D109</f>
        <v>2063526088</v>
      </c>
      <c r="G109" s="212"/>
    </row>
    <row r="110" spans="1:7" ht="12" customHeight="1" x14ac:dyDescent="0.3">
      <c r="A110" s="213" t="s">
        <v>530</v>
      </c>
      <c r="B110" s="270" t="s">
        <v>131</v>
      </c>
      <c r="C110" s="273">
        <v>823740387</v>
      </c>
      <c r="D110" s="273">
        <v>947115240</v>
      </c>
      <c r="E110" s="380">
        <f>'[1]1.1.sz.mell.'!D110</f>
        <v>263654693</v>
      </c>
      <c r="G110" s="212"/>
    </row>
    <row r="111" spans="1:7" ht="12" customHeight="1" x14ac:dyDescent="0.3">
      <c r="A111" s="213" t="s">
        <v>537</v>
      </c>
      <c r="B111" s="270" t="s">
        <v>132</v>
      </c>
      <c r="C111" s="273"/>
      <c r="D111" s="273"/>
      <c r="E111" s="380">
        <f>'[1]1.1.sz.mell.'!D111</f>
        <v>29974693</v>
      </c>
      <c r="G111" s="212"/>
    </row>
    <row r="112" spans="1:7" ht="12" customHeight="1" thickBot="1" x14ac:dyDescent="0.35">
      <c r="A112" s="213" t="s">
        <v>538</v>
      </c>
      <c r="B112" s="274" t="s">
        <v>133</v>
      </c>
      <c r="C112" s="273"/>
      <c r="D112" s="273">
        <v>3200000</v>
      </c>
      <c r="E112" s="380">
        <f>'[1]1.1.sz.mell.'!D112</f>
        <v>600000</v>
      </c>
      <c r="G112" s="212"/>
    </row>
    <row r="113" spans="1:7" ht="12" customHeight="1" thickBot="1" x14ac:dyDescent="0.35">
      <c r="A113" s="208" t="s">
        <v>135</v>
      </c>
      <c r="B113" s="266" t="s">
        <v>136</v>
      </c>
      <c r="C113" s="381">
        <f>+C97+C107+C103</f>
        <v>2915438668</v>
      </c>
      <c r="D113" s="381">
        <f>+D97+D107+D103</f>
        <v>3393459052</v>
      </c>
      <c r="E113" s="381">
        <f>+E97+E107+E103</f>
        <v>4582999862</v>
      </c>
      <c r="G113" s="212"/>
    </row>
    <row r="114" spans="1:7" ht="12" customHeight="1" thickBot="1" x14ac:dyDescent="0.35">
      <c r="A114" s="208" t="s">
        <v>41</v>
      </c>
      <c r="B114" s="266" t="s">
        <v>137</v>
      </c>
      <c r="C114" s="381">
        <f>+C115+C116+C117</f>
        <v>10644800</v>
      </c>
      <c r="D114" s="381">
        <f>+D115+D116+D117</f>
        <v>10644800</v>
      </c>
      <c r="E114" s="381">
        <f>+E115+E116+E117</f>
        <v>15729000</v>
      </c>
      <c r="G114" s="212"/>
    </row>
    <row r="115" spans="1:7" ht="12" customHeight="1" x14ac:dyDescent="0.3">
      <c r="A115" s="213" t="s">
        <v>43</v>
      </c>
      <c r="B115" s="267" t="s">
        <v>138</v>
      </c>
      <c r="C115" s="273">
        <v>10644800</v>
      </c>
      <c r="D115" s="273">
        <v>10644800</v>
      </c>
      <c r="E115" s="273">
        <f>'[1]1.1.sz.mell.'!D115</f>
        <v>15729000</v>
      </c>
      <c r="G115" s="212"/>
    </row>
    <row r="116" spans="1:7" ht="12" customHeight="1" x14ac:dyDescent="0.3">
      <c r="A116" s="213" t="s">
        <v>45</v>
      </c>
      <c r="B116" s="267" t="s">
        <v>139</v>
      </c>
      <c r="C116" s="273"/>
      <c r="D116" s="273"/>
      <c r="E116" s="273"/>
      <c r="G116" s="212"/>
    </row>
    <row r="117" spans="1:7" ht="12" customHeight="1" thickBot="1" x14ac:dyDescent="0.35">
      <c r="A117" s="275" t="s">
        <v>47</v>
      </c>
      <c r="B117" s="276" t="s">
        <v>140</v>
      </c>
      <c r="C117" s="273"/>
      <c r="D117" s="273"/>
      <c r="E117" s="273"/>
      <c r="G117" s="212"/>
    </row>
    <row r="118" spans="1:7" ht="12" customHeight="1" thickBot="1" x14ac:dyDescent="0.35">
      <c r="A118" s="208" t="s">
        <v>63</v>
      </c>
      <c r="B118" s="266" t="s">
        <v>1379</v>
      </c>
      <c r="C118" s="442">
        <f t="shared" ref="C118" si="4">SUM(C119:C124)</f>
        <v>0</v>
      </c>
      <c r="D118" s="442">
        <f t="shared" ref="D118:E118" si="5">SUM(D119:D124)</f>
        <v>0</v>
      </c>
      <c r="E118" s="442">
        <f t="shared" si="5"/>
        <v>0</v>
      </c>
      <c r="G118" s="212"/>
    </row>
    <row r="119" spans="1:7" ht="12" customHeight="1" x14ac:dyDescent="0.3">
      <c r="A119" s="213" t="s">
        <v>349</v>
      </c>
      <c r="B119" s="267" t="s">
        <v>540</v>
      </c>
      <c r="C119" s="273"/>
      <c r="D119" s="273"/>
      <c r="E119" s="273"/>
      <c r="G119" s="212"/>
    </row>
    <row r="120" spans="1:7" ht="12" customHeight="1" x14ac:dyDescent="0.3">
      <c r="A120" s="213" t="s">
        <v>350</v>
      </c>
      <c r="B120" s="267" t="s">
        <v>541</v>
      </c>
      <c r="C120" s="273"/>
      <c r="D120" s="273"/>
      <c r="E120" s="273"/>
      <c r="G120" s="212"/>
    </row>
    <row r="121" spans="1:7" ht="12" customHeight="1" x14ac:dyDescent="0.3">
      <c r="A121" s="213" t="s">
        <v>351</v>
      </c>
      <c r="B121" s="267" t="s">
        <v>542</v>
      </c>
      <c r="C121" s="273"/>
      <c r="D121" s="273"/>
      <c r="E121" s="273"/>
      <c r="G121" s="212"/>
    </row>
    <row r="122" spans="1:7" ht="12" customHeight="1" x14ac:dyDescent="0.3">
      <c r="A122" s="213" t="s">
        <v>352</v>
      </c>
      <c r="B122" s="267" t="s">
        <v>543</v>
      </c>
      <c r="C122" s="273"/>
      <c r="D122" s="273"/>
      <c r="E122" s="273"/>
      <c r="G122" s="212"/>
    </row>
    <row r="123" spans="1:7" ht="12" customHeight="1" x14ac:dyDescent="0.3">
      <c r="A123" s="213" t="s">
        <v>399</v>
      </c>
      <c r="B123" s="267" t="s">
        <v>544</v>
      </c>
      <c r="C123" s="273"/>
      <c r="D123" s="273"/>
      <c r="E123" s="273"/>
      <c r="G123" s="212"/>
    </row>
    <row r="124" spans="1:7" ht="12" customHeight="1" thickBot="1" x14ac:dyDescent="0.35">
      <c r="A124" s="213" t="s">
        <v>546</v>
      </c>
      <c r="B124" s="276" t="s">
        <v>545</v>
      </c>
      <c r="C124" s="273"/>
      <c r="D124" s="273"/>
      <c r="E124" s="273"/>
      <c r="G124" s="212"/>
    </row>
    <row r="125" spans="1:7" ht="12" customHeight="1" thickBot="1" x14ac:dyDescent="0.35">
      <c r="A125" s="208" t="s">
        <v>142</v>
      </c>
      <c r="B125" s="266" t="s">
        <v>1380</v>
      </c>
      <c r="C125" s="443">
        <f>+C126+C127+C129+C130</f>
        <v>27765680</v>
      </c>
      <c r="D125" s="443">
        <f>+D126+D127+D129+D130</f>
        <v>30030251</v>
      </c>
      <c r="E125" s="443">
        <f>+E126+E127+E129+E130</f>
        <v>29967403</v>
      </c>
      <c r="G125" s="212"/>
    </row>
    <row r="126" spans="1:7" ht="12" customHeight="1" x14ac:dyDescent="0.3">
      <c r="A126" s="213" t="s">
        <v>369</v>
      </c>
      <c r="B126" s="267" t="s">
        <v>144</v>
      </c>
      <c r="C126" s="273"/>
      <c r="D126" s="273"/>
      <c r="E126" s="273"/>
      <c r="G126" s="212"/>
    </row>
    <row r="127" spans="1:7" ht="12" customHeight="1" x14ac:dyDescent="0.3">
      <c r="A127" s="213" t="s">
        <v>370</v>
      </c>
      <c r="B127" s="267" t="s">
        <v>145</v>
      </c>
      <c r="C127" s="273">
        <v>27765680</v>
      </c>
      <c r="D127" s="273">
        <v>30030251</v>
      </c>
      <c r="E127" s="273">
        <f>'[1]1.1.sz.mell.'!D127</f>
        <v>29967403</v>
      </c>
      <c r="G127" s="212"/>
    </row>
    <row r="128" spans="1:7" ht="12" customHeight="1" x14ac:dyDescent="0.3">
      <c r="A128" s="213" t="s">
        <v>371</v>
      </c>
      <c r="B128" s="267" t="s">
        <v>547</v>
      </c>
      <c r="C128" s="273"/>
      <c r="D128" s="273"/>
      <c r="E128" s="273"/>
      <c r="G128" s="212"/>
    </row>
    <row r="129" spans="1:7" ht="12" customHeight="1" x14ac:dyDescent="0.3">
      <c r="A129" s="213" t="s">
        <v>372</v>
      </c>
      <c r="B129" s="267" t="s">
        <v>223</v>
      </c>
      <c r="C129" s="273"/>
      <c r="D129" s="273"/>
      <c r="E129" s="273"/>
      <c r="G129" s="212"/>
    </row>
    <row r="130" spans="1:7" ht="12" customHeight="1" thickBot="1" x14ac:dyDescent="0.35">
      <c r="A130" s="213" t="s">
        <v>373</v>
      </c>
      <c r="B130" s="276" t="s">
        <v>562</v>
      </c>
      <c r="C130" s="273"/>
      <c r="D130" s="273"/>
      <c r="E130" s="273"/>
      <c r="G130" s="212"/>
    </row>
    <row r="131" spans="1:7" ht="12" customHeight="1" thickBot="1" x14ac:dyDescent="0.35">
      <c r="A131" s="208" t="s">
        <v>81</v>
      </c>
      <c r="B131" s="266" t="s">
        <v>1381</v>
      </c>
      <c r="C131" s="465">
        <f>+C132+C133+C135+C136</f>
        <v>0</v>
      </c>
      <c r="D131" s="465">
        <f>+D132+D133+D135+D136</f>
        <v>0</v>
      </c>
      <c r="E131" s="465">
        <f>+E132+E133+E135+E136</f>
        <v>0</v>
      </c>
      <c r="G131" s="212"/>
    </row>
    <row r="132" spans="1:7" ht="12" customHeight="1" x14ac:dyDescent="0.3">
      <c r="A132" s="213" t="s">
        <v>381</v>
      </c>
      <c r="B132" s="267" t="s">
        <v>548</v>
      </c>
      <c r="C132" s="273"/>
      <c r="D132" s="273"/>
      <c r="E132" s="273">
        <f>'[1]1.1.sz.mell.'!D135</f>
        <v>0</v>
      </c>
      <c r="G132" s="212"/>
    </row>
    <row r="133" spans="1:7" ht="12" customHeight="1" x14ac:dyDescent="0.3">
      <c r="A133" s="213" t="s">
        <v>382</v>
      </c>
      <c r="B133" s="267" t="s">
        <v>549</v>
      </c>
      <c r="C133" s="273"/>
      <c r="D133" s="273"/>
      <c r="E133" s="273">
        <f>'[1]1.1.sz.mell.'!D136</f>
        <v>0</v>
      </c>
      <c r="G133" s="212"/>
    </row>
    <row r="134" spans="1:7" ht="12" customHeight="1" x14ac:dyDescent="0.3">
      <c r="A134" s="213" t="s">
        <v>383</v>
      </c>
      <c r="B134" s="267" t="s">
        <v>550</v>
      </c>
      <c r="C134" s="273"/>
      <c r="D134" s="273"/>
      <c r="E134" s="273"/>
      <c r="G134" s="212"/>
    </row>
    <row r="135" spans="1:7" ht="12" customHeight="1" x14ac:dyDescent="0.3">
      <c r="A135" s="213" t="s">
        <v>384</v>
      </c>
      <c r="B135" s="267" t="s">
        <v>551</v>
      </c>
      <c r="C135" s="273"/>
      <c r="D135" s="273"/>
      <c r="E135" s="273">
        <f>'[1]1.1.sz.mell.'!D137</f>
        <v>0</v>
      </c>
      <c r="G135" s="212"/>
    </row>
    <row r="136" spans="1:7" ht="12" customHeight="1" thickBot="1" x14ac:dyDescent="0.35">
      <c r="A136" s="213" t="s">
        <v>385</v>
      </c>
      <c r="B136" s="276" t="s">
        <v>552</v>
      </c>
      <c r="C136" s="273"/>
      <c r="D136" s="273"/>
      <c r="E136" s="273">
        <f>'[1]1.1.sz.mell.'!D138</f>
        <v>0</v>
      </c>
      <c r="G136" s="212"/>
    </row>
    <row r="137" spans="1:7" ht="12" customHeight="1" thickBot="1" x14ac:dyDescent="0.35">
      <c r="A137" s="208" t="s">
        <v>83</v>
      </c>
      <c r="B137" s="266" t="s">
        <v>1382</v>
      </c>
      <c r="C137" s="466">
        <f>+C114+C118+C125+C131</f>
        <v>38410480</v>
      </c>
      <c r="D137" s="466">
        <f>+D114+D118+D125+D131</f>
        <v>40675051</v>
      </c>
      <c r="E137" s="466">
        <f>+E114+E118+E125+E131</f>
        <v>45696403</v>
      </c>
      <c r="G137" s="212"/>
    </row>
    <row r="138" spans="1:7" ht="12" customHeight="1" thickBot="1" x14ac:dyDescent="0.35">
      <c r="A138" s="285" t="s">
        <v>147</v>
      </c>
      <c r="B138" s="287" t="s">
        <v>1422</v>
      </c>
      <c r="C138" s="466">
        <f>+C113+C137</f>
        <v>2953849148</v>
      </c>
      <c r="D138" s="466">
        <f>+D113+D137</f>
        <v>3434134103</v>
      </c>
      <c r="E138" s="466">
        <f>+E113+E137</f>
        <v>4628696265</v>
      </c>
      <c r="G138" s="212"/>
    </row>
    <row r="139" spans="1:7" ht="12" customHeight="1" x14ac:dyDescent="0.3"/>
    <row r="140" spans="1:7" ht="12" customHeight="1" x14ac:dyDescent="0.3"/>
    <row r="141" spans="1:7" ht="12" customHeight="1" x14ac:dyDescent="0.3"/>
    <row r="142" spans="1:7" ht="12" customHeight="1" x14ac:dyDescent="0.3"/>
    <row r="143" spans="1:7" ht="12" customHeight="1" x14ac:dyDescent="0.3"/>
    <row r="144" spans="1:7" ht="15" customHeight="1" x14ac:dyDescent="0.3">
      <c r="C144" s="284"/>
      <c r="D144" s="284"/>
      <c r="E144" s="284"/>
    </row>
    <row r="145" s="212" customFormat="1" ht="12.9" customHeight="1" x14ac:dyDescent="0.25"/>
    <row r="149" ht="16.5" customHeight="1" x14ac:dyDescent="0.3"/>
  </sheetData>
  <mergeCells count="4">
    <mergeCell ref="A1:E1"/>
    <mergeCell ref="A2:B2"/>
    <mergeCell ref="A93:E93"/>
    <mergeCell ref="A94:B94"/>
  </mergeCells>
  <printOptions horizontalCentered="1"/>
  <pageMargins left="0.27559055118110237" right="0.27559055118110237" top="0.55118110236220474" bottom="0.31496062992125984" header="0.23622047244094491" footer="0.15748031496062992"/>
  <pageSetup paperSize="9" scale="80" fitToWidth="3" fitToHeight="2" orientation="portrait" r:id="rId1"/>
  <headerFooter alignWithMargins="0">
    <oddHeader>&amp;C&amp;"Times New Roman CE,Félkövér"&amp;12BONYHÁD VÁROS ÖNKORMÁNYZATA 2019. ÉVI KÖLTSÉGVETÉSÉNEK MÉRLEGE&amp;R&amp;"Times New Roman CE,Félkövér dőlt"8. melléklet</oddHeader>
  </headerFooter>
  <rowBreaks count="2" manualBreakCount="2">
    <brk id="79" max="4" man="1"/>
    <brk id="91" max="4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31"/>
  <sheetViews>
    <sheetView view="pageBreakPreview" topLeftCell="A88" zoomScale="145" zoomScaleNormal="100" zoomScaleSheetLayoutView="145" workbookViewId="0">
      <selection activeCell="F44" sqref="F44"/>
    </sheetView>
  </sheetViews>
  <sheetFormatPr defaultColWidth="9.109375" defaultRowHeight="13.2" x14ac:dyDescent="0.25"/>
  <cols>
    <col min="1" max="1" width="33.109375" style="468" customWidth="1"/>
    <col min="2" max="5" width="11.88671875" style="468" customWidth="1"/>
    <col min="6" max="6" width="9.109375" style="468"/>
    <col min="7" max="7" width="15.5546875" style="492" bestFit="1" customWidth="1"/>
    <col min="8" max="16384" width="9.109375" style="468"/>
  </cols>
  <sheetData>
    <row r="1" spans="1:5" ht="26.25" customHeight="1" x14ac:dyDescent="0.3">
      <c r="A1" s="467" t="s">
        <v>1423</v>
      </c>
      <c r="B1" s="768" t="s">
        <v>1424</v>
      </c>
      <c r="C1" s="768"/>
      <c r="D1" s="768"/>
      <c r="E1" s="768"/>
    </row>
    <row r="2" spans="1:5" ht="14.4" thickBot="1" x14ac:dyDescent="0.35">
      <c r="D2" s="767" t="s">
        <v>1425</v>
      </c>
      <c r="E2" s="767"/>
    </row>
    <row r="3" spans="1:5" ht="15" customHeight="1" thickBot="1" x14ac:dyDescent="0.3">
      <c r="A3" s="469" t="s">
        <v>1426</v>
      </c>
      <c r="B3" s="470" t="s">
        <v>1427</v>
      </c>
      <c r="C3" s="470" t="s">
        <v>1428</v>
      </c>
      <c r="D3" s="470" t="s">
        <v>1429</v>
      </c>
      <c r="E3" s="471" t="s">
        <v>1369</v>
      </c>
    </row>
    <row r="4" spans="1:5" x14ac:dyDescent="0.25">
      <c r="A4" s="472" t="s">
        <v>1430</v>
      </c>
      <c r="B4" s="473"/>
      <c r="C4" s="473"/>
      <c r="D4" s="473"/>
      <c r="E4" s="474">
        <f>SUM(B4:D4)</f>
        <v>0</v>
      </c>
    </row>
    <row r="5" spans="1:5" x14ac:dyDescent="0.25">
      <c r="A5" s="475" t="s">
        <v>1431</v>
      </c>
      <c r="B5" s="476"/>
      <c r="C5" s="476"/>
      <c r="D5" s="476"/>
      <c r="E5" s="477">
        <f>SUM(B5:D5)</f>
        <v>0</v>
      </c>
    </row>
    <row r="6" spans="1:5" x14ac:dyDescent="0.25">
      <c r="A6" s="478" t="s">
        <v>1432</v>
      </c>
      <c r="B6" s="479"/>
      <c r="C6" s="479"/>
      <c r="D6" s="479"/>
      <c r="E6" s="480">
        <f>SUM(B6:D6)</f>
        <v>0</v>
      </c>
    </row>
    <row r="7" spans="1:5" x14ac:dyDescent="0.25">
      <c r="A7" s="478" t="s">
        <v>1433</v>
      </c>
      <c r="B7" s="479"/>
      <c r="C7" s="479"/>
      <c r="D7" s="479"/>
      <c r="E7" s="480">
        <f>SUM(B7:D7)</f>
        <v>0</v>
      </c>
    </row>
    <row r="8" spans="1:5" x14ac:dyDescent="0.25">
      <c r="A8" s="478" t="s">
        <v>1434</v>
      </c>
      <c r="B8" s="479"/>
      <c r="C8" s="479"/>
      <c r="D8" s="479"/>
      <c r="E8" s="480">
        <f>SUM(B8:D8)</f>
        <v>0</v>
      </c>
    </row>
    <row r="9" spans="1:5" ht="13.8" thickBot="1" x14ac:dyDescent="0.3">
      <c r="A9" s="478" t="s">
        <v>1435</v>
      </c>
      <c r="B9" s="479">
        <v>29830124</v>
      </c>
      <c r="C9" s="479"/>
      <c r="D9" s="479"/>
      <c r="E9" s="480"/>
    </row>
    <row r="10" spans="1:5" ht="13.8" thickBot="1" x14ac:dyDescent="0.3">
      <c r="A10" s="481" t="s">
        <v>1436</v>
      </c>
      <c r="B10" s="482">
        <f>B4+SUM(B6:B9)</f>
        <v>29830124</v>
      </c>
      <c r="C10" s="482">
        <f>C4+SUM(C6:C9)</f>
        <v>0</v>
      </c>
      <c r="D10" s="482">
        <f>D4+SUM(D6:D9)</f>
        <v>0</v>
      </c>
      <c r="E10" s="483">
        <f>E4+SUM(E6:E9)</f>
        <v>0</v>
      </c>
    </row>
    <row r="11" spans="1:5" ht="13.8" thickBot="1" x14ac:dyDescent="0.3">
      <c r="A11" s="484"/>
      <c r="B11" s="484"/>
      <c r="C11" s="484"/>
      <c r="D11" s="484"/>
      <c r="E11" s="484"/>
    </row>
    <row r="12" spans="1:5" ht="15" customHeight="1" thickBot="1" x14ac:dyDescent="0.3">
      <c r="A12" s="469" t="s">
        <v>1437</v>
      </c>
      <c r="B12" s="470" t="s">
        <v>1427</v>
      </c>
      <c r="C12" s="470" t="s">
        <v>1428</v>
      </c>
      <c r="D12" s="470" t="s">
        <v>1429</v>
      </c>
      <c r="E12" s="471" t="s">
        <v>1369</v>
      </c>
    </row>
    <row r="13" spans="1:5" x14ac:dyDescent="0.25">
      <c r="A13" s="472" t="s">
        <v>1438</v>
      </c>
      <c r="B13" s="473"/>
      <c r="C13" s="473"/>
      <c r="D13" s="473"/>
      <c r="E13" s="474">
        <f t="shared" ref="E13:E19" si="0">SUM(B13:D13)</f>
        <v>0</v>
      </c>
    </row>
    <row r="14" spans="1:5" x14ac:dyDescent="0.25">
      <c r="A14" s="485" t="s">
        <v>1439</v>
      </c>
      <c r="B14" s="479">
        <v>22500000</v>
      </c>
      <c r="C14" s="479"/>
      <c r="D14" s="479"/>
      <c r="E14" s="480">
        <f t="shared" si="0"/>
        <v>22500000</v>
      </c>
    </row>
    <row r="15" spans="1:5" x14ac:dyDescent="0.25">
      <c r="A15" s="478" t="s">
        <v>1440</v>
      </c>
      <c r="B15" s="479">
        <v>7850124</v>
      </c>
      <c r="C15" s="479"/>
      <c r="D15" s="479"/>
      <c r="E15" s="480">
        <f t="shared" si="0"/>
        <v>7850124</v>
      </c>
    </row>
    <row r="16" spans="1:5" x14ac:dyDescent="0.25">
      <c r="A16" s="478" t="s">
        <v>1441</v>
      </c>
      <c r="B16" s="479"/>
      <c r="C16" s="479"/>
      <c r="D16" s="479"/>
      <c r="E16" s="480">
        <f t="shared" si="0"/>
        <v>0</v>
      </c>
    </row>
    <row r="17" spans="1:5" x14ac:dyDescent="0.25">
      <c r="A17" s="486"/>
      <c r="B17" s="479"/>
      <c r="C17" s="479"/>
      <c r="D17" s="479"/>
      <c r="E17" s="480">
        <f t="shared" si="0"/>
        <v>0</v>
      </c>
    </row>
    <row r="18" spans="1:5" x14ac:dyDescent="0.25">
      <c r="A18" s="486"/>
      <c r="B18" s="479"/>
      <c r="C18" s="479"/>
      <c r="D18" s="479"/>
      <c r="E18" s="480">
        <f t="shared" si="0"/>
        <v>0</v>
      </c>
    </row>
    <row r="19" spans="1:5" ht="13.8" thickBot="1" x14ac:dyDescent="0.3">
      <c r="A19" s="487"/>
      <c r="B19" s="488"/>
      <c r="C19" s="488"/>
      <c r="D19" s="488"/>
      <c r="E19" s="480">
        <f t="shared" si="0"/>
        <v>0</v>
      </c>
    </row>
    <row r="20" spans="1:5" ht="13.8" thickBot="1" x14ac:dyDescent="0.3">
      <c r="A20" s="481" t="s">
        <v>1400</v>
      </c>
      <c r="B20" s="482">
        <f>SUM(B13:B19)</f>
        <v>30350124</v>
      </c>
      <c r="C20" s="482">
        <f>SUM(C13:C19)</f>
        <v>0</v>
      </c>
      <c r="D20" s="482">
        <f>SUM(D13:D19)</f>
        <v>0</v>
      </c>
      <c r="E20" s="483">
        <f>SUM(E13:E19)</f>
        <v>30350124</v>
      </c>
    </row>
    <row r="23" spans="1:5" ht="30" customHeight="1" x14ac:dyDescent="0.3">
      <c r="A23" s="467" t="s">
        <v>1423</v>
      </c>
      <c r="B23" s="768" t="s">
        <v>1442</v>
      </c>
      <c r="C23" s="768"/>
      <c r="D23" s="768"/>
      <c r="E23" s="768"/>
    </row>
    <row r="24" spans="1:5" ht="14.4" thickBot="1" x14ac:dyDescent="0.35">
      <c r="D24" s="767" t="s">
        <v>1425</v>
      </c>
      <c r="E24" s="767"/>
    </row>
    <row r="25" spans="1:5" ht="15" customHeight="1" thickBot="1" x14ac:dyDescent="0.3">
      <c r="A25" s="469" t="s">
        <v>1426</v>
      </c>
      <c r="B25" s="470" t="s">
        <v>1427</v>
      </c>
      <c r="C25" s="470" t="s">
        <v>1428</v>
      </c>
      <c r="D25" s="470" t="s">
        <v>1429</v>
      </c>
      <c r="E25" s="471" t="s">
        <v>1369</v>
      </c>
    </row>
    <row r="26" spans="1:5" x14ac:dyDescent="0.25">
      <c r="A26" s="472" t="s">
        <v>1430</v>
      </c>
      <c r="B26" s="473"/>
      <c r="C26" s="473"/>
      <c r="D26" s="473"/>
      <c r="E26" s="474">
        <f>SUM(B26:D26)</f>
        <v>0</v>
      </c>
    </row>
    <row r="27" spans="1:5" x14ac:dyDescent="0.25">
      <c r="A27" s="475" t="s">
        <v>1431</v>
      </c>
      <c r="B27" s="476"/>
      <c r="C27" s="476"/>
      <c r="D27" s="476"/>
      <c r="E27" s="477">
        <f>SUM(B27:D27)</f>
        <v>0</v>
      </c>
    </row>
    <row r="28" spans="1:5" x14ac:dyDescent="0.25">
      <c r="A28" s="478" t="s">
        <v>1432</v>
      </c>
      <c r="B28" s="479"/>
      <c r="C28" s="479"/>
      <c r="D28" s="479"/>
      <c r="E28" s="480">
        <f>SUM(B28:D28)</f>
        <v>0</v>
      </c>
    </row>
    <row r="29" spans="1:5" x14ac:dyDescent="0.25">
      <c r="A29" s="478" t="s">
        <v>1433</v>
      </c>
      <c r="B29" s="479"/>
      <c r="C29" s="479"/>
      <c r="D29" s="479"/>
      <c r="E29" s="480">
        <f>SUM(B29:D29)</f>
        <v>0</v>
      </c>
    </row>
    <row r="30" spans="1:5" x14ac:dyDescent="0.25">
      <c r="A30" s="478" t="s">
        <v>1434</v>
      </c>
      <c r="B30" s="479"/>
      <c r="C30" s="479"/>
      <c r="D30" s="479"/>
      <c r="E30" s="480">
        <f>SUM(B30:D30)</f>
        <v>0</v>
      </c>
    </row>
    <row r="31" spans="1:5" ht="13.8" thickBot="1" x14ac:dyDescent="0.3">
      <c r="A31" s="478" t="s">
        <v>1435</v>
      </c>
      <c r="B31" s="479">
        <v>210674040</v>
      </c>
      <c r="C31" s="479"/>
      <c r="D31" s="479"/>
      <c r="E31" s="480"/>
    </row>
    <row r="32" spans="1:5" ht="13.8" thickBot="1" x14ac:dyDescent="0.3">
      <c r="A32" s="481" t="s">
        <v>1436</v>
      </c>
      <c r="B32" s="482">
        <f>B26+SUM(B28:B31)</f>
        <v>210674040</v>
      </c>
      <c r="C32" s="482">
        <f>C26+SUM(C28:C31)</f>
        <v>0</v>
      </c>
      <c r="D32" s="482">
        <f>D26+SUM(D28:D31)</f>
        <v>0</v>
      </c>
      <c r="E32" s="483">
        <f>E26+SUM(E28:E31)</f>
        <v>0</v>
      </c>
    </row>
    <row r="33" spans="1:5" ht="13.8" thickBot="1" x14ac:dyDescent="0.3">
      <c r="A33" s="484"/>
      <c r="B33" s="484"/>
      <c r="C33" s="484"/>
      <c r="D33" s="484"/>
      <c r="E33" s="484"/>
    </row>
    <row r="34" spans="1:5" ht="15" customHeight="1" thickBot="1" x14ac:dyDescent="0.3">
      <c r="A34" s="469" t="s">
        <v>1437</v>
      </c>
      <c r="B34" s="470" t="s">
        <v>1427</v>
      </c>
      <c r="C34" s="470" t="s">
        <v>1428</v>
      </c>
      <c r="D34" s="470" t="s">
        <v>1429</v>
      </c>
      <c r="E34" s="471" t="s">
        <v>1369</v>
      </c>
    </row>
    <row r="35" spans="1:5" x14ac:dyDescent="0.25">
      <c r="A35" s="472" t="s">
        <v>1438</v>
      </c>
      <c r="B35" s="473"/>
      <c r="C35" s="473"/>
      <c r="D35" s="473"/>
      <c r="E35" s="474">
        <f t="shared" ref="E35:E41" si="1">SUM(B35:D35)</f>
        <v>0</v>
      </c>
    </row>
    <row r="36" spans="1:5" x14ac:dyDescent="0.25">
      <c r="A36" s="485" t="s">
        <v>1439</v>
      </c>
      <c r="B36" s="479">
        <v>161590000</v>
      </c>
      <c r="C36" s="479"/>
      <c r="D36" s="479"/>
      <c r="E36" s="480">
        <f t="shared" si="1"/>
        <v>161590000</v>
      </c>
    </row>
    <row r="37" spans="1:5" x14ac:dyDescent="0.25">
      <c r="A37" s="478" t="s">
        <v>1440</v>
      </c>
      <c r="B37" s="479">
        <v>50621000</v>
      </c>
      <c r="C37" s="479"/>
      <c r="D37" s="479"/>
      <c r="E37" s="480">
        <f t="shared" si="1"/>
        <v>50621000</v>
      </c>
    </row>
    <row r="38" spans="1:5" x14ac:dyDescent="0.25">
      <c r="A38" s="478" t="s">
        <v>1441</v>
      </c>
      <c r="B38" s="479"/>
      <c r="C38" s="479"/>
      <c r="D38" s="479"/>
      <c r="E38" s="480">
        <f t="shared" si="1"/>
        <v>0</v>
      </c>
    </row>
    <row r="39" spans="1:5" x14ac:dyDescent="0.25">
      <c r="A39" s="486"/>
      <c r="B39" s="479"/>
      <c r="C39" s="479"/>
      <c r="D39" s="479"/>
      <c r="E39" s="480">
        <f t="shared" si="1"/>
        <v>0</v>
      </c>
    </row>
    <row r="40" spans="1:5" x14ac:dyDescent="0.25">
      <c r="A40" s="486"/>
      <c r="B40" s="479"/>
      <c r="C40" s="479"/>
      <c r="D40" s="479"/>
      <c r="E40" s="480">
        <f t="shared" si="1"/>
        <v>0</v>
      </c>
    </row>
    <row r="41" spans="1:5" ht="13.8" thickBot="1" x14ac:dyDescent="0.3">
      <c r="A41" s="487"/>
      <c r="B41" s="488"/>
      <c r="C41" s="488"/>
      <c r="D41" s="488"/>
      <c r="E41" s="480">
        <f t="shared" si="1"/>
        <v>0</v>
      </c>
    </row>
    <row r="42" spans="1:5" ht="13.8" thickBot="1" x14ac:dyDescent="0.3">
      <c r="A42" s="481" t="s">
        <v>1400</v>
      </c>
      <c r="B42" s="482">
        <f>SUM(B35:B41)</f>
        <v>212211000</v>
      </c>
      <c r="C42" s="482">
        <f>SUM(C35:C41)</f>
        <v>0</v>
      </c>
      <c r="D42" s="482">
        <f>SUM(D35:D41)</f>
        <v>0</v>
      </c>
      <c r="E42" s="483">
        <f>SUM(E35:E41)</f>
        <v>212211000</v>
      </c>
    </row>
    <row r="44" spans="1:5" ht="15.6" x14ac:dyDescent="0.3">
      <c r="A44" s="467" t="s">
        <v>1423</v>
      </c>
      <c r="B44" s="769" t="s">
        <v>1443</v>
      </c>
      <c r="C44" s="769"/>
      <c r="D44" s="769"/>
      <c r="E44" s="769"/>
    </row>
    <row r="45" spans="1:5" ht="14.4" thickBot="1" x14ac:dyDescent="0.35">
      <c r="D45" s="767" t="s">
        <v>1425</v>
      </c>
      <c r="E45" s="767"/>
    </row>
    <row r="46" spans="1:5" ht="15" customHeight="1" thickBot="1" x14ac:dyDescent="0.3">
      <c r="A46" s="469" t="s">
        <v>1426</v>
      </c>
      <c r="B46" s="470" t="s">
        <v>1427</v>
      </c>
      <c r="C46" s="470" t="s">
        <v>1428</v>
      </c>
      <c r="D46" s="470" t="s">
        <v>1429</v>
      </c>
      <c r="E46" s="471" t="s">
        <v>1369</v>
      </c>
    </row>
    <row r="47" spans="1:5" x14ac:dyDescent="0.25">
      <c r="A47" s="472" t="s">
        <v>1430</v>
      </c>
      <c r="B47" s="473"/>
      <c r="C47" s="473"/>
      <c r="D47" s="473"/>
      <c r="E47" s="474">
        <f>SUM(B47:D47)</f>
        <v>0</v>
      </c>
    </row>
    <row r="48" spans="1:5" x14ac:dyDescent="0.25">
      <c r="A48" s="475" t="s">
        <v>1431</v>
      </c>
      <c r="B48" s="476"/>
      <c r="C48" s="476"/>
      <c r="D48" s="476"/>
      <c r="E48" s="477">
        <f>SUM(B48:D48)</f>
        <v>0</v>
      </c>
    </row>
    <row r="49" spans="1:5" x14ac:dyDescent="0.25">
      <c r="A49" s="478" t="s">
        <v>1432</v>
      </c>
      <c r="B49" s="479"/>
      <c r="C49" s="479"/>
      <c r="D49" s="479"/>
      <c r="E49" s="480">
        <f>SUM(B49:D49)</f>
        <v>0</v>
      </c>
    </row>
    <row r="50" spans="1:5" x14ac:dyDescent="0.25">
      <c r="A50" s="478" t="s">
        <v>1433</v>
      </c>
      <c r="B50" s="479"/>
      <c r="C50" s="479"/>
      <c r="D50" s="479"/>
      <c r="E50" s="480">
        <f>SUM(B50:D50)</f>
        <v>0</v>
      </c>
    </row>
    <row r="51" spans="1:5" x14ac:dyDescent="0.25">
      <c r="A51" s="478" t="s">
        <v>1434</v>
      </c>
      <c r="B51" s="479"/>
      <c r="C51" s="479"/>
      <c r="D51" s="479"/>
      <c r="E51" s="480">
        <f>SUM(B51:D51)</f>
        <v>0</v>
      </c>
    </row>
    <row r="52" spans="1:5" ht="13.8" thickBot="1" x14ac:dyDescent="0.3">
      <c r="A52" s="489" t="s">
        <v>1444</v>
      </c>
      <c r="B52" s="479">
        <v>12803338</v>
      </c>
      <c r="C52" s="479"/>
      <c r="D52" s="479"/>
      <c r="E52" s="480"/>
    </row>
    <row r="53" spans="1:5" ht="13.8" thickBot="1" x14ac:dyDescent="0.3">
      <c r="A53" s="481" t="s">
        <v>1436</v>
      </c>
      <c r="B53" s="482">
        <f>B47+SUM(B49:B52)</f>
        <v>12803338</v>
      </c>
      <c r="C53" s="482">
        <f>C47+SUM(C49:C52)</f>
        <v>0</v>
      </c>
      <c r="D53" s="482">
        <f>D47+SUM(D49:D52)</f>
        <v>0</v>
      </c>
      <c r="E53" s="483">
        <f>E47+SUM(E49:E52)</f>
        <v>0</v>
      </c>
    </row>
    <row r="54" spans="1:5" ht="13.8" thickBot="1" x14ac:dyDescent="0.3">
      <c r="A54" s="484"/>
      <c r="B54" s="484"/>
      <c r="C54" s="484"/>
      <c r="D54" s="484"/>
      <c r="E54" s="484"/>
    </row>
    <row r="55" spans="1:5" ht="15" customHeight="1" thickBot="1" x14ac:dyDescent="0.3">
      <c r="A55" s="469" t="s">
        <v>1437</v>
      </c>
      <c r="B55" s="470" t="s">
        <v>1427</v>
      </c>
      <c r="C55" s="470" t="s">
        <v>1428</v>
      </c>
      <c r="D55" s="470" t="s">
        <v>1429</v>
      </c>
      <c r="E55" s="471" t="s">
        <v>1369</v>
      </c>
    </row>
    <row r="56" spans="1:5" x14ac:dyDescent="0.25">
      <c r="A56" s="472" t="s">
        <v>1438</v>
      </c>
      <c r="B56" s="473"/>
      <c r="C56" s="473"/>
      <c r="D56" s="473"/>
      <c r="E56" s="474">
        <f t="shared" ref="E56:E62" si="2">SUM(B56:D56)</f>
        <v>0</v>
      </c>
    </row>
    <row r="57" spans="1:5" x14ac:dyDescent="0.25">
      <c r="A57" s="485" t="s">
        <v>1439</v>
      </c>
      <c r="B57" s="479"/>
      <c r="C57" s="479"/>
      <c r="D57" s="479"/>
      <c r="E57" s="480">
        <f t="shared" si="2"/>
        <v>0</v>
      </c>
    </row>
    <row r="58" spans="1:5" x14ac:dyDescent="0.25">
      <c r="A58" s="478" t="s">
        <v>1440</v>
      </c>
      <c r="B58" s="479">
        <v>4803338</v>
      </c>
      <c r="C58" s="479"/>
      <c r="D58" s="479"/>
      <c r="E58" s="480">
        <f t="shared" si="2"/>
        <v>4803338</v>
      </c>
    </row>
    <row r="59" spans="1:5" x14ac:dyDescent="0.25">
      <c r="A59" s="478" t="s">
        <v>1441</v>
      </c>
      <c r="B59" s="479"/>
      <c r="C59" s="479"/>
      <c r="D59" s="479"/>
      <c r="E59" s="480">
        <f t="shared" si="2"/>
        <v>0</v>
      </c>
    </row>
    <row r="60" spans="1:5" x14ac:dyDescent="0.25">
      <c r="A60" s="486"/>
      <c r="B60" s="479"/>
      <c r="C60" s="479"/>
      <c r="D60" s="479"/>
      <c r="E60" s="480">
        <f t="shared" si="2"/>
        <v>0</v>
      </c>
    </row>
    <row r="61" spans="1:5" x14ac:dyDescent="0.25">
      <c r="A61" s="486"/>
      <c r="B61" s="479"/>
      <c r="C61" s="479"/>
      <c r="D61" s="479"/>
      <c r="E61" s="480">
        <f t="shared" si="2"/>
        <v>0</v>
      </c>
    </row>
    <row r="62" spans="1:5" ht="13.8" thickBot="1" x14ac:dyDescent="0.3">
      <c r="A62" s="487"/>
      <c r="B62" s="488"/>
      <c r="C62" s="488"/>
      <c r="D62" s="488"/>
      <c r="E62" s="480">
        <f t="shared" si="2"/>
        <v>0</v>
      </c>
    </row>
    <row r="63" spans="1:5" ht="13.8" thickBot="1" x14ac:dyDescent="0.3">
      <c r="A63" s="481" t="s">
        <v>1400</v>
      </c>
      <c r="B63" s="482">
        <f>SUM(B56:B62)</f>
        <v>4803338</v>
      </c>
      <c r="C63" s="482">
        <f>SUM(C56:C62)</f>
        <v>0</v>
      </c>
      <c r="D63" s="482">
        <f>SUM(D56:D62)</f>
        <v>0</v>
      </c>
      <c r="E63" s="483">
        <f>SUM(E56:E62)</f>
        <v>4803338</v>
      </c>
    </row>
    <row r="65" spans="1:5" ht="25.5" customHeight="1" x14ac:dyDescent="0.3">
      <c r="A65" s="467" t="s">
        <v>1423</v>
      </c>
      <c r="B65" s="770" t="s">
        <v>1445</v>
      </c>
      <c r="C65" s="770"/>
      <c r="D65" s="770"/>
      <c r="E65" s="770"/>
    </row>
    <row r="66" spans="1:5" ht="14.4" thickBot="1" x14ac:dyDescent="0.35">
      <c r="D66" s="767" t="s">
        <v>1425</v>
      </c>
      <c r="E66" s="767"/>
    </row>
    <row r="67" spans="1:5" ht="15" customHeight="1" thickBot="1" x14ac:dyDescent="0.3">
      <c r="A67" s="469" t="s">
        <v>1426</v>
      </c>
      <c r="B67" s="470" t="s">
        <v>1427</v>
      </c>
      <c r="C67" s="470" t="s">
        <v>1428</v>
      </c>
      <c r="D67" s="470" t="s">
        <v>1429</v>
      </c>
      <c r="E67" s="471" t="s">
        <v>1369</v>
      </c>
    </row>
    <row r="68" spans="1:5" x14ac:dyDescent="0.25">
      <c r="A68" s="472" t="s">
        <v>1430</v>
      </c>
      <c r="B68" s="473"/>
      <c r="C68" s="473"/>
      <c r="D68" s="473"/>
      <c r="E68" s="474">
        <f>SUM(B68:D68)</f>
        <v>0</v>
      </c>
    </row>
    <row r="69" spans="1:5" x14ac:dyDescent="0.25">
      <c r="A69" s="475" t="s">
        <v>1431</v>
      </c>
      <c r="B69" s="476"/>
      <c r="C69" s="476"/>
      <c r="D69" s="476"/>
      <c r="E69" s="477">
        <f>SUM(B69:D69)</f>
        <v>0</v>
      </c>
    </row>
    <row r="70" spans="1:5" x14ac:dyDescent="0.25">
      <c r="A70" s="478" t="s">
        <v>1432</v>
      </c>
      <c r="B70" s="479">
        <v>421861000</v>
      </c>
      <c r="C70" s="479"/>
      <c r="D70" s="479"/>
      <c r="E70" s="480">
        <f>SUM(B70:D70)</f>
        <v>421861000</v>
      </c>
    </row>
    <row r="71" spans="1:5" x14ac:dyDescent="0.25">
      <c r="A71" s="478" t="s">
        <v>1433</v>
      </c>
      <c r="B71" s="479"/>
      <c r="C71" s="479"/>
      <c r="D71" s="479"/>
      <c r="E71" s="480">
        <f>SUM(B71:D71)</f>
        <v>0</v>
      </c>
    </row>
    <row r="72" spans="1:5" x14ac:dyDescent="0.25">
      <c r="A72" s="478" t="s">
        <v>1434</v>
      </c>
      <c r="B72" s="479"/>
      <c r="C72" s="479"/>
      <c r="D72" s="479"/>
      <c r="E72" s="480">
        <f>SUM(B72:D72)</f>
        <v>0</v>
      </c>
    </row>
    <row r="73" spans="1:5" ht="13.8" thickBot="1" x14ac:dyDescent="0.3">
      <c r="A73" s="489" t="s">
        <v>1444</v>
      </c>
      <c r="B73" s="479">
        <v>7863065</v>
      </c>
      <c r="C73" s="479"/>
      <c r="D73" s="479"/>
      <c r="E73" s="480"/>
    </row>
    <row r="74" spans="1:5" ht="13.8" thickBot="1" x14ac:dyDescent="0.3">
      <c r="A74" s="481" t="s">
        <v>1436</v>
      </c>
      <c r="B74" s="482">
        <f>B68+SUM(B70:B73)</f>
        <v>429724065</v>
      </c>
      <c r="C74" s="482">
        <f>C68+SUM(C70:C73)</f>
        <v>0</v>
      </c>
      <c r="D74" s="482">
        <f>D68+SUM(D70:D73)</f>
        <v>0</v>
      </c>
      <c r="E74" s="483">
        <f>E68+SUM(E70:E73)</f>
        <v>421861000</v>
      </c>
    </row>
    <row r="75" spans="1:5" ht="13.8" thickBot="1" x14ac:dyDescent="0.3">
      <c r="A75" s="484"/>
      <c r="B75" s="484"/>
      <c r="C75" s="484"/>
      <c r="D75" s="484"/>
      <c r="E75" s="484"/>
    </row>
    <row r="76" spans="1:5" ht="15" customHeight="1" thickBot="1" x14ac:dyDescent="0.3">
      <c r="A76" s="469" t="s">
        <v>1437</v>
      </c>
      <c r="B76" s="470" t="s">
        <v>1427</v>
      </c>
      <c r="C76" s="470" t="s">
        <v>1428</v>
      </c>
      <c r="D76" s="470" t="s">
        <v>1429</v>
      </c>
      <c r="E76" s="471" t="s">
        <v>1369</v>
      </c>
    </row>
    <row r="77" spans="1:5" x14ac:dyDescent="0.25">
      <c r="A77" s="472" t="s">
        <v>1438</v>
      </c>
      <c r="B77" s="473"/>
      <c r="C77" s="473"/>
      <c r="D77" s="473"/>
      <c r="E77" s="474">
        <f t="shared" ref="E77:E83" si="3">SUM(B77:D77)</f>
        <v>0</v>
      </c>
    </row>
    <row r="78" spans="1:5" x14ac:dyDescent="0.25">
      <c r="A78" s="485" t="s">
        <v>1439</v>
      </c>
      <c r="B78" s="479">
        <v>409002000</v>
      </c>
      <c r="C78" s="479"/>
      <c r="D78" s="479"/>
      <c r="E78" s="480">
        <f t="shared" si="3"/>
        <v>409002000</v>
      </c>
    </row>
    <row r="79" spans="1:5" x14ac:dyDescent="0.25">
      <c r="A79" s="478" t="s">
        <v>1440</v>
      </c>
      <c r="B79" s="479">
        <v>18785000</v>
      </c>
      <c r="C79" s="479"/>
      <c r="D79" s="479"/>
      <c r="E79" s="480">
        <f t="shared" si="3"/>
        <v>18785000</v>
      </c>
    </row>
    <row r="80" spans="1:5" x14ac:dyDescent="0.25">
      <c r="A80" s="478" t="s">
        <v>1441</v>
      </c>
      <c r="B80" s="479"/>
      <c r="C80" s="479"/>
      <c r="D80" s="479"/>
      <c r="E80" s="480">
        <f t="shared" si="3"/>
        <v>0</v>
      </c>
    </row>
    <row r="81" spans="1:5" x14ac:dyDescent="0.25">
      <c r="A81" s="486" t="s">
        <v>1446</v>
      </c>
      <c r="B81" s="479">
        <v>1784065</v>
      </c>
      <c r="C81" s="479"/>
      <c r="D81" s="479"/>
      <c r="E81" s="480">
        <f t="shared" si="3"/>
        <v>1784065</v>
      </c>
    </row>
    <row r="82" spans="1:5" x14ac:dyDescent="0.25">
      <c r="A82" s="486"/>
      <c r="B82" s="479"/>
      <c r="C82" s="479"/>
      <c r="D82" s="479"/>
      <c r="E82" s="480">
        <f t="shared" si="3"/>
        <v>0</v>
      </c>
    </row>
    <row r="83" spans="1:5" ht="13.8" thickBot="1" x14ac:dyDescent="0.3">
      <c r="A83" s="487"/>
      <c r="B83" s="488"/>
      <c r="C83" s="488"/>
      <c r="D83" s="488"/>
      <c r="E83" s="480">
        <f t="shared" si="3"/>
        <v>0</v>
      </c>
    </row>
    <row r="84" spans="1:5" ht="13.8" thickBot="1" x14ac:dyDescent="0.3">
      <c r="A84" s="481" t="s">
        <v>1400</v>
      </c>
      <c r="B84" s="482">
        <f>SUM(B77:B83)</f>
        <v>429571065</v>
      </c>
      <c r="C84" s="482">
        <f>SUM(C77:C83)</f>
        <v>0</v>
      </c>
      <c r="D84" s="482">
        <f>SUM(D77:D83)</f>
        <v>0</v>
      </c>
      <c r="E84" s="483">
        <f>SUM(E77:E83)</f>
        <v>429571065</v>
      </c>
    </row>
    <row r="86" spans="1:5" ht="27.75" customHeight="1" x14ac:dyDescent="0.3">
      <c r="A86" s="467" t="s">
        <v>1423</v>
      </c>
      <c r="B86" s="768" t="s">
        <v>1447</v>
      </c>
      <c r="C86" s="768"/>
      <c r="D86" s="768"/>
      <c r="E86" s="768"/>
    </row>
    <row r="87" spans="1:5" ht="14.4" thickBot="1" x14ac:dyDescent="0.35">
      <c r="D87" s="767" t="s">
        <v>1425</v>
      </c>
      <c r="E87" s="767"/>
    </row>
    <row r="88" spans="1:5" ht="15" customHeight="1" thickBot="1" x14ac:dyDescent="0.3">
      <c r="A88" s="469" t="s">
        <v>1426</v>
      </c>
      <c r="B88" s="470" t="s">
        <v>1427</v>
      </c>
      <c r="C88" s="470" t="s">
        <v>1428</v>
      </c>
      <c r="D88" s="470" t="s">
        <v>1429</v>
      </c>
      <c r="E88" s="471" t="s">
        <v>1369</v>
      </c>
    </row>
    <row r="89" spans="1:5" x14ac:dyDescent="0.25">
      <c r="A89" s="472" t="s">
        <v>1430</v>
      </c>
      <c r="B89" s="473"/>
      <c r="C89" s="473"/>
      <c r="D89" s="473"/>
      <c r="E89" s="474">
        <f>SUM(B89:D89)</f>
        <v>0</v>
      </c>
    </row>
    <row r="90" spans="1:5" x14ac:dyDescent="0.25">
      <c r="A90" s="475" t="s">
        <v>1431</v>
      </c>
      <c r="B90" s="476"/>
      <c r="C90" s="476"/>
      <c r="D90" s="476"/>
      <c r="E90" s="477">
        <f>SUM(B90:D90)</f>
        <v>0</v>
      </c>
    </row>
    <row r="91" spans="1:5" x14ac:dyDescent="0.25">
      <c r="A91" s="478" t="s">
        <v>1432</v>
      </c>
      <c r="B91" s="479"/>
      <c r="C91" s="479"/>
      <c r="D91" s="479"/>
      <c r="E91" s="480">
        <f>SUM(B91:D91)</f>
        <v>0</v>
      </c>
    </row>
    <row r="92" spans="1:5" x14ac:dyDescent="0.25">
      <c r="A92" s="478" t="s">
        <v>1433</v>
      </c>
      <c r="B92" s="479"/>
      <c r="C92" s="479"/>
      <c r="D92" s="479"/>
      <c r="E92" s="480">
        <f>SUM(B92:D92)</f>
        <v>0</v>
      </c>
    </row>
    <row r="93" spans="1:5" x14ac:dyDescent="0.25">
      <c r="A93" s="478" t="s">
        <v>1434</v>
      </c>
      <c r="B93" s="479"/>
      <c r="C93" s="479"/>
      <c r="D93" s="479"/>
      <c r="E93" s="480">
        <f>SUM(B93:D93)</f>
        <v>0</v>
      </c>
    </row>
    <row r="94" spans="1:5" ht="13.8" thickBot="1" x14ac:dyDescent="0.3">
      <c r="A94" s="478" t="s">
        <v>1435</v>
      </c>
      <c r="B94" s="479"/>
      <c r="C94" s="479"/>
      <c r="D94" s="479"/>
      <c r="E94" s="480"/>
    </row>
    <row r="95" spans="1:5" ht="13.8" thickBot="1" x14ac:dyDescent="0.3">
      <c r="A95" s="481" t="s">
        <v>1436</v>
      </c>
      <c r="B95" s="482">
        <f>B89+SUM(B91:B94)</f>
        <v>0</v>
      </c>
      <c r="C95" s="482">
        <f>C89+SUM(C91:C94)</f>
        <v>0</v>
      </c>
      <c r="D95" s="482">
        <f>D89+SUM(D91:D94)</f>
        <v>0</v>
      </c>
      <c r="E95" s="483">
        <f>E89+SUM(E91:E94)</f>
        <v>0</v>
      </c>
    </row>
    <row r="96" spans="1:5" ht="13.8" thickBot="1" x14ac:dyDescent="0.3">
      <c r="A96" s="484"/>
      <c r="B96" s="484"/>
      <c r="C96" s="484"/>
      <c r="D96" s="484"/>
      <c r="E96" s="484"/>
    </row>
    <row r="97" spans="1:5" ht="15" customHeight="1" thickBot="1" x14ac:dyDescent="0.3">
      <c r="A97" s="469" t="s">
        <v>1437</v>
      </c>
      <c r="B97" s="470" t="s">
        <v>1427</v>
      </c>
      <c r="C97" s="470" t="s">
        <v>1428</v>
      </c>
      <c r="D97" s="470" t="s">
        <v>1429</v>
      </c>
      <c r="E97" s="471" t="s">
        <v>1369</v>
      </c>
    </row>
    <row r="98" spans="1:5" x14ac:dyDescent="0.25">
      <c r="A98" s="472" t="s">
        <v>1438</v>
      </c>
      <c r="B98" s="473">
        <v>704000</v>
      </c>
      <c r="C98" s="473"/>
      <c r="D98" s="473"/>
      <c r="E98" s="474">
        <f t="shared" ref="E98:E104" si="4">SUM(B98:D98)</f>
        <v>704000</v>
      </c>
    </row>
    <row r="99" spans="1:5" x14ac:dyDescent="0.25">
      <c r="A99" s="485" t="s">
        <v>1439</v>
      </c>
      <c r="B99" s="479"/>
      <c r="C99" s="479"/>
      <c r="D99" s="479"/>
      <c r="E99" s="480">
        <f t="shared" si="4"/>
        <v>0</v>
      </c>
    </row>
    <row r="100" spans="1:5" x14ac:dyDescent="0.25">
      <c r="A100" s="478" t="s">
        <v>1440</v>
      </c>
      <c r="B100" s="479"/>
      <c r="C100" s="479"/>
      <c r="D100" s="479"/>
      <c r="E100" s="480">
        <f t="shared" si="4"/>
        <v>0</v>
      </c>
    </row>
    <row r="101" spans="1:5" x14ac:dyDescent="0.25">
      <c r="A101" s="478" t="s">
        <v>1441</v>
      </c>
      <c r="B101" s="479"/>
      <c r="C101" s="479"/>
      <c r="D101" s="479"/>
      <c r="E101" s="480">
        <f t="shared" si="4"/>
        <v>0</v>
      </c>
    </row>
    <row r="102" spans="1:5" x14ac:dyDescent="0.25">
      <c r="A102" s="486" t="s">
        <v>1446</v>
      </c>
      <c r="B102" s="479">
        <v>2554000</v>
      </c>
      <c r="C102" s="479"/>
      <c r="D102" s="479"/>
      <c r="E102" s="480">
        <f t="shared" si="4"/>
        <v>2554000</v>
      </c>
    </row>
    <row r="103" spans="1:5" x14ac:dyDescent="0.25">
      <c r="A103" s="486"/>
      <c r="B103" s="479"/>
      <c r="C103" s="479"/>
      <c r="D103" s="479"/>
      <c r="E103" s="480">
        <f t="shared" si="4"/>
        <v>0</v>
      </c>
    </row>
    <row r="104" spans="1:5" ht="13.8" thickBot="1" x14ac:dyDescent="0.3">
      <c r="A104" s="487"/>
      <c r="B104" s="488"/>
      <c r="C104" s="488"/>
      <c r="D104" s="488"/>
      <c r="E104" s="480">
        <f t="shared" si="4"/>
        <v>0</v>
      </c>
    </row>
    <row r="105" spans="1:5" ht="13.8" thickBot="1" x14ac:dyDescent="0.3">
      <c r="A105" s="481" t="s">
        <v>1400</v>
      </c>
      <c r="B105" s="482">
        <f>SUM(B98:B104)</f>
        <v>3258000</v>
      </c>
      <c r="C105" s="482">
        <f>SUM(C98:C104)</f>
        <v>0</v>
      </c>
      <c r="D105" s="482">
        <f>SUM(D98:D104)</f>
        <v>0</v>
      </c>
      <c r="E105" s="483">
        <f>SUM(E98:E104)</f>
        <v>3258000</v>
      </c>
    </row>
    <row r="106" spans="1:5" x14ac:dyDescent="0.25">
      <c r="A106" s="490"/>
      <c r="B106" s="491"/>
      <c r="C106" s="491"/>
      <c r="D106" s="491"/>
      <c r="E106" s="491"/>
    </row>
    <row r="107" spans="1:5" ht="15.6" x14ac:dyDescent="0.3">
      <c r="A107" s="467" t="s">
        <v>1423</v>
      </c>
      <c r="B107" s="769" t="s">
        <v>1448</v>
      </c>
      <c r="C107" s="769"/>
      <c r="D107" s="769"/>
      <c r="E107" s="769"/>
    </row>
    <row r="108" spans="1:5" ht="14.4" thickBot="1" x14ac:dyDescent="0.35">
      <c r="D108" s="767" t="s">
        <v>1425</v>
      </c>
      <c r="E108" s="767"/>
    </row>
    <row r="109" spans="1:5" ht="15" customHeight="1" thickBot="1" x14ac:dyDescent="0.3">
      <c r="A109" s="469" t="s">
        <v>1426</v>
      </c>
      <c r="B109" s="470" t="s">
        <v>1427</v>
      </c>
      <c r="C109" s="470" t="s">
        <v>1428</v>
      </c>
      <c r="D109" s="470" t="s">
        <v>1429</v>
      </c>
      <c r="E109" s="471" t="s">
        <v>1369</v>
      </c>
    </row>
    <row r="110" spans="1:5" x14ac:dyDescent="0.25">
      <c r="A110" s="472" t="s">
        <v>1430</v>
      </c>
      <c r="B110" s="473"/>
      <c r="C110" s="473"/>
      <c r="D110" s="473"/>
      <c r="E110" s="474">
        <f>SUM(B110:D110)</f>
        <v>0</v>
      </c>
    </row>
    <row r="111" spans="1:5" x14ac:dyDescent="0.25">
      <c r="A111" s="475" t="s">
        <v>1431</v>
      </c>
      <c r="B111" s="476"/>
      <c r="C111" s="476"/>
      <c r="D111" s="476"/>
      <c r="E111" s="477">
        <f>SUM(B111:D111)</f>
        <v>0</v>
      </c>
    </row>
    <row r="112" spans="1:5" x14ac:dyDescent="0.25">
      <c r="A112" s="478" t="s">
        <v>1432</v>
      </c>
      <c r="B112" s="479"/>
      <c r="C112" s="479"/>
      <c r="D112" s="479"/>
      <c r="E112" s="480">
        <f>SUM(B112:D112)</f>
        <v>0</v>
      </c>
    </row>
    <row r="113" spans="1:5" x14ac:dyDescent="0.25">
      <c r="A113" s="478" t="s">
        <v>1433</v>
      </c>
      <c r="B113" s="479"/>
      <c r="C113" s="479"/>
      <c r="D113" s="479"/>
      <c r="E113" s="480">
        <f>SUM(B113:D113)</f>
        <v>0</v>
      </c>
    </row>
    <row r="114" spans="1:5" x14ac:dyDescent="0.25">
      <c r="A114" s="478" t="s">
        <v>1434</v>
      </c>
      <c r="B114" s="479"/>
      <c r="C114" s="479"/>
      <c r="D114" s="479"/>
      <c r="E114" s="480">
        <f>SUM(B114:D114)</f>
        <v>0</v>
      </c>
    </row>
    <row r="115" spans="1:5" ht="13.8" thickBot="1" x14ac:dyDescent="0.3">
      <c r="A115" s="478" t="s">
        <v>1444</v>
      </c>
      <c r="B115" s="479">
        <v>7724693</v>
      </c>
      <c r="C115" s="479"/>
      <c r="D115" s="479"/>
      <c r="E115" s="480"/>
    </row>
    <row r="116" spans="1:5" ht="13.8" thickBot="1" x14ac:dyDescent="0.3">
      <c r="A116" s="481" t="s">
        <v>1436</v>
      </c>
      <c r="B116" s="482">
        <f>B110+SUM(B112:B115)</f>
        <v>7724693</v>
      </c>
      <c r="C116" s="482">
        <f>C110+SUM(C112:C115)</f>
        <v>0</v>
      </c>
      <c r="D116" s="482">
        <f>D110+SUM(D112:D115)</f>
        <v>0</v>
      </c>
      <c r="E116" s="483">
        <f>E110+SUM(E112:E115)</f>
        <v>0</v>
      </c>
    </row>
    <row r="117" spans="1:5" ht="13.8" thickBot="1" x14ac:dyDescent="0.3">
      <c r="A117" s="484"/>
      <c r="B117" s="484"/>
      <c r="C117" s="484"/>
      <c r="D117" s="484"/>
      <c r="E117" s="484"/>
    </row>
    <row r="118" spans="1:5" ht="15" customHeight="1" thickBot="1" x14ac:dyDescent="0.3">
      <c r="A118" s="469" t="s">
        <v>1437</v>
      </c>
      <c r="B118" s="470" t="s">
        <v>1427</v>
      </c>
      <c r="C118" s="470" t="s">
        <v>1428</v>
      </c>
      <c r="D118" s="470" t="s">
        <v>1429</v>
      </c>
      <c r="E118" s="471" t="s">
        <v>1369</v>
      </c>
    </row>
    <row r="119" spans="1:5" x14ac:dyDescent="0.25">
      <c r="A119" s="472" t="s">
        <v>1438</v>
      </c>
      <c r="B119" s="473"/>
      <c r="C119" s="473"/>
      <c r="D119" s="473"/>
      <c r="E119" s="474">
        <f t="shared" ref="E119:E125" si="5">SUM(B119:D119)</f>
        <v>0</v>
      </c>
    </row>
    <row r="120" spans="1:5" x14ac:dyDescent="0.25">
      <c r="A120" s="485" t="s">
        <v>1439</v>
      </c>
      <c r="B120" s="479">
        <v>7724693</v>
      </c>
      <c r="C120" s="479"/>
      <c r="D120" s="479"/>
      <c r="E120" s="480">
        <f t="shared" si="5"/>
        <v>7724693</v>
      </c>
    </row>
    <row r="121" spans="1:5" x14ac:dyDescent="0.25">
      <c r="A121" s="478" t="s">
        <v>1440</v>
      </c>
      <c r="B121" s="479"/>
      <c r="C121" s="479"/>
      <c r="D121" s="479"/>
      <c r="E121" s="480">
        <f t="shared" si="5"/>
        <v>0</v>
      </c>
    </row>
    <row r="122" spans="1:5" x14ac:dyDescent="0.25">
      <c r="A122" s="478" t="s">
        <v>1441</v>
      </c>
      <c r="B122" s="479"/>
      <c r="C122" s="479"/>
      <c r="D122" s="479"/>
      <c r="E122" s="480">
        <f t="shared" si="5"/>
        <v>0</v>
      </c>
    </row>
    <row r="123" spans="1:5" x14ac:dyDescent="0.25">
      <c r="A123" s="486"/>
      <c r="B123" s="479"/>
      <c r="C123" s="479"/>
      <c r="D123" s="479"/>
      <c r="E123" s="480">
        <f t="shared" si="5"/>
        <v>0</v>
      </c>
    </row>
    <row r="124" spans="1:5" x14ac:dyDescent="0.25">
      <c r="A124" s="486"/>
      <c r="B124" s="479"/>
      <c r="C124" s="479"/>
      <c r="D124" s="479"/>
      <c r="E124" s="480">
        <f t="shared" si="5"/>
        <v>0</v>
      </c>
    </row>
    <row r="125" spans="1:5" ht="13.8" thickBot="1" x14ac:dyDescent="0.3">
      <c r="A125" s="487"/>
      <c r="B125" s="488"/>
      <c r="C125" s="488"/>
      <c r="D125" s="488"/>
      <c r="E125" s="480">
        <f t="shared" si="5"/>
        <v>0</v>
      </c>
    </row>
    <row r="126" spans="1:5" ht="13.8" thickBot="1" x14ac:dyDescent="0.3">
      <c r="A126" s="481" t="s">
        <v>1400</v>
      </c>
      <c r="B126" s="482">
        <f>SUM(B119:B125)</f>
        <v>7724693</v>
      </c>
      <c r="C126" s="482">
        <f>SUM(C119:C125)</f>
        <v>0</v>
      </c>
      <c r="D126" s="482">
        <f>SUM(D119:D125)</f>
        <v>0</v>
      </c>
      <c r="E126" s="483">
        <f>SUM(E119:E125)</f>
        <v>7724693</v>
      </c>
    </row>
    <row r="128" spans="1:5" ht="30" customHeight="1" x14ac:dyDescent="0.3">
      <c r="A128" s="467" t="s">
        <v>1423</v>
      </c>
      <c r="B128" s="768" t="s">
        <v>1449</v>
      </c>
      <c r="C128" s="768"/>
      <c r="D128" s="768"/>
      <c r="E128" s="768"/>
    </row>
    <row r="129" spans="1:5" ht="14.4" thickBot="1" x14ac:dyDescent="0.35">
      <c r="D129" s="767" t="s">
        <v>1425</v>
      </c>
      <c r="E129" s="767"/>
    </row>
    <row r="130" spans="1:5" ht="15" customHeight="1" thickBot="1" x14ac:dyDescent="0.3">
      <c r="A130" s="469" t="s">
        <v>1426</v>
      </c>
      <c r="B130" s="470" t="s">
        <v>1427</v>
      </c>
      <c r="C130" s="470" t="s">
        <v>1428</v>
      </c>
      <c r="D130" s="470" t="s">
        <v>1429</v>
      </c>
      <c r="E130" s="471" t="s">
        <v>1369</v>
      </c>
    </row>
    <row r="131" spans="1:5" x14ac:dyDescent="0.25">
      <c r="A131" s="472" t="s">
        <v>1430</v>
      </c>
      <c r="B131" s="473"/>
      <c r="C131" s="473"/>
      <c r="D131" s="473"/>
      <c r="E131" s="474">
        <f>SUM(B131:D131)</f>
        <v>0</v>
      </c>
    </row>
    <row r="132" spans="1:5" x14ac:dyDescent="0.25">
      <c r="A132" s="475" t="s">
        <v>1431</v>
      </c>
      <c r="B132" s="476"/>
      <c r="C132" s="476"/>
      <c r="D132" s="476"/>
      <c r="E132" s="477">
        <f>SUM(B132:D132)</f>
        <v>0</v>
      </c>
    </row>
    <row r="133" spans="1:5" x14ac:dyDescent="0.25">
      <c r="A133" s="478" t="s">
        <v>1432</v>
      </c>
      <c r="B133" s="479"/>
      <c r="C133" s="479"/>
      <c r="D133" s="479"/>
      <c r="E133" s="480">
        <f>SUM(B133:D133)</f>
        <v>0</v>
      </c>
    </row>
    <row r="134" spans="1:5" x14ac:dyDescent="0.25">
      <c r="A134" s="478" t="s">
        <v>1433</v>
      </c>
      <c r="B134" s="479"/>
      <c r="C134" s="479"/>
      <c r="D134" s="479"/>
      <c r="E134" s="480">
        <f>SUM(B134:D134)</f>
        <v>0</v>
      </c>
    </row>
    <row r="135" spans="1:5" x14ac:dyDescent="0.25">
      <c r="A135" s="478" t="s">
        <v>1434</v>
      </c>
      <c r="B135" s="479"/>
      <c r="C135" s="479"/>
      <c r="D135" s="479"/>
      <c r="E135" s="480">
        <f>SUM(B135:D135)</f>
        <v>0</v>
      </c>
    </row>
    <row r="136" spans="1:5" ht="13.8" thickBot="1" x14ac:dyDescent="0.3">
      <c r="A136" s="489" t="s">
        <v>1444</v>
      </c>
      <c r="B136" s="479">
        <v>425234</v>
      </c>
      <c r="C136" s="479"/>
      <c r="D136" s="479"/>
      <c r="E136" s="480"/>
    </row>
    <row r="137" spans="1:5" ht="13.8" thickBot="1" x14ac:dyDescent="0.3">
      <c r="A137" s="481" t="s">
        <v>1436</v>
      </c>
      <c r="B137" s="482">
        <f>B131+SUM(B133:B136)</f>
        <v>425234</v>
      </c>
      <c r="C137" s="482">
        <f>C131+SUM(C133:C136)</f>
        <v>0</v>
      </c>
      <c r="D137" s="482">
        <f>D131+SUM(D133:D136)</f>
        <v>0</v>
      </c>
      <c r="E137" s="483">
        <f>E131+SUM(E133:E136)</f>
        <v>0</v>
      </c>
    </row>
    <row r="138" spans="1:5" ht="13.8" thickBot="1" x14ac:dyDescent="0.3">
      <c r="A138" s="484"/>
      <c r="B138" s="484"/>
      <c r="C138" s="484"/>
      <c r="D138" s="484"/>
      <c r="E138" s="484"/>
    </row>
    <row r="139" spans="1:5" ht="15" customHeight="1" thickBot="1" x14ac:dyDescent="0.3">
      <c r="A139" s="469" t="s">
        <v>1437</v>
      </c>
      <c r="B139" s="470" t="s">
        <v>1427</v>
      </c>
      <c r="C139" s="470" t="s">
        <v>1428</v>
      </c>
      <c r="D139" s="470" t="s">
        <v>1429</v>
      </c>
      <c r="E139" s="471" t="s">
        <v>1369</v>
      </c>
    </row>
    <row r="140" spans="1:5" x14ac:dyDescent="0.25">
      <c r="A140" s="472" t="s">
        <v>1438</v>
      </c>
      <c r="B140" s="473"/>
      <c r="C140" s="473"/>
      <c r="D140" s="473"/>
      <c r="E140" s="474">
        <f t="shared" ref="E140:E146" si="6">SUM(B140:D140)</f>
        <v>0</v>
      </c>
    </row>
    <row r="141" spans="1:5" x14ac:dyDescent="0.25">
      <c r="A141" s="485" t="s">
        <v>1439</v>
      </c>
      <c r="B141" s="479"/>
      <c r="C141" s="479"/>
      <c r="D141" s="479"/>
      <c r="E141" s="480">
        <f t="shared" si="6"/>
        <v>0</v>
      </c>
    </row>
    <row r="142" spans="1:5" x14ac:dyDescent="0.25">
      <c r="A142" s="478" t="s">
        <v>1440</v>
      </c>
      <c r="B142" s="479"/>
      <c r="C142" s="479"/>
      <c r="D142" s="479"/>
      <c r="E142" s="480">
        <f t="shared" si="6"/>
        <v>0</v>
      </c>
    </row>
    <row r="143" spans="1:5" x14ac:dyDescent="0.25">
      <c r="A143" s="478" t="s">
        <v>1441</v>
      </c>
      <c r="B143" s="479"/>
      <c r="C143" s="479"/>
      <c r="D143" s="479"/>
      <c r="E143" s="480">
        <f t="shared" si="6"/>
        <v>0</v>
      </c>
    </row>
    <row r="144" spans="1:5" x14ac:dyDescent="0.25">
      <c r="A144" s="486" t="s">
        <v>1446</v>
      </c>
      <c r="B144" s="479">
        <v>425234</v>
      </c>
      <c r="C144" s="479"/>
      <c r="D144" s="479"/>
      <c r="E144" s="480">
        <f t="shared" si="6"/>
        <v>425234</v>
      </c>
    </row>
    <row r="145" spans="1:5" x14ac:dyDescent="0.25">
      <c r="A145" s="486"/>
      <c r="B145" s="479"/>
      <c r="C145" s="479"/>
      <c r="D145" s="479"/>
      <c r="E145" s="480">
        <f t="shared" si="6"/>
        <v>0</v>
      </c>
    </row>
    <row r="146" spans="1:5" ht="13.8" thickBot="1" x14ac:dyDescent="0.3">
      <c r="A146" s="487"/>
      <c r="B146" s="488"/>
      <c r="C146" s="488"/>
      <c r="D146" s="488"/>
      <c r="E146" s="480">
        <f t="shared" si="6"/>
        <v>0</v>
      </c>
    </row>
    <row r="147" spans="1:5" ht="13.8" thickBot="1" x14ac:dyDescent="0.3">
      <c r="A147" s="481" t="s">
        <v>1400</v>
      </c>
      <c r="B147" s="482">
        <f>SUM(B140:B146)</f>
        <v>425234</v>
      </c>
      <c r="C147" s="482">
        <f>SUM(C140:C146)</f>
        <v>0</v>
      </c>
      <c r="D147" s="482">
        <f>SUM(D140:D146)</f>
        <v>0</v>
      </c>
      <c r="E147" s="483">
        <f>SUM(E140:E146)</f>
        <v>425234</v>
      </c>
    </row>
    <row r="149" spans="1:5" ht="30" customHeight="1" x14ac:dyDescent="0.3">
      <c r="A149" s="467" t="s">
        <v>1423</v>
      </c>
      <c r="B149" s="768" t="s">
        <v>1450</v>
      </c>
      <c r="C149" s="768"/>
      <c r="D149" s="768"/>
      <c r="E149" s="768"/>
    </row>
    <row r="150" spans="1:5" ht="14.4" thickBot="1" x14ac:dyDescent="0.35">
      <c r="D150" s="767" t="s">
        <v>1425</v>
      </c>
      <c r="E150" s="767"/>
    </row>
    <row r="151" spans="1:5" ht="15" customHeight="1" thickBot="1" x14ac:dyDescent="0.3">
      <c r="A151" s="469" t="s">
        <v>1426</v>
      </c>
      <c r="B151" s="470" t="s">
        <v>1427</v>
      </c>
      <c r="C151" s="470" t="s">
        <v>1428</v>
      </c>
      <c r="D151" s="470" t="s">
        <v>1429</v>
      </c>
      <c r="E151" s="471" t="s">
        <v>1369</v>
      </c>
    </row>
    <row r="152" spans="1:5" x14ac:dyDescent="0.25">
      <c r="A152" s="472" t="s">
        <v>1430</v>
      </c>
      <c r="B152" s="473"/>
      <c r="C152" s="473"/>
      <c r="D152" s="473"/>
      <c r="E152" s="474">
        <f>SUM(B152:D152)</f>
        <v>0</v>
      </c>
    </row>
    <row r="153" spans="1:5" x14ac:dyDescent="0.25">
      <c r="A153" s="475" t="s">
        <v>1431</v>
      </c>
      <c r="B153" s="476"/>
      <c r="C153" s="476"/>
      <c r="D153" s="476"/>
      <c r="E153" s="477">
        <f>SUM(B153:D153)</f>
        <v>0</v>
      </c>
    </row>
    <row r="154" spans="1:5" x14ac:dyDescent="0.25">
      <c r="A154" s="478" t="s">
        <v>1432</v>
      </c>
      <c r="B154" s="479"/>
      <c r="C154" s="479"/>
      <c r="D154" s="479"/>
      <c r="E154" s="480">
        <f>SUM(B154:D154)</f>
        <v>0</v>
      </c>
    </row>
    <row r="155" spans="1:5" x14ac:dyDescent="0.25">
      <c r="A155" s="478" t="s">
        <v>1433</v>
      </c>
      <c r="B155" s="479"/>
      <c r="C155" s="479"/>
      <c r="D155" s="479"/>
      <c r="E155" s="480">
        <f>SUM(B155:D155)</f>
        <v>0</v>
      </c>
    </row>
    <row r="156" spans="1:5" x14ac:dyDescent="0.25">
      <c r="A156" s="478" t="s">
        <v>1434</v>
      </c>
      <c r="B156" s="479"/>
      <c r="C156" s="479"/>
      <c r="D156" s="479"/>
      <c r="E156" s="480">
        <f>SUM(B156:D156)</f>
        <v>0</v>
      </c>
    </row>
    <row r="157" spans="1:5" ht="13.8" thickBot="1" x14ac:dyDescent="0.3">
      <c r="A157" s="489" t="s">
        <v>1444</v>
      </c>
      <c r="B157" s="479">
        <v>17733821</v>
      </c>
      <c r="C157" s="479"/>
      <c r="D157" s="479"/>
      <c r="E157" s="480"/>
    </row>
    <row r="158" spans="1:5" ht="13.8" thickBot="1" x14ac:dyDescent="0.3">
      <c r="A158" s="481" t="s">
        <v>1436</v>
      </c>
      <c r="B158" s="482">
        <f>B152+SUM(B154:B157)</f>
        <v>17733821</v>
      </c>
      <c r="C158" s="482">
        <f>C152+SUM(C154:C157)</f>
        <v>0</v>
      </c>
      <c r="D158" s="482">
        <f>D152+SUM(D154:D157)</f>
        <v>0</v>
      </c>
      <c r="E158" s="483">
        <f>E152+SUM(E154:E157)</f>
        <v>0</v>
      </c>
    </row>
    <row r="159" spans="1:5" ht="13.8" thickBot="1" x14ac:dyDescent="0.3">
      <c r="A159" s="484"/>
      <c r="B159" s="484"/>
      <c r="C159" s="484"/>
      <c r="D159" s="484"/>
      <c r="E159" s="484"/>
    </row>
    <row r="160" spans="1:5" ht="15" customHeight="1" thickBot="1" x14ac:dyDescent="0.3">
      <c r="A160" s="469" t="s">
        <v>1437</v>
      </c>
      <c r="B160" s="470" t="s">
        <v>1427</v>
      </c>
      <c r="C160" s="470" t="s">
        <v>1428</v>
      </c>
      <c r="D160" s="470" t="s">
        <v>1429</v>
      </c>
      <c r="E160" s="471" t="s">
        <v>1369</v>
      </c>
    </row>
    <row r="161" spans="1:5" x14ac:dyDescent="0.25">
      <c r="A161" s="472" t="s">
        <v>1438</v>
      </c>
      <c r="B161" s="473">
        <v>3378000</v>
      </c>
      <c r="C161" s="473"/>
      <c r="D161" s="473"/>
      <c r="E161" s="474">
        <f t="shared" ref="E161:E167" si="7">SUM(B161:D161)</f>
        <v>3378000</v>
      </c>
    </row>
    <row r="162" spans="1:5" x14ac:dyDescent="0.25">
      <c r="A162" s="485" t="s">
        <v>1439</v>
      </c>
      <c r="B162" s="479"/>
      <c r="C162" s="479"/>
      <c r="D162" s="479"/>
      <c r="E162" s="480">
        <f t="shared" si="7"/>
        <v>0</v>
      </c>
    </row>
    <row r="163" spans="1:5" x14ac:dyDescent="0.25">
      <c r="A163" s="478" t="s">
        <v>1440</v>
      </c>
      <c r="B163" s="479">
        <v>2477000</v>
      </c>
      <c r="C163" s="479"/>
      <c r="D163" s="479"/>
      <c r="E163" s="480">
        <f t="shared" si="7"/>
        <v>2477000</v>
      </c>
    </row>
    <row r="164" spans="1:5" x14ac:dyDescent="0.25">
      <c r="A164" s="478" t="s">
        <v>1441</v>
      </c>
      <c r="B164" s="479"/>
      <c r="C164" s="479"/>
      <c r="D164" s="479"/>
      <c r="E164" s="480">
        <f t="shared" si="7"/>
        <v>0</v>
      </c>
    </row>
    <row r="165" spans="1:5" x14ac:dyDescent="0.25">
      <c r="A165" s="486" t="s">
        <v>1446</v>
      </c>
      <c r="B165" s="479">
        <v>11878821</v>
      </c>
      <c r="C165" s="479"/>
      <c r="D165" s="479"/>
      <c r="E165" s="480">
        <f t="shared" si="7"/>
        <v>11878821</v>
      </c>
    </row>
    <row r="166" spans="1:5" x14ac:dyDescent="0.25">
      <c r="A166" s="486"/>
      <c r="B166" s="479"/>
      <c r="C166" s="479"/>
      <c r="D166" s="479"/>
      <c r="E166" s="480">
        <f t="shared" si="7"/>
        <v>0</v>
      </c>
    </row>
    <row r="167" spans="1:5" ht="13.8" thickBot="1" x14ac:dyDescent="0.3">
      <c r="A167" s="487"/>
      <c r="B167" s="488"/>
      <c r="C167" s="488"/>
      <c r="D167" s="488"/>
      <c r="E167" s="480">
        <f t="shared" si="7"/>
        <v>0</v>
      </c>
    </row>
    <row r="168" spans="1:5" ht="13.8" thickBot="1" x14ac:dyDescent="0.3">
      <c r="A168" s="481" t="s">
        <v>1400</v>
      </c>
      <c r="B168" s="482">
        <f>SUM(B161:B167)</f>
        <v>17733821</v>
      </c>
      <c r="C168" s="482">
        <f>SUM(C161:C167)</f>
        <v>0</v>
      </c>
      <c r="D168" s="482">
        <f>SUM(D161:D167)</f>
        <v>0</v>
      </c>
      <c r="E168" s="483">
        <f>SUM(E161:E167)</f>
        <v>17733821</v>
      </c>
    </row>
    <row r="170" spans="1:5" ht="30" customHeight="1" x14ac:dyDescent="0.3">
      <c r="A170" s="467" t="s">
        <v>1423</v>
      </c>
      <c r="B170" s="768" t="s">
        <v>1451</v>
      </c>
      <c r="C170" s="768"/>
      <c r="D170" s="768"/>
      <c r="E170" s="768"/>
    </row>
    <row r="171" spans="1:5" ht="14.4" thickBot="1" x14ac:dyDescent="0.35">
      <c r="D171" s="767" t="s">
        <v>1425</v>
      </c>
      <c r="E171" s="767"/>
    </row>
    <row r="172" spans="1:5" ht="15" customHeight="1" thickBot="1" x14ac:dyDescent="0.3">
      <c r="A172" s="469" t="s">
        <v>1426</v>
      </c>
      <c r="B172" s="470" t="s">
        <v>1427</v>
      </c>
      <c r="C172" s="470" t="s">
        <v>1428</v>
      </c>
      <c r="D172" s="470" t="s">
        <v>1429</v>
      </c>
      <c r="E172" s="471" t="s">
        <v>1369</v>
      </c>
    </row>
    <row r="173" spans="1:5" x14ac:dyDescent="0.25">
      <c r="A173" s="472" t="s">
        <v>1430</v>
      </c>
      <c r="B173" s="473"/>
      <c r="C173" s="473"/>
      <c r="D173" s="473"/>
      <c r="E173" s="474">
        <f>SUM(B173:D173)</f>
        <v>0</v>
      </c>
    </row>
    <row r="174" spans="1:5" x14ac:dyDescent="0.25">
      <c r="A174" s="475" t="s">
        <v>1431</v>
      </c>
      <c r="B174" s="476"/>
      <c r="C174" s="476"/>
      <c r="D174" s="476"/>
      <c r="E174" s="477">
        <f>SUM(B174:D174)</f>
        <v>0</v>
      </c>
    </row>
    <row r="175" spans="1:5" x14ac:dyDescent="0.25">
      <c r="A175" s="478" t="s">
        <v>1432</v>
      </c>
      <c r="B175" s="479">
        <v>811262693</v>
      </c>
      <c r="C175" s="479"/>
      <c r="D175" s="479"/>
      <c r="E175" s="480">
        <f>SUM(B175:D175)</f>
        <v>811262693</v>
      </c>
    </row>
    <row r="176" spans="1:5" x14ac:dyDescent="0.25">
      <c r="A176" s="478" t="s">
        <v>1433</v>
      </c>
      <c r="B176" s="479"/>
      <c r="C176" s="479"/>
      <c r="D176" s="479"/>
      <c r="E176" s="480">
        <f>SUM(B176:D176)</f>
        <v>0</v>
      </c>
    </row>
    <row r="177" spans="1:5" x14ac:dyDescent="0.25">
      <c r="A177" s="478" t="s">
        <v>1434</v>
      </c>
      <c r="B177" s="479"/>
      <c r="C177" s="479"/>
      <c r="D177" s="479"/>
      <c r="E177" s="480">
        <f>SUM(B177:D177)</f>
        <v>0</v>
      </c>
    </row>
    <row r="178" spans="1:5" ht="13.8" thickBot="1" x14ac:dyDescent="0.3">
      <c r="A178" s="489" t="s">
        <v>1444</v>
      </c>
      <c r="B178" s="479">
        <v>681671395</v>
      </c>
      <c r="C178" s="479"/>
      <c r="D178" s="479"/>
      <c r="E178" s="480"/>
    </row>
    <row r="179" spans="1:5" ht="13.8" thickBot="1" x14ac:dyDescent="0.3">
      <c r="A179" s="481" t="s">
        <v>1436</v>
      </c>
      <c r="B179" s="482">
        <f>B173+SUM(B175:B178)</f>
        <v>1492934088</v>
      </c>
      <c r="C179" s="482">
        <f>C173+SUM(C175:C178)</f>
        <v>0</v>
      </c>
      <c r="D179" s="482">
        <f>D173+SUM(D175:D178)</f>
        <v>0</v>
      </c>
      <c r="E179" s="483">
        <f>E173+SUM(E175:E178)</f>
        <v>811262693</v>
      </c>
    </row>
    <row r="180" spans="1:5" ht="13.8" thickBot="1" x14ac:dyDescent="0.3">
      <c r="A180" s="484"/>
      <c r="B180" s="484"/>
      <c r="C180" s="484"/>
      <c r="D180" s="484"/>
      <c r="E180" s="484"/>
    </row>
    <row r="181" spans="1:5" ht="15" customHeight="1" thickBot="1" x14ac:dyDescent="0.3">
      <c r="A181" s="469" t="s">
        <v>1437</v>
      </c>
      <c r="B181" s="470" t="s">
        <v>1427</v>
      </c>
      <c r="C181" s="470" t="s">
        <v>1428</v>
      </c>
      <c r="D181" s="470" t="s">
        <v>1429</v>
      </c>
      <c r="E181" s="471" t="s">
        <v>1369</v>
      </c>
    </row>
    <row r="182" spans="1:5" x14ac:dyDescent="0.25">
      <c r="A182" s="472" t="s">
        <v>1438</v>
      </c>
      <c r="B182" s="473"/>
      <c r="C182" s="473"/>
      <c r="D182" s="473"/>
      <c r="E182" s="474">
        <f t="shared" ref="E182:E188" si="8">SUM(B182:D182)</f>
        <v>0</v>
      </c>
    </row>
    <row r="183" spans="1:5" x14ac:dyDescent="0.25">
      <c r="A183" s="485" t="s">
        <v>1439</v>
      </c>
      <c r="B183" s="479">
        <v>1492934088</v>
      </c>
      <c r="C183" s="479"/>
      <c r="D183" s="479"/>
      <c r="E183" s="480">
        <f t="shared" si="8"/>
        <v>1492934088</v>
      </c>
    </row>
    <row r="184" spans="1:5" x14ac:dyDescent="0.25">
      <c r="A184" s="478" t="s">
        <v>1440</v>
      </c>
      <c r="B184" s="479"/>
      <c r="C184" s="479"/>
      <c r="D184" s="479"/>
      <c r="E184" s="480">
        <f t="shared" si="8"/>
        <v>0</v>
      </c>
    </row>
    <row r="185" spans="1:5" x14ac:dyDescent="0.25">
      <c r="A185" s="478" t="s">
        <v>1441</v>
      </c>
      <c r="B185" s="479"/>
      <c r="C185" s="479"/>
      <c r="D185" s="479"/>
      <c r="E185" s="480">
        <f t="shared" si="8"/>
        <v>0</v>
      </c>
    </row>
    <row r="186" spans="1:5" x14ac:dyDescent="0.25">
      <c r="A186" s="486"/>
      <c r="B186" s="479"/>
      <c r="C186" s="479"/>
      <c r="D186" s="479"/>
      <c r="E186" s="480">
        <f t="shared" si="8"/>
        <v>0</v>
      </c>
    </row>
    <row r="187" spans="1:5" x14ac:dyDescent="0.25">
      <c r="A187" s="486"/>
      <c r="B187" s="479"/>
      <c r="C187" s="479"/>
      <c r="D187" s="479"/>
      <c r="E187" s="480">
        <f t="shared" si="8"/>
        <v>0</v>
      </c>
    </row>
    <row r="188" spans="1:5" ht="13.8" thickBot="1" x14ac:dyDescent="0.3">
      <c r="A188" s="487"/>
      <c r="B188" s="488"/>
      <c r="C188" s="488"/>
      <c r="D188" s="488"/>
      <c r="E188" s="480">
        <f t="shared" si="8"/>
        <v>0</v>
      </c>
    </row>
    <row r="189" spans="1:5" ht="13.8" thickBot="1" x14ac:dyDescent="0.3">
      <c r="A189" s="481" t="s">
        <v>1400</v>
      </c>
      <c r="B189" s="482">
        <f>SUM(B182:B188)</f>
        <v>1492934088</v>
      </c>
      <c r="C189" s="482">
        <f>SUM(C182:C188)</f>
        <v>0</v>
      </c>
      <c r="D189" s="482">
        <f>SUM(D182:D188)</f>
        <v>0</v>
      </c>
      <c r="E189" s="483">
        <f>SUM(E182:E188)</f>
        <v>1492934088</v>
      </c>
    </row>
    <row r="191" spans="1:5" ht="15.6" x14ac:dyDescent="0.3">
      <c r="A191" s="467" t="s">
        <v>1423</v>
      </c>
      <c r="B191" s="768" t="s">
        <v>1452</v>
      </c>
      <c r="C191" s="768"/>
      <c r="D191" s="768"/>
      <c r="E191" s="768"/>
    </row>
    <row r="192" spans="1:5" ht="14.4" thickBot="1" x14ac:dyDescent="0.35">
      <c r="D192" s="767" t="s">
        <v>1425</v>
      </c>
      <c r="E192" s="767"/>
    </row>
    <row r="193" spans="1:5" ht="15" customHeight="1" thickBot="1" x14ac:dyDescent="0.3">
      <c r="A193" s="469" t="s">
        <v>1426</v>
      </c>
      <c r="B193" s="470" t="s">
        <v>1427</v>
      </c>
      <c r="C193" s="470" t="s">
        <v>1428</v>
      </c>
      <c r="D193" s="470" t="s">
        <v>1429</v>
      </c>
      <c r="E193" s="471" t="s">
        <v>1369</v>
      </c>
    </row>
    <row r="194" spans="1:5" x14ac:dyDescent="0.25">
      <c r="A194" s="472" t="s">
        <v>1430</v>
      </c>
      <c r="B194" s="473"/>
      <c r="C194" s="473"/>
      <c r="D194" s="473"/>
      <c r="E194" s="474">
        <f>SUM(B194:D194)</f>
        <v>0</v>
      </c>
    </row>
    <row r="195" spans="1:5" x14ac:dyDescent="0.25">
      <c r="A195" s="475" t="s">
        <v>1431</v>
      </c>
      <c r="B195" s="476"/>
      <c r="C195" s="476"/>
      <c r="D195" s="476"/>
      <c r="E195" s="477">
        <f>SUM(B195:D195)</f>
        <v>0</v>
      </c>
    </row>
    <row r="196" spans="1:5" x14ac:dyDescent="0.25">
      <c r="A196" s="478" t="s">
        <v>1432</v>
      </c>
      <c r="B196" s="479">
        <v>15128000</v>
      </c>
      <c r="C196" s="479"/>
      <c r="D196" s="479"/>
      <c r="E196" s="480">
        <f>SUM(B196:D196)</f>
        <v>15128000</v>
      </c>
    </row>
    <row r="197" spans="1:5" x14ac:dyDescent="0.25">
      <c r="A197" s="478" t="s">
        <v>1433</v>
      </c>
      <c r="B197" s="479"/>
      <c r="C197" s="479"/>
      <c r="D197" s="479"/>
      <c r="E197" s="480">
        <f>SUM(B197:D197)</f>
        <v>0</v>
      </c>
    </row>
    <row r="198" spans="1:5" x14ac:dyDescent="0.25">
      <c r="A198" s="478" t="s">
        <v>1434</v>
      </c>
      <c r="B198" s="479"/>
      <c r="C198" s="479"/>
      <c r="D198" s="479"/>
      <c r="E198" s="480">
        <f>SUM(B198:D198)</f>
        <v>0</v>
      </c>
    </row>
    <row r="199" spans="1:5" ht="13.8" thickBot="1" x14ac:dyDescent="0.3">
      <c r="A199" s="489" t="s">
        <v>1444</v>
      </c>
      <c r="B199" s="479"/>
      <c r="C199" s="479"/>
      <c r="D199" s="479"/>
      <c r="E199" s="480"/>
    </row>
    <row r="200" spans="1:5" ht="13.8" thickBot="1" x14ac:dyDescent="0.3">
      <c r="A200" s="481" t="s">
        <v>1436</v>
      </c>
      <c r="B200" s="482">
        <f>B194+SUM(B196:B199)</f>
        <v>15128000</v>
      </c>
      <c r="C200" s="482">
        <f>C194+SUM(C196:C199)</f>
        <v>0</v>
      </c>
      <c r="D200" s="482">
        <f>D194+SUM(D196:D199)</f>
        <v>0</v>
      </c>
      <c r="E200" s="483">
        <f>E194+SUM(E196:E199)</f>
        <v>15128000</v>
      </c>
    </row>
    <row r="201" spans="1:5" ht="13.8" thickBot="1" x14ac:dyDescent="0.3">
      <c r="A201" s="484"/>
      <c r="B201" s="484"/>
      <c r="C201" s="484"/>
      <c r="D201" s="484"/>
      <c r="E201" s="484"/>
    </row>
    <row r="202" spans="1:5" ht="15" customHeight="1" thickBot="1" x14ac:dyDescent="0.3">
      <c r="A202" s="469" t="s">
        <v>1437</v>
      </c>
      <c r="B202" s="470" t="s">
        <v>1427</v>
      </c>
      <c r="C202" s="470" t="s">
        <v>1428</v>
      </c>
      <c r="D202" s="470" t="s">
        <v>1429</v>
      </c>
      <c r="E202" s="471" t="s">
        <v>1369</v>
      </c>
    </row>
    <row r="203" spans="1:5" x14ac:dyDescent="0.25">
      <c r="A203" s="472" t="s">
        <v>1438</v>
      </c>
      <c r="B203" s="473">
        <v>2502000</v>
      </c>
      <c r="C203" s="473"/>
      <c r="D203" s="473"/>
      <c r="E203" s="474">
        <f t="shared" ref="E203:E209" si="9">SUM(B203:D203)</f>
        <v>2502000</v>
      </c>
    </row>
    <row r="204" spans="1:5" x14ac:dyDescent="0.25">
      <c r="A204" s="485" t="s">
        <v>1439</v>
      </c>
      <c r="B204" s="479"/>
      <c r="C204" s="479"/>
      <c r="D204" s="479"/>
      <c r="E204" s="480">
        <f t="shared" si="9"/>
        <v>0</v>
      </c>
    </row>
    <row r="205" spans="1:5" x14ac:dyDescent="0.25">
      <c r="A205" s="478" t="s">
        <v>1440</v>
      </c>
      <c r="B205" s="479">
        <v>4853000</v>
      </c>
      <c r="C205" s="479"/>
      <c r="D205" s="479"/>
      <c r="E205" s="480">
        <f t="shared" si="9"/>
        <v>4853000</v>
      </c>
    </row>
    <row r="206" spans="1:5" x14ac:dyDescent="0.25">
      <c r="A206" s="478" t="s">
        <v>1441</v>
      </c>
      <c r="B206" s="479"/>
      <c r="C206" s="479"/>
      <c r="D206" s="479"/>
      <c r="E206" s="480">
        <f t="shared" si="9"/>
        <v>0</v>
      </c>
    </row>
    <row r="207" spans="1:5" x14ac:dyDescent="0.25">
      <c r="A207" s="486" t="s">
        <v>1446</v>
      </c>
      <c r="B207" s="479">
        <v>7773000</v>
      </c>
      <c r="C207" s="479"/>
      <c r="D207" s="479"/>
      <c r="E207" s="480">
        <f t="shared" si="9"/>
        <v>7773000</v>
      </c>
    </row>
    <row r="208" spans="1:5" x14ac:dyDescent="0.25">
      <c r="A208" s="486"/>
      <c r="B208" s="479"/>
      <c r="C208" s="479"/>
      <c r="D208" s="479"/>
      <c r="E208" s="480">
        <f t="shared" si="9"/>
        <v>0</v>
      </c>
    </row>
    <row r="209" spans="1:5" ht="13.8" thickBot="1" x14ac:dyDescent="0.3">
      <c r="A209" s="487"/>
      <c r="B209" s="488"/>
      <c r="C209" s="488"/>
      <c r="D209" s="488"/>
      <c r="E209" s="480">
        <f t="shared" si="9"/>
        <v>0</v>
      </c>
    </row>
    <row r="210" spans="1:5" ht="13.8" thickBot="1" x14ac:dyDescent="0.3">
      <c r="A210" s="481" t="s">
        <v>1400</v>
      </c>
      <c r="B210" s="482">
        <f>SUM(B203:B209)</f>
        <v>15128000</v>
      </c>
      <c r="C210" s="482">
        <f>SUM(C203:C209)</f>
        <v>0</v>
      </c>
      <c r="D210" s="482">
        <f>SUM(D203:D209)</f>
        <v>0</v>
      </c>
      <c r="E210" s="483">
        <f>SUM(E203:E209)</f>
        <v>15128000</v>
      </c>
    </row>
    <row r="212" spans="1:5" ht="28.5" customHeight="1" x14ac:dyDescent="0.3">
      <c r="A212" s="467" t="s">
        <v>1423</v>
      </c>
      <c r="B212" s="768" t="s">
        <v>1453</v>
      </c>
      <c r="C212" s="768"/>
      <c r="D212" s="768"/>
      <c r="E212" s="768"/>
    </row>
    <row r="213" spans="1:5" ht="14.4" thickBot="1" x14ac:dyDescent="0.35">
      <c r="D213" s="767" t="s">
        <v>1425</v>
      </c>
      <c r="E213" s="767"/>
    </row>
    <row r="214" spans="1:5" ht="15" customHeight="1" thickBot="1" x14ac:dyDescent="0.3">
      <c r="A214" s="469" t="s">
        <v>1426</v>
      </c>
      <c r="B214" s="470" t="s">
        <v>1427</v>
      </c>
      <c r="C214" s="470" t="s">
        <v>1428</v>
      </c>
      <c r="D214" s="470" t="s">
        <v>1429</v>
      </c>
      <c r="E214" s="471" t="s">
        <v>1369</v>
      </c>
    </row>
    <row r="215" spans="1:5" x14ac:dyDescent="0.25">
      <c r="A215" s="472" t="s">
        <v>1430</v>
      </c>
      <c r="B215" s="473"/>
      <c r="C215" s="473"/>
      <c r="D215" s="473"/>
      <c r="E215" s="474">
        <f>SUM(B215:D215)</f>
        <v>0</v>
      </c>
    </row>
    <row r="216" spans="1:5" x14ac:dyDescent="0.25">
      <c r="A216" s="475" t="s">
        <v>1431</v>
      </c>
      <c r="B216" s="476"/>
      <c r="C216" s="476"/>
      <c r="D216" s="476"/>
      <c r="E216" s="477">
        <f>SUM(B216:D216)</f>
        <v>0</v>
      </c>
    </row>
    <row r="217" spans="1:5" x14ac:dyDescent="0.25">
      <c r="A217" s="478" t="s">
        <v>1432</v>
      </c>
      <c r="B217" s="479">
        <v>13132000</v>
      </c>
      <c r="C217" s="479"/>
      <c r="D217" s="479"/>
      <c r="E217" s="480">
        <f>SUM(B217:D217)</f>
        <v>13132000</v>
      </c>
    </row>
    <row r="218" spans="1:5" x14ac:dyDescent="0.25">
      <c r="A218" s="478" t="s">
        <v>1433</v>
      </c>
      <c r="B218" s="479"/>
      <c r="C218" s="479"/>
      <c r="D218" s="479"/>
      <c r="E218" s="480">
        <f>SUM(B218:D218)</f>
        <v>0</v>
      </c>
    </row>
    <row r="219" spans="1:5" x14ac:dyDescent="0.25">
      <c r="A219" s="478" t="s">
        <v>1434</v>
      </c>
      <c r="B219" s="479"/>
      <c r="C219" s="479"/>
      <c r="D219" s="479"/>
      <c r="E219" s="480">
        <f>SUM(B219:D219)</f>
        <v>0</v>
      </c>
    </row>
    <row r="220" spans="1:5" ht="13.8" thickBot="1" x14ac:dyDescent="0.3">
      <c r="A220" s="489" t="s">
        <v>1444</v>
      </c>
      <c r="B220" s="479">
        <v>791917</v>
      </c>
      <c r="C220" s="479"/>
      <c r="D220" s="479"/>
      <c r="E220" s="480"/>
    </row>
    <row r="221" spans="1:5" ht="13.8" thickBot="1" x14ac:dyDescent="0.3">
      <c r="A221" s="481" t="s">
        <v>1436</v>
      </c>
      <c r="B221" s="482">
        <f>B215+SUM(B217:B220)</f>
        <v>13923917</v>
      </c>
      <c r="C221" s="482">
        <f>C215+SUM(C217:C220)</f>
        <v>0</v>
      </c>
      <c r="D221" s="482">
        <f>D215+SUM(D217:D220)</f>
        <v>0</v>
      </c>
      <c r="E221" s="483">
        <f>E215+SUM(E217:E220)</f>
        <v>13132000</v>
      </c>
    </row>
    <row r="222" spans="1:5" ht="13.8" thickBot="1" x14ac:dyDescent="0.3">
      <c r="A222" s="484"/>
      <c r="B222" s="484"/>
      <c r="C222" s="484"/>
      <c r="D222" s="484"/>
      <c r="E222" s="484"/>
    </row>
    <row r="223" spans="1:5" ht="15" customHeight="1" thickBot="1" x14ac:dyDescent="0.3">
      <c r="A223" s="469" t="s">
        <v>1437</v>
      </c>
      <c r="B223" s="470" t="s">
        <v>1427</v>
      </c>
      <c r="C223" s="470" t="s">
        <v>1428</v>
      </c>
      <c r="D223" s="470" t="s">
        <v>1429</v>
      </c>
      <c r="E223" s="471" t="s">
        <v>1369</v>
      </c>
    </row>
    <row r="224" spans="1:5" x14ac:dyDescent="0.25">
      <c r="A224" s="472" t="s">
        <v>1438</v>
      </c>
      <c r="B224" s="473">
        <v>13132000</v>
      </c>
      <c r="C224" s="473"/>
      <c r="D224" s="473"/>
      <c r="E224" s="474">
        <f t="shared" ref="E224:E230" si="10">SUM(B224:D224)</f>
        <v>13132000</v>
      </c>
    </row>
    <row r="225" spans="1:5" x14ac:dyDescent="0.25">
      <c r="A225" s="485" t="s">
        <v>1439</v>
      </c>
      <c r="B225" s="479"/>
      <c r="C225" s="479"/>
      <c r="D225" s="479"/>
      <c r="E225" s="480">
        <f t="shared" si="10"/>
        <v>0</v>
      </c>
    </row>
    <row r="226" spans="1:5" x14ac:dyDescent="0.25">
      <c r="A226" s="478" t="s">
        <v>1440</v>
      </c>
      <c r="B226" s="479">
        <v>791917</v>
      </c>
      <c r="C226" s="479"/>
      <c r="D226" s="479"/>
      <c r="E226" s="480">
        <f t="shared" si="10"/>
        <v>791917</v>
      </c>
    </row>
    <row r="227" spans="1:5" x14ac:dyDescent="0.25">
      <c r="A227" s="478" t="s">
        <v>1441</v>
      </c>
      <c r="B227" s="479"/>
      <c r="C227" s="479"/>
      <c r="D227" s="479"/>
      <c r="E227" s="480">
        <f t="shared" si="10"/>
        <v>0</v>
      </c>
    </row>
    <row r="228" spans="1:5" x14ac:dyDescent="0.25">
      <c r="A228" s="486"/>
      <c r="B228" s="479"/>
      <c r="C228" s="479"/>
      <c r="D228" s="479"/>
      <c r="E228" s="480">
        <f t="shared" si="10"/>
        <v>0</v>
      </c>
    </row>
    <row r="229" spans="1:5" x14ac:dyDescent="0.25">
      <c r="A229" s="486"/>
      <c r="B229" s="479"/>
      <c r="C229" s="479"/>
      <c r="D229" s="479"/>
      <c r="E229" s="480">
        <f t="shared" si="10"/>
        <v>0</v>
      </c>
    </row>
    <row r="230" spans="1:5" ht="13.8" thickBot="1" x14ac:dyDescent="0.3">
      <c r="A230" s="487"/>
      <c r="B230" s="488"/>
      <c r="C230" s="488"/>
      <c r="D230" s="488"/>
      <c r="E230" s="480">
        <f t="shared" si="10"/>
        <v>0</v>
      </c>
    </row>
    <row r="231" spans="1:5" ht="13.8" thickBot="1" x14ac:dyDescent="0.3">
      <c r="A231" s="481" t="s">
        <v>1400</v>
      </c>
      <c r="B231" s="482">
        <f>SUM(B224:B230)</f>
        <v>13923917</v>
      </c>
      <c r="C231" s="482">
        <f>SUM(C224:C230)</f>
        <v>0</v>
      </c>
      <c r="D231" s="482">
        <f>SUM(D224:D230)</f>
        <v>0</v>
      </c>
      <c r="E231" s="483">
        <f>SUM(E224:E230)</f>
        <v>13923917</v>
      </c>
    </row>
  </sheetData>
  <mergeCells count="22">
    <mergeCell ref="B191:E191"/>
    <mergeCell ref="D192:E192"/>
    <mergeCell ref="B212:E212"/>
    <mergeCell ref="D213:E213"/>
    <mergeCell ref="B128:E128"/>
    <mergeCell ref="D129:E129"/>
    <mergeCell ref="B149:E149"/>
    <mergeCell ref="D150:E150"/>
    <mergeCell ref="B170:E170"/>
    <mergeCell ref="D171:E171"/>
    <mergeCell ref="D108:E108"/>
    <mergeCell ref="B1:E1"/>
    <mergeCell ref="D2:E2"/>
    <mergeCell ref="B23:E23"/>
    <mergeCell ref="D24:E24"/>
    <mergeCell ref="B44:E44"/>
    <mergeCell ref="D45:E45"/>
    <mergeCell ref="B65:E65"/>
    <mergeCell ref="D66:E66"/>
    <mergeCell ref="B86:E86"/>
    <mergeCell ref="D87:E87"/>
    <mergeCell ref="B107:E107"/>
  </mergeCells>
  <conditionalFormatting sqref="B116:D116 B126:E126 E119:E125 E110:E116">
    <cfRule type="cellIs" dxfId="10" priority="11" stopIfTrue="1" operator="equal">
      <formula>0</formula>
    </cfRule>
  </conditionalFormatting>
  <conditionalFormatting sqref="B10:D10 B20:E20 E13:E19 E4:E10">
    <cfRule type="cellIs" dxfId="9" priority="10" stopIfTrue="1" operator="equal">
      <formula>0</formula>
    </cfRule>
  </conditionalFormatting>
  <conditionalFormatting sqref="B32:D32 B42:E42 E35:E41 E26:E32">
    <cfRule type="cellIs" dxfId="8" priority="9" stopIfTrue="1" operator="equal">
      <formula>0</formula>
    </cfRule>
  </conditionalFormatting>
  <conditionalFormatting sqref="B53:D53 B63:E63 E56:E62 E47:E53">
    <cfRule type="cellIs" dxfId="7" priority="8" stopIfTrue="1" operator="equal">
      <formula>0</formula>
    </cfRule>
  </conditionalFormatting>
  <conditionalFormatting sqref="B74:D74 B84:E84 E77:E83 E68:E74">
    <cfRule type="cellIs" dxfId="6" priority="7" stopIfTrue="1" operator="equal">
      <formula>0</formula>
    </cfRule>
  </conditionalFormatting>
  <conditionalFormatting sqref="B95:D95 B105:E106 E98:E104 E89:E95">
    <cfRule type="cellIs" dxfId="5" priority="6" stopIfTrue="1" operator="equal">
      <formula>0</formula>
    </cfRule>
  </conditionalFormatting>
  <conditionalFormatting sqref="B137:D137 B147:E147 E140:E146 E131:E137">
    <cfRule type="cellIs" dxfId="4" priority="5" stopIfTrue="1" operator="equal">
      <formula>0</formula>
    </cfRule>
  </conditionalFormatting>
  <conditionalFormatting sqref="B158:D158 B168:E168 E161:E167 E152:E158">
    <cfRule type="cellIs" dxfId="3" priority="4" stopIfTrue="1" operator="equal">
      <formula>0</formula>
    </cfRule>
  </conditionalFormatting>
  <conditionalFormatting sqref="B179:D179 B189:E189 E182:E188 E173:E179">
    <cfRule type="cellIs" dxfId="2" priority="3" stopIfTrue="1" operator="equal">
      <formula>0</formula>
    </cfRule>
  </conditionalFormatting>
  <conditionalFormatting sqref="B200:D200 B210:E210 E203:E209 E194:E200">
    <cfRule type="cellIs" dxfId="1" priority="2" stopIfTrue="1" operator="equal">
      <formula>0</formula>
    </cfRule>
  </conditionalFormatting>
  <conditionalFormatting sqref="B221:D221 B231:E231 E224:E230 E215:E221">
    <cfRule type="cellIs" dxfId="0" priority="1" stopIfTrue="1" operator="equal">
      <formula>0</formula>
    </cfRule>
  </conditionalFormatting>
  <printOptions horizontalCentered="1"/>
  <pageMargins left="0.25" right="0.25" top="0.75" bottom="0.75" header="0.3" footer="0.3"/>
  <pageSetup paperSize="9" scale="82" orientation="portrait" r:id="rId1"/>
  <headerFooter alignWithMargins="0">
    <oddHeader xml:space="preserve">&amp;C&amp;"Times New Roman CE,Félkövér"&amp;12Európai uniós támogatással megvalósuló projektek
 bevételei, kiadásai, hozzájárulások&amp;R&amp;"Times New Roman CE,Félkövér dőlt" 9. melléklet </oddHeader>
  </headerFooter>
  <rowBreaks count="3" manualBreakCount="3">
    <brk id="63" max="16383" man="1"/>
    <brk id="127" max="16383" man="1"/>
    <brk id="190" max="16383" man="1"/>
  </rowBreaks>
  <colBreaks count="1" manualBreakCount="1">
    <brk id="5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5"/>
  <sheetViews>
    <sheetView zoomScaleNormal="100" workbookViewId="0">
      <selection activeCell="F44" sqref="F44"/>
    </sheetView>
  </sheetViews>
  <sheetFormatPr defaultColWidth="9.109375" defaultRowHeight="13.2" x14ac:dyDescent="0.3"/>
  <cols>
    <col min="1" max="1" width="5.88671875" style="293" customWidth="1"/>
    <col min="2" max="2" width="42.5546875" style="290" customWidth="1"/>
    <col min="3" max="8" width="11" style="290" customWidth="1"/>
    <col min="9" max="9" width="11.88671875" style="290" customWidth="1"/>
    <col min="10" max="10" width="9.109375" style="290"/>
    <col min="11" max="11" width="0" style="290" hidden="1" customWidth="1"/>
    <col min="12" max="16384" width="9.109375" style="290"/>
  </cols>
  <sheetData>
    <row r="1" spans="1:11" ht="27.75" customHeight="1" x14ac:dyDescent="0.3">
      <c r="A1" s="773" t="s">
        <v>1454</v>
      </c>
      <c r="B1" s="773"/>
      <c r="C1" s="773"/>
      <c r="D1" s="773"/>
      <c r="E1" s="773"/>
      <c r="F1" s="773"/>
      <c r="G1" s="773"/>
      <c r="H1" s="773"/>
      <c r="I1" s="773"/>
    </row>
    <row r="2" spans="1:11" ht="20.25" customHeight="1" thickBot="1" x14ac:dyDescent="0.35">
      <c r="I2" s="493" t="s">
        <v>565</v>
      </c>
    </row>
    <row r="3" spans="1:11" s="494" customFormat="1" ht="26.25" customHeight="1" x14ac:dyDescent="0.3">
      <c r="A3" s="774" t="s">
        <v>2</v>
      </c>
      <c r="B3" s="776" t="s">
        <v>1455</v>
      </c>
      <c r="C3" s="774" t="s">
        <v>1456</v>
      </c>
      <c r="D3" s="774" t="s">
        <v>1457</v>
      </c>
      <c r="E3" s="778" t="s">
        <v>1458</v>
      </c>
      <c r="F3" s="779"/>
      <c r="G3" s="779"/>
      <c r="H3" s="780"/>
      <c r="I3" s="776" t="s">
        <v>1369</v>
      </c>
    </row>
    <row r="4" spans="1:11" s="497" customFormat="1" ht="32.25" customHeight="1" thickBot="1" x14ac:dyDescent="0.35">
      <c r="A4" s="775"/>
      <c r="B4" s="777"/>
      <c r="C4" s="777"/>
      <c r="D4" s="775"/>
      <c r="E4" s="495" t="s">
        <v>1427</v>
      </c>
      <c r="F4" s="495" t="s">
        <v>1428</v>
      </c>
      <c r="G4" s="495" t="s">
        <v>1459</v>
      </c>
      <c r="H4" s="496" t="s">
        <v>1460</v>
      </c>
      <c r="I4" s="777"/>
    </row>
    <row r="5" spans="1:11" s="503" customFormat="1" ht="14.4" thickBot="1" x14ac:dyDescent="0.35">
      <c r="A5" s="498">
        <v>1</v>
      </c>
      <c r="B5" s="499">
        <v>2</v>
      </c>
      <c r="C5" s="500">
        <v>3</v>
      </c>
      <c r="D5" s="499">
        <v>4</v>
      </c>
      <c r="E5" s="498">
        <v>5</v>
      </c>
      <c r="F5" s="500">
        <v>6</v>
      </c>
      <c r="G5" s="500">
        <v>7</v>
      </c>
      <c r="H5" s="501">
        <v>8</v>
      </c>
      <c r="I5" s="502" t="s">
        <v>1461</v>
      </c>
    </row>
    <row r="6" spans="1:11" ht="21" thickBot="1" x14ac:dyDescent="0.35">
      <c r="A6" s="504" t="s">
        <v>4</v>
      </c>
      <c r="B6" s="505" t="s">
        <v>1462</v>
      </c>
      <c r="C6" s="506"/>
      <c r="D6" s="507">
        <f>+D7+D8</f>
        <v>0</v>
      </c>
      <c r="E6" s="508">
        <f>+E7+E8</f>
        <v>0</v>
      </c>
      <c r="F6" s="509">
        <f>+F7+F8</f>
        <v>0</v>
      </c>
      <c r="G6" s="509">
        <f>+G7+G8</f>
        <v>0</v>
      </c>
      <c r="H6" s="510">
        <f>+H7+H8</f>
        <v>0</v>
      </c>
      <c r="I6" s="507">
        <f t="shared" ref="I6:I29" si="0">SUM(D6:H6)</f>
        <v>0</v>
      </c>
    </row>
    <row r="7" spans="1:11" x14ac:dyDescent="0.3">
      <c r="A7" s="511" t="s">
        <v>15</v>
      </c>
      <c r="B7" s="512"/>
      <c r="C7" s="513"/>
      <c r="D7" s="514"/>
      <c r="E7" s="515"/>
      <c r="F7" s="516"/>
      <c r="G7" s="516"/>
      <c r="H7" s="517"/>
      <c r="I7" s="518">
        <f t="shared" si="0"/>
        <v>0</v>
      </c>
    </row>
    <row r="8" spans="1:11" ht="13.8" thickBot="1" x14ac:dyDescent="0.35">
      <c r="A8" s="511" t="s">
        <v>27</v>
      </c>
      <c r="B8" s="512" t="s">
        <v>1463</v>
      </c>
      <c r="C8" s="513"/>
      <c r="D8" s="514"/>
      <c r="E8" s="515"/>
      <c r="F8" s="516"/>
      <c r="G8" s="516"/>
      <c r="H8" s="517"/>
      <c r="I8" s="518">
        <f t="shared" si="0"/>
        <v>0</v>
      </c>
    </row>
    <row r="9" spans="1:11" ht="21" thickBot="1" x14ac:dyDescent="0.35">
      <c r="A9" s="504" t="s">
        <v>135</v>
      </c>
      <c r="B9" s="505" t="s">
        <v>1464</v>
      </c>
      <c r="C9" s="519"/>
      <c r="D9" s="507">
        <f>SUM(D10:D23)</f>
        <v>53682464</v>
      </c>
      <c r="E9" s="507">
        <f t="shared" ref="E9:H9" si="1">SUM(E10:E23)</f>
        <v>21568133</v>
      </c>
      <c r="F9" s="507">
        <f t="shared" si="1"/>
        <v>36178132</v>
      </c>
      <c r="G9" s="507">
        <f t="shared" si="1"/>
        <v>35828132</v>
      </c>
      <c r="H9" s="507">
        <f t="shared" si="1"/>
        <v>200455006</v>
      </c>
      <c r="I9" s="507">
        <f t="shared" si="0"/>
        <v>347711867</v>
      </c>
    </row>
    <row r="10" spans="1:11" ht="17.25" customHeight="1" x14ac:dyDescent="0.3">
      <c r="A10" s="520" t="s">
        <v>1465</v>
      </c>
      <c r="B10" s="512" t="s">
        <v>1466</v>
      </c>
      <c r="C10" s="513" t="s">
        <v>1467</v>
      </c>
      <c r="D10" s="514">
        <v>5568000</v>
      </c>
      <c r="E10" s="521">
        <v>1392000</v>
      </c>
      <c r="F10" s="521">
        <v>1392000</v>
      </c>
      <c r="G10" s="521">
        <v>1392000</v>
      </c>
      <c r="H10" s="517">
        <v>4506000</v>
      </c>
      <c r="I10" s="518">
        <f t="shared" si="0"/>
        <v>14250000</v>
      </c>
      <c r="K10" s="290">
        <v>14250</v>
      </c>
    </row>
    <row r="11" spans="1:11" ht="17.25" customHeight="1" x14ac:dyDescent="0.3">
      <c r="A11" s="520"/>
      <c r="B11" s="512" t="s">
        <v>1468</v>
      </c>
      <c r="C11" s="513"/>
      <c r="D11" s="514">
        <v>1475101</v>
      </c>
      <c r="E11" s="522">
        <v>430000</v>
      </c>
      <c r="F11" s="521">
        <v>400000</v>
      </c>
      <c r="G11" s="521">
        <v>370000</v>
      </c>
      <c r="H11" s="517">
        <v>1500000</v>
      </c>
      <c r="I11" s="518">
        <f t="shared" si="0"/>
        <v>4175101</v>
      </c>
    </row>
    <row r="12" spans="1:11" ht="17.25" customHeight="1" x14ac:dyDescent="0.3">
      <c r="A12" s="520" t="s">
        <v>1469</v>
      </c>
      <c r="B12" s="512" t="s">
        <v>1470</v>
      </c>
      <c r="C12" s="513" t="s">
        <v>1471</v>
      </c>
      <c r="D12" s="514">
        <v>15636750</v>
      </c>
      <c r="E12" s="522">
        <v>4169800</v>
      </c>
      <c r="F12" s="522">
        <v>4169800</v>
      </c>
      <c r="G12" s="522">
        <v>4169800</v>
      </c>
      <c r="H12" s="517">
        <v>11679253</v>
      </c>
      <c r="I12" s="518">
        <f t="shared" si="0"/>
        <v>39825403</v>
      </c>
      <c r="K12" s="290">
        <v>41698</v>
      </c>
    </row>
    <row r="13" spans="1:11" ht="17.25" customHeight="1" x14ac:dyDescent="0.3">
      <c r="A13" s="520"/>
      <c r="B13" s="512" t="s">
        <v>1468</v>
      </c>
      <c r="C13" s="513"/>
      <c r="D13" s="514">
        <v>4605441</v>
      </c>
      <c r="E13" s="522">
        <v>1300000</v>
      </c>
      <c r="F13" s="521">
        <v>1100000</v>
      </c>
      <c r="G13" s="521">
        <v>1000000</v>
      </c>
      <c r="H13" s="517">
        <v>4500000</v>
      </c>
      <c r="I13" s="518">
        <f t="shared" si="0"/>
        <v>12505441</v>
      </c>
    </row>
    <row r="14" spans="1:11" ht="17.25" customHeight="1" x14ac:dyDescent="0.3">
      <c r="A14" s="520" t="s">
        <v>1472</v>
      </c>
      <c r="B14" s="512" t="s">
        <v>1473</v>
      </c>
      <c r="C14" s="513" t="s">
        <v>1467</v>
      </c>
      <c r="D14" s="514">
        <v>3712000</v>
      </c>
      <c r="E14" s="522">
        <v>928000</v>
      </c>
      <c r="F14" s="522">
        <v>928000</v>
      </c>
      <c r="G14" s="522">
        <v>928000</v>
      </c>
      <c r="H14" s="517">
        <v>3004000</v>
      </c>
      <c r="I14" s="518">
        <f t="shared" si="0"/>
        <v>9500000</v>
      </c>
      <c r="K14" s="290">
        <v>9500</v>
      </c>
    </row>
    <row r="15" spans="1:11" ht="17.25" customHeight="1" x14ac:dyDescent="0.3">
      <c r="A15" s="520"/>
      <c r="B15" s="512" t="s">
        <v>1468</v>
      </c>
      <c r="C15" s="513"/>
      <c r="D15" s="514">
        <v>1032945</v>
      </c>
      <c r="E15" s="522">
        <v>250000</v>
      </c>
      <c r="F15" s="521">
        <v>210000</v>
      </c>
      <c r="G15" s="521">
        <v>170000</v>
      </c>
      <c r="H15" s="517">
        <v>550000</v>
      </c>
      <c r="I15" s="518">
        <f t="shared" si="0"/>
        <v>2212945</v>
      </c>
    </row>
    <row r="16" spans="1:11" ht="17.25" customHeight="1" x14ac:dyDescent="0.3">
      <c r="A16" s="520" t="s">
        <v>1474</v>
      </c>
      <c r="B16" s="512" t="s">
        <v>1475</v>
      </c>
      <c r="C16" s="513" t="s">
        <v>1467</v>
      </c>
      <c r="D16" s="514">
        <v>6056250</v>
      </c>
      <c r="E16" s="522">
        <v>1615000</v>
      </c>
      <c r="F16" s="522">
        <v>1615000</v>
      </c>
      <c r="G16" s="522">
        <v>1615000</v>
      </c>
      <c r="H16" s="517">
        <v>5248750</v>
      </c>
      <c r="I16" s="518">
        <f t="shared" si="0"/>
        <v>16150000</v>
      </c>
      <c r="K16" s="290">
        <v>16150</v>
      </c>
    </row>
    <row r="17" spans="1:11" ht="17.25" customHeight="1" x14ac:dyDescent="0.3">
      <c r="A17" s="520"/>
      <c r="B17" s="512" t="s">
        <v>1468</v>
      </c>
      <c r="C17" s="513"/>
      <c r="D17" s="514">
        <v>1933510</v>
      </c>
      <c r="E17" s="522">
        <v>500000</v>
      </c>
      <c r="F17" s="521">
        <v>460000</v>
      </c>
      <c r="G17" s="521">
        <v>420000</v>
      </c>
      <c r="H17" s="517">
        <v>1600000</v>
      </c>
      <c r="I17" s="518">
        <f t="shared" si="0"/>
        <v>4913510</v>
      </c>
    </row>
    <row r="18" spans="1:11" ht="17.25" customHeight="1" x14ac:dyDescent="0.3">
      <c r="A18" s="520" t="s">
        <v>1476</v>
      </c>
      <c r="B18" s="512" t="s">
        <v>1477</v>
      </c>
      <c r="C18" s="513" t="s">
        <v>1467</v>
      </c>
      <c r="D18" s="514">
        <v>1792000</v>
      </c>
      <c r="E18" s="522">
        <v>448000</v>
      </c>
      <c r="F18" s="522">
        <v>448000</v>
      </c>
      <c r="G18" s="522">
        <v>448000</v>
      </c>
      <c r="H18" s="517">
        <v>1424000</v>
      </c>
      <c r="I18" s="518">
        <f t="shared" si="0"/>
        <v>4560000</v>
      </c>
      <c r="K18" s="290">
        <v>4560</v>
      </c>
    </row>
    <row r="19" spans="1:11" ht="17.25" customHeight="1" x14ac:dyDescent="0.3">
      <c r="A19" s="520"/>
      <c r="B19" s="512" t="s">
        <v>1468</v>
      </c>
      <c r="C19" s="513"/>
      <c r="D19" s="514">
        <v>614345</v>
      </c>
      <c r="E19" s="522">
        <v>120000</v>
      </c>
      <c r="F19" s="521">
        <v>100000</v>
      </c>
      <c r="G19" s="521">
        <v>80000</v>
      </c>
      <c r="H19" s="517">
        <v>250000</v>
      </c>
      <c r="I19" s="518">
        <f t="shared" si="0"/>
        <v>1164345</v>
      </c>
    </row>
    <row r="20" spans="1:11" ht="17.25" customHeight="1" x14ac:dyDescent="0.3">
      <c r="A20" s="520" t="s">
        <v>1478</v>
      </c>
      <c r="B20" s="512" t="s">
        <v>1479</v>
      </c>
      <c r="C20" s="513" t="s">
        <v>1467</v>
      </c>
      <c r="D20" s="514">
        <v>8368000</v>
      </c>
      <c r="E20" s="522">
        <v>2092000</v>
      </c>
      <c r="F20" s="522">
        <v>2092000</v>
      </c>
      <c r="G20" s="522">
        <v>2092000</v>
      </c>
      <c r="H20" s="517">
        <v>6778000</v>
      </c>
      <c r="I20" s="518">
        <f t="shared" si="0"/>
        <v>21422000</v>
      </c>
      <c r="K20" s="290">
        <v>21422</v>
      </c>
    </row>
    <row r="21" spans="1:11" ht="17.25" customHeight="1" x14ac:dyDescent="0.3">
      <c r="A21" s="520"/>
      <c r="B21" s="512" t="s">
        <v>1468</v>
      </c>
      <c r="C21" s="513"/>
      <c r="D21" s="514">
        <v>2888122</v>
      </c>
      <c r="E21" s="515">
        <v>650000</v>
      </c>
      <c r="F21" s="516">
        <v>630000</v>
      </c>
      <c r="G21" s="516">
        <v>610000</v>
      </c>
      <c r="H21" s="517">
        <v>2950000</v>
      </c>
      <c r="I21" s="518">
        <f t="shared" si="0"/>
        <v>7728122</v>
      </c>
    </row>
    <row r="22" spans="1:11" ht="17.25" customHeight="1" x14ac:dyDescent="0.3">
      <c r="A22" s="520" t="s">
        <v>1480</v>
      </c>
      <c r="B22" s="512" t="s">
        <v>1481</v>
      </c>
      <c r="C22" s="513" t="s">
        <v>1482</v>
      </c>
      <c r="D22" s="514">
        <v>0</v>
      </c>
      <c r="E22" s="515">
        <v>5083333</v>
      </c>
      <c r="F22" s="516">
        <v>20333332</v>
      </c>
      <c r="G22" s="516">
        <v>20333332</v>
      </c>
      <c r="H22" s="517">
        <v>137250003</v>
      </c>
      <c r="I22" s="518">
        <f>SUM(D22:H22)</f>
        <v>183000000</v>
      </c>
    </row>
    <row r="23" spans="1:11" ht="17.25" customHeight="1" thickBot="1" x14ac:dyDescent="0.35">
      <c r="A23" s="523"/>
      <c r="B23" s="524" t="s">
        <v>1468</v>
      </c>
      <c r="C23" s="525"/>
      <c r="D23" s="526"/>
      <c r="E23" s="527">
        <v>2590000</v>
      </c>
      <c r="F23" s="528">
        <v>2300000</v>
      </c>
      <c r="G23" s="528">
        <v>2200000</v>
      </c>
      <c r="H23" s="529">
        <v>19215000</v>
      </c>
      <c r="I23" s="518">
        <f t="shared" si="0"/>
        <v>26305000</v>
      </c>
    </row>
    <row r="24" spans="1:11" ht="17.25" customHeight="1" thickBot="1" x14ac:dyDescent="0.35">
      <c r="A24" s="504" t="s">
        <v>142</v>
      </c>
      <c r="B24" s="505" t="s">
        <v>1483</v>
      </c>
      <c r="C24" s="519"/>
      <c r="D24" s="507">
        <f>+D25</f>
        <v>0</v>
      </c>
      <c r="E24" s="508">
        <f>+E25</f>
        <v>0</v>
      </c>
      <c r="F24" s="509">
        <f>+F25</f>
        <v>0</v>
      </c>
      <c r="G24" s="509">
        <f>+G25</f>
        <v>0</v>
      </c>
      <c r="H24" s="510">
        <f>+H25</f>
        <v>0</v>
      </c>
      <c r="I24" s="507">
        <f t="shared" si="0"/>
        <v>0</v>
      </c>
    </row>
    <row r="25" spans="1:11" ht="17.25" customHeight="1" thickBot="1" x14ac:dyDescent="0.35">
      <c r="A25" s="511" t="s">
        <v>81</v>
      </c>
      <c r="B25" s="512" t="s">
        <v>1463</v>
      </c>
      <c r="C25" s="513"/>
      <c r="D25" s="514"/>
      <c r="E25" s="515"/>
      <c r="F25" s="516"/>
      <c r="G25" s="516"/>
      <c r="H25" s="517"/>
      <c r="I25" s="518">
        <f t="shared" si="0"/>
        <v>0</v>
      </c>
    </row>
    <row r="26" spans="1:11" ht="17.25" customHeight="1" thickBot="1" x14ac:dyDescent="0.35">
      <c r="A26" s="504" t="s">
        <v>83</v>
      </c>
      <c r="B26" s="505" t="s">
        <v>1484</v>
      </c>
      <c r="C26" s="519"/>
      <c r="D26" s="507">
        <f>+D27</f>
        <v>0</v>
      </c>
      <c r="E26" s="508">
        <f>+E27</f>
        <v>0</v>
      </c>
      <c r="F26" s="509">
        <f>+F27</f>
        <v>0</v>
      </c>
      <c r="G26" s="509">
        <f>+G27</f>
        <v>0</v>
      </c>
      <c r="H26" s="510">
        <f>+H27</f>
        <v>0</v>
      </c>
      <c r="I26" s="507">
        <f t="shared" si="0"/>
        <v>0</v>
      </c>
    </row>
    <row r="27" spans="1:11" ht="17.25" customHeight="1" thickBot="1" x14ac:dyDescent="0.35">
      <c r="A27" s="530" t="s">
        <v>147</v>
      </c>
      <c r="B27" s="531" t="s">
        <v>1463</v>
      </c>
      <c r="C27" s="532"/>
      <c r="D27" s="533"/>
      <c r="E27" s="534"/>
      <c r="F27" s="535"/>
      <c r="G27" s="535"/>
      <c r="H27" s="536"/>
      <c r="I27" s="537">
        <f t="shared" si="0"/>
        <v>0</v>
      </c>
    </row>
    <row r="28" spans="1:11" ht="17.25" customHeight="1" thickBot="1" x14ac:dyDescent="0.35">
      <c r="A28" s="504" t="s">
        <v>164</v>
      </c>
      <c r="B28" s="538" t="s">
        <v>1485</v>
      </c>
      <c r="C28" s="519"/>
      <c r="D28" s="507">
        <f>+D29</f>
        <v>0</v>
      </c>
      <c r="E28" s="508">
        <f>+E29</f>
        <v>0</v>
      </c>
      <c r="F28" s="509">
        <f>+F29</f>
        <v>0</v>
      </c>
      <c r="G28" s="509">
        <f>+G29</f>
        <v>0</v>
      </c>
      <c r="H28" s="510">
        <f>+H29</f>
        <v>0</v>
      </c>
      <c r="I28" s="507">
        <f t="shared" si="0"/>
        <v>0</v>
      </c>
    </row>
    <row r="29" spans="1:11" ht="17.25" customHeight="1" thickBot="1" x14ac:dyDescent="0.35">
      <c r="A29" s="539" t="s">
        <v>165</v>
      </c>
      <c r="B29" s="540" t="s">
        <v>1463</v>
      </c>
      <c r="C29" s="541"/>
      <c r="D29" s="526"/>
      <c r="E29" s="527"/>
      <c r="F29" s="528"/>
      <c r="G29" s="528"/>
      <c r="H29" s="529"/>
      <c r="I29" s="542">
        <f t="shared" si="0"/>
        <v>0</v>
      </c>
    </row>
    <row r="30" spans="1:11" ht="17.25" customHeight="1" thickBot="1" x14ac:dyDescent="0.35">
      <c r="A30" s="771" t="s">
        <v>1486</v>
      </c>
      <c r="B30" s="772"/>
      <c r="C30" s="543"/>
      <c r="D30" s="507">
        <f t="shared" ref="D30:I30" si="2">+D6+D9+D24+D26+D28</f>
        <v>53682464</v>
      </c>
      <c r="E30" s="508">
        <f t="shared" si="2"/>
        <v>21568133</v>
      </c>
      <c r="F30" s="509">
        <f t="shared" si="2"/>
        <v>36178132</v>
      </c>
      <c r="G30" s="509">
        <f t="shared" si="2"/>
        <v>35828132</v>
      </c>
      <c r="H30" s="510">
        <f t="shared" si="2"/>
        <v>200455006</v>
      </c>
      <c r="I30" s="507">
        <f t="shared" si="2"/>
        <v>347711867</v>
      </c>
    </row>
    <row r="34" spans="5:8" x14ac:dyDescent="0.3">
      <c r="E34" s="290">
        <f>SUM(E20,E18,E16,E14,E12,E10,E22)</f>
        <v>15728133</v>
      </c>
      <c r="F34" s="290">
        <f t="shared" ref="F34:H35" si="3">SUM(F20,F18,F16,F14,F12,F10,F22)</f>
        <v>30978132</v>
      </c>
      <c r="G34" s="290">
        <f t="shared" si="3"/>
        <v>30978132</v>
      </c>
      <c r="H34" s="290">
        <f t="shared" si="3"/>
        <v>169890006</v>
      </c>
    </row>
    <row r="35" spans="5:8" x14ac:dyDescent="0.3">
      <c r="E35" s="290">
        <f>SUM(E21,E19,E17,E15,E13,E11,E23)</f>
        <v>5840000</v>
      </c>
      <c r="F35" s="290">
        <f t="shared" si="3"/>
        <v>5200000</v>
      </c>
      <c r="G35" s="290">
        <f t="shared" si="3"/>
        <v>4850000</v>
      </c>
      <c r="H35" s="290">
        <f t="shared" si="3"/>
        <v>30565000</v>
      </c>
    </row>
  </sheetData>
  <mergeCells count="8">
    <mergeCell ref="A30:B30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0.43307086614173229" bottom="0.39370078740157483" header="0.15748031496062992" footer="0.15748031496062992"/>
  <pageSetup paperSize="9" orientation="landscape" verticalDpi="300" r:id="rId1"/>
  <headerFooter alignWithMargins="0">
    <oddHeader>&amp;R&amp;"Times New Roman CE,Félkövér dőlt"10.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workbookViewId="0">
      <selection activeCell="F44" sqref="F44"/>
    </sheetView>
  </sheetViews>
  <sheetFormatPr defaultColWidth="9.109375" defaultRowHeight="13.2" x14ac:dyDescent="0.3"/>
  <cols>
    <col min="1" max="1" width="5" style="544" customWidth="1"/>
    <col min="2" max="2" width="47" style="371" customWidth="1"/>
    <col min="3" max="4" width="15.109375" style="371" customWidth="1"/>
    <col min="5" max="16384" width="9.109375" style="371"/>
  </cols>
  <sheetData>
    <row r="1" spans="1:4" ht="31.5" customHeight="1" x14ac:dyDescent="0.3">
      <c r="B1" s="781" t="s">
        <v>1487</v>
      </c>
      <c r="C1" s="781"/>
      <c r="D1" s="781"/>
    </row>
    <row r="2" spans="1:4" s="547" customFormat="1" ht="16.2" thickBot="1" x14ac:dyDescent="0.35">
      <c r="A2" s="545"/>
      <c r="B2" s="546"/>
      <c r="D2" s="294" t="s">
        <v>565</v>
      </c>
    </row>
    <row r="3" spans="1:4" s="551" customFormat="1" ht="48" customHeight="1" thickBot="1" x14ac:dyDescent="0.35">
      <c r="A3" s="548" t="s">
        <v>1421</v>
      </c>
      <c r="B3" s="549" t="s">
        <v>3</v>
      </c>
      <c r="C3" s="549" t="s">
        <v>1488</v>
      </c>
      <c r="D3" s="550" t="s">
        <v>1489</v>
      </c>
    </row>
    <row r="4" spans="1:4" s="551" customFormat="1" ht="14.1" customHeight="1" thickBot="1" x14ac:dyDescent="0.35">
      <c r="A4" s="373">
        <v>1</v>
      </c>
      <c r="B4" s="552">
        <v>2</v>
      </c>
      <c r="C4" s="552">
        <v>3</v>
      </c>
      <c r="D4" s="377">
        <v>4</v>
      </c>
    </row>
    <row r="5" spans="1:4" ht="18" customHeight="1" x14ac:dyDescent="0.3">
      <c r="A5" s="553" t="s">
        <v>4</v>
      </c>
      <c r="B5" s="554" t="s">
        <v>1490</v>
      </c>
      <c r="C5" s="555"/>
      <c r="D5" s="344"/>
    </row>
    <row r="6" spans="1:4" ht="18" customHeight="1" x14ac:dyDescent="0.3">
      <c r="A6" s="556" t="s">
        <v>15</v>
      </c>
      <c r="B6" s="557" t="s">
        <v>1491</v>
      </c>
      <c r="C6" s="558"/>
      <c r="D6" s="332"/>
    </row>
    <row r="7" spans="1:4" ht="18" customHeight="1" x14ac:dyDescent="0.3">
      <c r="A7" s="556" t="s">
        <v>27</v>
      </c>
      <c r="B7" s="557" t="s">
        <v>1492</v>
      </c>
      <c r="C7" s="558"/>
      <c r="D7" s="332"/>
    </row>
    <row r="8" spans="1:4" ht="18" customHeight="1" x14ac:dyDescent="0.3">
      <c r="A8" s="556" t="s">
        <v>135</v>
      </c>
      <c r="B8" s="557" t="s">
        <v>1493</v>
      </c>
      <c r="C8" s="558"/>
      <c r="D8" s="332"/>
    </row>
    <row r="9" spans="1:4" ht="18" customHeight="1" x14ac:dyDescent="0.3">
      <c r="A9" s="556" t="s">
        <v>41</v>
      </c>
      <c r="B9" s="557" t="s">
        <v>1494</v>
      </c>
      <c r="C9" s="558">
        <f>SUM(C10:C15)</f>
        <v>57953145</v>
      </c>
      <c r="D9" s="558">
        <f>SUM(D10:D15)</f>
        <v>1038000</v>
      </c>
    </row>
    <row r="10" spans="1:4" ht="18" customHeight="1" x14ac:dyDescent="0.3">
      <c r="A10" s="556" t="s">
        <v>63</v>
      </c>
      <c r="B10" s="557" t="s">
        <v>1495</v>
      </c>
      <c r="C10" s="558"/>
      <c r="D10" s="332"/>
    </row>
    <row r="11" spans="1:4" ht="18" customHeight="1" x14ac:dyDescent="0.3">
      <c r="A11" s="556" t="s">
        <v>142</v>
      </c>
      <c r="B11" s="559" t="s">
        <v>1496</v>
      </c>
      <c r="C11" s="558"/>
      <c r="D11" s="332"/>
    </row>
    <row r="12" spans="1:4" ht="18" customHeight="1" x14ac:dyDescent="0.3">
      <c r="A12" s="556" t="s">
        <v>83</v>
      </c>
      <c r="B12" s="559" t="s">
        <v>1497</v>
      </c>
      <c r="C12" s="558">
        <v>57953145</v>
      </c>
      <c r="D12" s="332">
        <v>1038000</v>
      </c>
    </row>
    <row r="13" spans="1:4" ht="18" customHeight="1" x14ac:dyDescent="0.3">
      <c r="A13" s="556" t="s">
        <v>147</v>
      </c>
      <c r="B13" s="559" t="s">
        <v>1498</v>
      </c>
      <c r="C13" s="558"/>
      <c r="D13" s="332"/>
    </row>
    <row r="14" spans="1:4" ht="18" customHeight="1" x14ac:dyDescent="0.3">
      <c r="A14" s="556" t="s">
        <v>164</v>
      </c>
      <c r="B14" s="559" t="s">
        <v>1499</v>
      </c>
      <c r="C14" s="558"/>
      <c r="D14" s="332"/>
    </row>
    <row r="15" spans="1:4" ht="22.5" customHeight="1" x14ac:dyDescent="0.3">
      <c r="A15" s="556" t="s">
        <v>165</v>
      </c>
      <c r="B15" s="559" t="s">
        <v>1500</v>
      </c>
      <c r="C15" s="558"/>
      <c r="D15" s="332"/>
    </row>
    <row r="16" spans="1:4" ht="18" customHeight="1" x14ac:dyDescent="0.3">
      <c r="A16" s="556" t="s">
        <v>166</v>
      </c>
      <c r="B16" s="557" t="s">
        <v>1501</v>
      </c>
      <c r="C16" s="558">
        <v>51105886</v>
      </c>
      <c r="D16" s="332">
        <v>1329000</v>
      </c>
    </row>
    <row r="17" spans="1:4" ht="18" customHeight="1" x14ac:dyDescent="0.3">
      <c r="A17" s="556" t="s">
        <v>169</v>
      </c>
      <c r="B17" s="557" t="s">
        <v>1502</v>
      </c>
      <c r="C17" s="558"/>
      <c r="D17" s="332"/>
    </row>
    <row r="18" spans="1:4" ht="18" customHeight="1" x14ac:dyDescent="0.3">
      <c r="A18" s="556" t="s">
        <v>172</v>
      </c>
      <c r="B18" s="557" t="s">
        <v>1503</v>
      </c>
      <c r="C18" s="558"/>
      <c r="D18" s="332"/>
    </row>
    <row r="19" spans="1:4" ht="18" customHeight="1" x14ac:dyDescent="0.3">
      <c r="A19" s="556" t="s">
        <v>175</v>
      </c>
      <c r="B19" s="557" t="s">
        <v>1504</v>
      </c>
      <c r="C19" s="558"/>
      <c r="D19" s="332"/>
    </row>
    <row r="20" spans="1:4" ht="18" customHeight="1" x14ac:dyDescent="0.3">
      <c r="A20" s="556" t="s">
        <v>178</v>
      </c>
      <c r="B20" s="557" t="s">
        <v>1505</v>
      </c>
      <c r="C20" s="558"/>
      <c r="D20" s="332"/>
    </row>
    <row r="21" spans="1:4" ht="18" customHeight="1" x14ac:dyDescent="0.3">
      <c r="A21" s="556" t="s">
        <v>181</v>
      </c>
      <c r="B21" s="557" t="s">
        <v>1506</v>
      </c>
      <c r="C21" s="331"/>
      <c r="D21" s="332"/>
    </row>
    <row r="22" spans="1:4" ht="18" customHeight="1" x14ac:dyDescent="0.3">
      <c r="A22" s="556" t="s">
        <v>184</v>
      </c>
      <c r="B22" s="557" t="s">
        <v>1507</v>
      </c>
      <c r="C22" s="331">
        <v>1484659</v>
      </c>
      <c r="D22" s="332">
        <v>171000</v>
      </c>
    </row>
    <row r="23" spans="1:4" ht="18" customHeight="1" x14ac:dyDescent="0.3">
      <c r="A23" s="556" t="s">
        <v>187</v>
      </c>
      <c r="B23" s="560"/>
      <c r="C23" s="331"/>
      <c r="D23" s="332"/>
    </row>
    <row r="24" spans="1:4" ht="18" customHeight="1" x14ac:dyDescent="0.3">
      <c r="A24" s="556" t="s">
        <v>190</v>
      </c>
      <c r="B24" s="560"/>
      <c r="C24" s="331"/>
      <c r="D24" s="332"/>
    </row>
    <row r="25" spans="1:4" ht="18" customHeight="1" x14ac:dyDescent="0.3">
      <c r="A25" s="556" t="s">
        <v>192</v>
      </c>
      <c r="B25" s="560"/>
      <c r="C25" s="331"/>
      <c r="D25" s="332"/>
    </row>
    <row r="26" spans="1:4" ht="18" customHeight="1" x14ac:dyDescent="0.3">
      <c r="A26" s="556" t="s">
        <v>195</v>
      </c>
      <c r="B26" s="560"/>
      <c r="C26" s="331"/>
      <c r="D26" s="332"/>
    </row>
    <row r="27" spans="1:4" ht="18" customHeight="1" x14ac:dyDescent="0.3">
      <c r="A27" s="556" t="s">
        <v>198</v>
      </c>
      <c r="B27" s="560"/>
      <c r="C27" s="331"/>
      <c r="D27" s="332"/>
    </row>
    <row r="28" spans="1:4" ht="18" customHeight="1" x14ac:dyDescent="0.3">
      <c r="A28" s="556" t="s">
        <v>201</v>
      </c>
      <c r="B28" s="560"/>
      <c r="C28" s="331"/>
      <c r="D28" s="332"/>
    </row>
    <row r="29" spans="1:4" ht="18" customHeight="1" thickBot="1" x14ac:dyDescent="0.35">
      <c r="A29" s="561" t="s">
        <v>230</v>
      </c>
      <c r="B29" s="562"/>
      <c r="C29" s="563"/>
      <c r="D29" s="375"/>
    </row>
    <row r="30" spans="1:4" ht="18" customHeight="1" thickBot="1" x14ac:dyDescent="0.35">
      <c r="A30" s="374" t="s">
        <v>233</v>
      </c>
      <c r="B30" s="564" t="s">
        <v>1400</v>
      </c>
      <c r="C30" s="565">
        <f>+C5+C6+C7+C8+C9+C16+C17+C18+C19+C20+C21+C22+C23+C24+C25+C26+C27+C28+C29</f>
        <v>110543690</v>
      </c>
      <c r="D30" s="566">
        <f>+D5+D6+D7+D8+D9+D16+D17+D18+D19+D20+D21+D22+D23+D24+D25+D26+D27+D28+D29</f>
        <v>2538000</v>
      </c>
    </row>
    <row r="31" spans="1:4" ht="8.25" customHeight="1" x14ac:dyDescent="0.3">
      <c r="A31" s="567"/>
      <c r="B31" s="782"/>
      <c r="C31" s="782"/>
      <c r="D31" s="782"/>
    </row>
  </sheetData>
  <mergeCells count="2">
    <mergeCell ref="B1:D1"/>
    <mergeCell ref="B31:D31"/>
  </mergeCells>
  <printOptions horizontalCentered="1"/>
  <pageMargins left="0.78740157480314965" right="0.78740157480314965" top="1.0629921259842521" bottom="0.98425196850393704" header="0.78740157480314965" footer="0.78740157480314965"/>
  <pageSetup paperSize="9" orientation="portrait" r:id="rId1"/>
  <headerFooter alignWithMargins="0">
    <oddHeader>&amp;R&amp;"Times New Roman CE,Dőlt" 11&amp;"Times New Roman CE,Félkövér dőlt". melléklet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view="pageBreakPreview" zoomScale="87" zoomScaleSheetLayoutView="87" workbookViewId="0">
      <selection activeCell="F44" sqref="F44"/>
    </sheetView>
  </sheetViews>
  <sheetFormatPr defaultRowHeight="14.4" x14ac:dyDescent="0.3"/>
  <cols>
    <col min="1" max="1" width="15.33203125" customWidth="1"/>
    <col min="4" max="4" width="8.5546875" bestFit="1" customWidth="1"/>
    <col min="5" max="5" width="10.44140625" customWidth="1"/>
    <col min="9" max="9" width="11" customWidth="1"/>
    <col min="13" max="13" width="10.44140625" bestFit="1" customWidth="1"/>
    <col min="17" max="17" width="10.44140625" bestFit="1" customWidth="1"/>
    <col min="18" max="21" width="10.44140625" customWidth="1"/>
    <col min="25" max="25" width="10.44140625" bestFit="1" customWidth="1"/>
  </cols>
  <sheetData>
    <row r="1" spans="1:21" x14ac:dyDescent="0.3">
      <c r="A1" s="791" t="s">
        <v>1508</v>
      </c>
      <c r="B1" s="794" t="s">
        <v>1509</v>
      </c>
      <c r="C1" s="794"/>
      <c r="D1" s="794"/>
      <c r="E1" s="795"/>
      <c r="F1" s="796" t="s">
        <v>1510</v>
      </c>
      <c r="G1" s="794"/>
      <c r="H1" s="794"/>
      <c r="I1" s="795"/>
      <c r="J1" s="796" t="s">
        <v>1511</v>
      </c>
      <c r="K1" s="794"/>
      <c r="L1" s="794"/>
      <c r="M1" s="795"/>
      <c r="N1" s="796" t="s">
        <v>1512</v>
      </c>
      <c r="O1" s="797"/>
      <c r="P1" s="797"/>
      <c r="Q1" s="798"/>
      <c r="R1" s="794" t="s">
        <v>1509</v>
      </c>
      <c r="S1" s="794"/>
      <c r="T1" s="794"/>
      <c r="U1" s="799"/>
    </row>
    <row r="2" spans="1:21" x14ac:dyDescent="0.3">
      <c r="A2" s="792"/>
      <c r="B2" s="783">
        <v>43466</v>
      </c>
      <c r="C2" s="784"/>
      <c r="D2" s="784"/>
      <c r="E2" s="785"/>
      <c r="F2" s="800">
        <v>43514</v>
      </c>
      <c r="G2" s="783"/>
      <c r="H2" s="783"/>
      <c r="I2" s="801"/>
      <c r="J2" s="800">
        <v>43514</v>
      </c>
      <c r="K2" s="783"/>
      <c r="L2" s="783"/>
      <c r="M2" s="801"/>
      <c r="N2" s="783">
        <v>43525</v>
      </c>
      <c r="O2" s="784"/>
      <c r="P2" s="784"/>
      <c r="Q2" s="785"/>
      <c r="R2" s="783">
        <v>43525</v>
      </c>
      <c r="S2" s="784"/>
      <c r="T2" s="784"/>
      <c r="U2" s="787"/>
    </row>
    <row r="3" spans="1:21" ht="26.4" x14ac:dyDescent="0.3">
      <c r="A3" s="793"/>
      <c r="B3" s="568" t="s">
        <v>1374</v>
      </c>
      <c r="C3" s="569" t="s">
        <v>1513</v>
      </c>
      <c r="D3" s="570" t="s">
        <v>1514</v>
      </c>
      <c r="E3" s="570" t="s">
        <v>1369</v>
      </c>
      <c r="F3" s="568" t="s">
        <v>1374</v>
      </c>
      <c r="G3" s="568" t="s">
        <v>1515</v>
      </c>
      <c r="H3" s="568" t="s">
        <v>1516</v>
      </c>
      <c r="I3" s="568" t="s">
        <v>1369</v>
      </c>
      <c r="J3" s="568" t="s">
        <v>1374</v>
      </c>
      <c r="K3" s="570" t="s">
        <v>1515</v>
      </c>
      <c r="L3" s="568" t="s">
        <v>1516</v>
      </c>
      <c r="M3" s="568" t="s">
        <v>1369</v>
      </c>
      <c r="N3" s="568" t="s">
        <v>1374</v>
      </c>
      <c r="O3" s="569" t="s">
        <v>1513</v>
      </c>
      <c r="P3" s="570" t="s">
        <v>1517</v>
      </c>
      <c r="Q3" s="570" t="s">
        <v>1369</v>
      </c>
      <c r="R3" s="568" t="s">
        <v>1374</v>
      </c>
      <c r="S3" s="569" t="s">
        <v>1513</v>
      </c>
      <c r="T3" s="570" t="s">
        <v>1514</v>
      </c>
      <c r="U3" s="571" t="s">
        <v>1369</v>
      </c>
    </row>
    <row r="4" spans="1:21" x14ac:dyDescent="0.3">
      <c r="A4" s="572"/>
      <c r="B4" s="573"/>
      <c r="C4" s="573"/>
      <c r="D4" s="573"/>
      <c r="E4" s="574"/>
      <c r="F4" s="573"/>
      <c r="G4" s="573"/>
      <c r="H4" s="573"/>
      <c r="I4" s="573"/>
      <c r="J4" s="573"/>
      <c r="K4" s="575"/>
      <c r="L4" s="573"/>
      <c r="M4" s="574"/>
      <c r="N4" s="573"/>
      <c r="O4" s="573"/>
      <c r="P4" s="574"/>
      <c r="Q4" s="573"/>
      <c r="R4" s="573"/>
      <c r="S4" s="573"/>
      <c r="T4" s="574"/>
      <c r="U4" s="576"/>
    </row>
    <row r="5" spans="1:21" ht="27" x14ac:dyDescent="0.3">
      <c r="A5" s="577" t="s">
        <v>1518</v>
      </c>
      <c r="B5" s="578">
        <v>8.75</v>
      </c>
      <c r="C5" s="578"/>
      <c r="D5" s="578"/>
      <c r="E5" s="579">
        <f>B5+C5+D5</f>
        <v>8.75</v>
      </c>
      <c r="F5" s="578"/>
      <c r="G5" s="578"/>
      <c r="H5" s="578"/>
      <c r="I5" s="578"/>
      <c r="J5" s="578">
        <f>B5+F5</f>
        <v>8.75</v>
      </c>
      <c r="K5" s="578">
        <f>C5+G5</f>
        <v>0</v>
      </c>
      <c r="L5" s="578"/>
      <c r="M5" s="579">
        <f>J5+K5+L5</f>
        <v>8.75</v>
      </c>
      <c r="N5" s="578"/>
      <c r="O5" s="578"/>
      <c r="P5" s="579"/>
      <c r="Q5" s="578"/>
      <c r="R5" s="578">
        <f>J5+N5</f>
        <v>8.75</v>
      </c>
      <c r="S5" s="578">
        <f>K5+O5</f>
        <v>0</v>
      </c>
      <c r="T5" s="579">
        <f>L5+P5</f>
        <v>0</v>
      </c>
      <c r="U5" s="580">
        <f>R5+S5+T5</f>
        <v>8.75</v>
      </c>
    </row>
    <row r="6" spans="1:21" x14ac:dyDescent="0.3">
      <c r="A6" s="581"/>
      <c r="B6" s="575"/>
      <c r="C6" s="575"/>
      <c r="D6" s="575"/>
      <c r="E6" s="579"/>
      <c r="F6" s="575"/>
      <c r="G6" s="575"/>
      <c r="H6" s="575"/>
      <c r="I6" s="578"/>
      <c r="J6" s="578"/>
      <c r="K6" s="578"/>
      <c r="L6" s="578"/>
      <c r="M6" s="579"/>
      <c r="N6" s="575"/>
      <c r="O6" s="575"/>
      <c r="P6" s="574"/>
      <c r="Q6" s="578"/>
      <c r="R6" s="578">
        <f t="shared" ref="R6:T27" si="0">J6+N6</f>
        <v>0</v>
      </c>
      <c r="S6" s="578">
        <f t="shared" si="0"/>
        <v>0</v>
      </c>
      <c r="T6" s="579">
        <f t="shared" si="0"/>
        <v>0</v>
      </c>
      <c r="U6" s="580">
        <f t="shared" ref="U6:U27" si="1">R6+S6+T6</f>
        <v>0</v>
      </c>
    </row>
    <row r="7" spans="1:21" ht="27" x14ac:dyDescent="0.3">
      <c r="A7" s="582" t="s">
        <v>1371</v>
      </c>
      <c r="B7" s="578">
        <v>85</v>
      </c>
      <c r="C7" s="578"/>
      <c r="D7" s="578"/>
      <c r="E7" s="579">
        <f>B7+C7+D7</f>
        <v>85</v>
      </c>
      <c r="F7" s="578"/>
      <c r="G7" s="578"/>
      <c r="H7" s="578"/>
      <c r="I7" s="578"/>
      <c r="J7" s="578">
        <f>B7+F7</f>
        <v>85</v>
      </c>
      <c r="K7" s="578"/>
      <c r="L7" s="578"/>
      <c r="M7" s="579">
        <f>J7+K7+L7</f>
        <v>85</v>
      </c>
      <c r="N7" s="578"/>
      <c r="O7" s="578"/>
      <c r="P7" s="579"/>
      <c r="Q7" s="578"/>
      <c r="R7" s="578">
        <f t="shared" si="0"/>
        <v>85</v>
      </c>
      <c r="S7" s="578">
        <f t="shared" si="0"/>
        <v>0</v>
      </c>
      <c r="T7" s="579">
        <f t="shared" si="0"/>
        <v>0</v>
      </c>
      <c r="U7" s="580">
        <f t="shared" si="1"/>
        <v>85</v>
      </c>
    </row>
    <row r="8" spans="1:21" x14ac:dyDescent="0.3">
      <c r="A8" s="581"/>
      <c r="B8" s="575"/>
      <c r="C8" s="575"/>
      <c r="D8" s="575"/>
      <c r="E8" s="579"/>
      <c r="F8" s="575"/>
      <c r="G8" s="575"/>
      <c r="H8" s="575"/>
      <c r="I8" s="583"/>
      <c r="J8" s="578"/>
      <c r="K8" s="578"/>
      <c r="L8" s="578"/>
      <c r="M8" s="579"/>
      <c r="N8" s="575"/>
      <c r="O8" s="575"/>
      <c r="P8" s="574"/>
      <c r="Q8" s="578"/>
      <c r="R8" s="578">
        <f t="shared" si="0"/>
        <v>0</v>
      </c>
      <c r="S8" s="578">
        <f t="shared" si="0"/>
        <v>0</v>
      </c>
      <c r="T8" s="579">
        <f t="shared" si="0"/>
        <v>0</v>
      </c>
      <c r="U8" s="580">
        <f t="shared" si="1"/>
        <v>0</v>
      </c>
    </row>
    <row r="9" spans="1:21" ht="27" x14ac:dyDescent="0.3">
      <c r="A9" s="582" t="s">
        <v>1519</v>
      </c>
      <c r="B9" s="578">
        <v>14</v>
      </c>
      <c r="C9" s="578"/>
      <c r="D9" s="578"/>
      <c r="E9" s="579">
        <f>B9+C9+D9</f>
        <v>14</v>
      </c>
      <c r="F9" s="578"/>
      <c r="G9" s="578"/>
      <c r="H9" s="578"/>
      <c r="I9" s="583"/>
      <c r="J9" s="578">
        <f>B9+F9</f>
        <v>14</v>
      </c>
      <c r="K9" s="578"/>
      <c r="L9" s="578"/>
      <c r="M9" s="579">
        <f>J9+K9+L9</f>
        <v>14</v>
      </c>
      <c r="N9" s="578"/>
      <c r="O9" s="578"/>
      <c r="P9" s="579"/>
      <c r="Q9" s="578"/>
      <c r="R9" s="578">
        <f t="shared" si="0"/>
        <v>14</v>
      </c>
      <c r="S9" s="578">
        <f t="shared" si="0"/>
        <v>0</v>
      </c>
      <c r="T9" s="579">
        <f t="shared" si="0"/>
        <v>0</v>
      </c>
      <c r="U9" s="580">
        <f t="shared" si="1"/>
        <v>14</v>
      </c>
    </row>
    <row r="10" spans="1:21" x14ac:dyDescent="0.3">
      <c r="A10" s="581"/>
      <c r="B10" s="575"/>
      <c r="C10" s="575"/>
      <c r="D10" s="575"/>
      <c r="E10" s="579"/>
      <c r="F10" s="575"/>
      <c r="G10" s="575"/>
      <c r="H10" s="575"/>
      <c r="I10" s="583"/>
      <c r="J10" s="578"/>
      <c r="K10" s="578"/>
      <c r="L10" s="578"/>
      <c r="M10" s="579"/>
      <c r="N10" s="575"/>
      <c r="O10" s="575"/>
      <c r="P10" s="574"/>
      <c r="Q10" s="578"/>
      <c r="R10" s="578">
        <f t="shared" si="0"/>
        <v>0</v>
      </c>
      <c r="S10" s="578">
        <f t="shared" si="0"/>
        <v>0</v>
      </c>
      <c r="T10" s="579">
        <f t="shared" si="0"/>
        <v>0</v>
      </c>
      <c r="U10" s="580">
        <f t="shared" si="1"/>
        <v>0</v>
      </c>
    </row>
    <row r="11" spans="1:21" ht="27" x14ac:dyDescent="0.3">
      <c r="A11" s="582" t="s">
        <v>1372</v>
      </c>
      <c r="B11" s="578">
        <v>6</v>
      </c>
      <c r="C11" s="578"/>
      <c r="D11" s="578"/>
      <c r="E11" s="579">
        <f>B11+C11+D11</f>
        <v>6</v>
      </c>
      <c r="F11" s="578"/>
      <c r="G11" s="578"/>
      <c r="H11" s="578"/>
      <c r="I11" s="583"/>
      <c r="J11" s="578">
        <f>B11+F11</f>
        <v>6</v>
      </c>
      <c r="K11" s="578">
        <f>C11+G11</f>
        <v>0</v>
      </c>
      <c r="L11" s="578"/>
      <c r="M11" s="579">
        <f>J11+K11+L11</f>
        <v>6</v>
      </c>
      <c r="N11" s="578"/>
      <c r="O11" s="578"/>
      <c r="P11" s="579"/>
      <c r="Q11" s="578"/>
      <c r="R11" s="578">
        <f t="shared" si="0"/>
        <v>6</v>
      </c>
      <c r="S11" s="578">
        <f t="shared" si="0"/>
        <v>0</v>
      </c>
      <c r="T11" s="579">
        <f t="shared" si="0"/>
        <v>0</v>
      </c>
      <c r="U11" s="580">
        <f t="shared" si="1"/>
        <v>6</v>
      </c>
    </row>
    <row r="12" spans="1:21" x14ac:dyDescent="0.3">
      <c r="A12" s="581"/>
      <c r="B12" s="575"/>
      <c r="C12" s="575"/>
      <c r="D12" s="575"/>
      <c r="E12" s="579"/>
      <c r="F12" s="575"/>
      <c r="G12" s="575"/>
      <c r="H12" s="575"/>
      <c r="I12" s="583"/>
      <c r="J12" s="578">
        <f t="shared" ref="J12:K15" si="2">B12+F12</f>
        <v>0</v>
      </c>
      <c r="K12" s="578"/>
      <c r="L12" s="578"/>
      <c r="M12" s="579"/>
      <c r="N12" s="575"/>
      <c r="O12" s="575"/>
      <c r="P12" s="574"/>
      <c r="Q12" s="578"/>
      <c r="R12" s="578">
        <f t="shared" si="0"/>
        <v>0</v>
      </c>
      <c r="S12" s="578">
        <f t="shared" si="0"/>
        <v>0</v>
      </c>
      <c r="T12" s="579">
        <f t="shared" si="0"/>
        <v>0</v>
      </c>
      <c r="U12" s="580">
        <f t="shared" si="1"/>
        <v>0</v>
      </c>
    </row>
    <row r="13" spans="1:21" ht="27" x14ac:dyDescent="0.3">
      <c r="A13" s="582" t="s">
        <v>238</v>
      </c>
      <c r="B13" s="578"/>
      <c r="C13" s="578">
        <v>2.75</v>
      </c>
      <c r="D13" s="578"/>
      <c r="E13" s="579">
        <f>B13+C13+D13</f>
        <v>2.75</v>
      </c>
      <c r="F13" s="578"/>
      <c r="G13" s="578"/>
      <c r="H13" s="578"/>
      <c r="I13" s="583"/>
      <c r="J13" s="578">
        <f t="shared" si="2"/>
        <v>0</v>
      </c>
      <c r="K13" s="578">
        <f>C13+G13</f>
        <v>2.75</v>
      </c>
      <c r="L13" s="578"/>
      <c r="M13" s="579">
        <f>J13+K13+L13</f>
        <v>2.75</v>
      </c>
      <c r="N13" s="578"/>
      <c r="O13" s="578">
        <v>1</v>
      </c>
      <c r="P13" s="579"/>
      <c r="Q13" s="578">
        <f>N13+O13+P13</f>
        <v>1</v>
      </c>
      <c r="R13" s="578">
        <f t="shared" si="0"/>
        <v>0</v>
      </c>
      <c r="S13" s="578">
        <f t="shared" si="0"/>
        <v>3.75</v>
      </c>
      <c r="T13" s="579">
        <f t="shared" si="0"/>
        <v>0</v>
      </c>
      <c r="U13" s="580">
        <f t="shared" si="1"/>
        <v>3.75</v>
      </c>
    </row>
    <row r="14" spans="1:21" x14ac:dyDescent="0.3">
      <c r="A14" s="581"/>
      <c r="B14" s="575"/>
      <c r="C14" s="575"/>
      <c r="D14" s="575"/>
      <c r="E14" s="579"/>
      <c r="F14" s="575"/>
      <c r="G14" s="575"/>
      <c r="H14" s="575"/>
      <c r="I14" s="583"/>
      <c r="J14" s="578">
        <f t="shared" si="2"/>
        <v>0</v>
      </c>
      <c r="K14" s="578">
        <f t="shared" si="2"/>
        <v>0</v>
      </c>
      <c r="L14" s="578"/>
      <c r="M14" s="579">
        <f t="shared" ref="M14:M15" si="3">J14+K14+L14</f>
        <v>0</v>
      </c>
      <c r="N14" s="575"/>
      <c r="O14" s="575"/>
      <c r="P14" s="574"/>
      <c r="Q14" s="578"/>
      <c r="R14" s="578">
        <f t="shared" si="0"/>
        <v>0</v>
      </c>
      <c r="S14" s="578">
        <f t="shared" si="0"/>
        <v>0</v>
      </c>
      <c r="T14" s="579">
        <f t="shared" si="0"/>
        <v>0</v>
      </c>
      <c r="U14" s="580">
        <f t="shared" si="1"/>
        <v>0</v>
      </c>
    </row>
    <row r="15" spans="1:21" ht="27" x14ac:dyDescent="0.3">
      <c r="A15" s="582" t="s">
        <v>1373</v>
      </c>
      <c r="B15" s="578">
        <v>8.6</v>
      </c>
      <c r="C15" s="578">
        <v>1.4</v>
      </c>
      <c r="D15" s="578"/>
      <c r="E15" s="579">
        <f t="shared" ref="E15" si="4">B15+C15+D15</f>
        <v>10</v>
      </c>
      <c r="F15" s="578"/>
      <c r="G15" s="578"/>
      <c r="H15" s="578"/>
      <c r="I15" s="583"/>
      <c r="J15" s="578">
        <f t="shared" si="2"/>
        <v>8.6</v>
      </c>
      <c r="K15" s="578">
        <f t="shared" si="2"/>
        <v>1.4</v>
      </c>
      <c r="L15" s="578"/>
      <c r="M15" s="579">
        <f t="shared" si="3"/>
        <v>10</v>
      </c>
      <c r="N15" s="578"/>
      <c r="O15" s="578"/>
      <c r="P15" s="579"/>
      <c r="Q15" s="578"/>
      <c r="R15" s="578">
        <f t="shared" si="0"/>
        <v>8.6</v>
      </c>
      <c r="S15" s="578">
        <f t="shared" si="0"/>
        <v>1.4</v>
      </c>
      <c r="T15" s="579">
        <f t="shared" si="0"/>
        <v>0</v>
      </c>
      <c r="U15" s="580">
        <f t="shared" si="1"/>
        <v>10</v>
      </c>
    </row>
    <row r="16" spans="1:21" x14ac:dyDescent="0.3">
      <c r="A16" s="581"/>
      <c r="B16" s="575"/>
      <c r="C16" s="575"/>
      <c r="D16" s="575"/>
      <c r="E16" s="579"/>
      <c r="F16" s="575"/>
      <c r="G16" s="575"/>
      <c r="H16" s="575"/>
      <c r="I16" s="583"/>
      <c r="J16" s="578"/>
      <c r="K16" s="578"/>
      <c r="L16" s="578"/>
      <c r="M16" s="579"/>
      <c r="N16" s="575"/>
      <c r="O16" s="575"/>
      <c r="P16" s="574"/>
      <c r="Q16" s="578"/>
      <c r="R16" s="578"/>
      <c r="S16" s="578"/>
      <c r="T16" s="579"/>
      <c r="U16" s="580"/>
    </row>
    <row r="17" spans="1:25" x14ac:dyDescent="0.3">
      <c r="A17" s="581"/>
      <c r="B17" s="578"/>
      <c r="C17" s="578"/>
      <c r="D17" s="578"/>
      <c r="E17" s="579"/>
      <c r="F17" s="578"/>
      <c r="G17" s="578"/>
      <c r="H17" s="578"/>
      <c r="I17" s="583"/>
      <c r="J17" s="578"/>
      <c r="K17" s="578"/>
      <c r="L17" s="578"/>
      <c r="M17" s="579"/>
      <c r="N17" s="578"/>
      <c r="O17" s="578"/>
      <c r="P17" s="579"/>
      <c r="Q17" s="578"/>
      <c r="R17" s="578"/>
      <c r="S17" s="578"/>
      <c r="T17" s="579"/>
      <c r="U17" s="580"/>
    </row>
    <row r="18" spans="1:25" x14ac:dyDescent="0.3">
      <c r="A18" s="581"/>
      <c r="B18" s="575"/>
      <c r="C18" s="575"/>
      <c r="D18" s="575"/>
      <c r="E18" s="579"/>
      <c r="F18" s="575"/>
      <c r="G18" s="575"/>
      <c r="H18" s="575"/>
      <c r="I18" s="583"/>
      <c r="J18" s="578"/>
      <c r="K18" s="578"/>
      <c r="L18" s="578"/>
      <c r="M18" s="579"/>
      <c r="N18" s="575"/>
      <c r="O18" s="575"/>
      <c r="P18" s="574"/>
      <c r="Q18" s="578"/>
      <c r="R18" s="578"/>
      <c r="S18" s="578"/>
      <c r="T18" s="579"/>
      <c r="U18" s="580"/>
    </row>
    <row r="19" spans="1:25" ht="39.6" x14ac:dyDescent="0.3">
      <c r="A19" s="584" t="s">
        <v>1520</v>
      </c>
      <c r="B19" s="578">
        <v>34</v>
      </c>
      <c r="C19" s="578">
        <v>2</v>
      </c>
      <c r="D19" s="578">
        <v>20</v>
      </c>
      <c r="E19" s="579">
        <f t="shared" ref="E19:E27" si="5">B19+C19+D19</f>
        <v>56</v>
      </c>
      <c r="F19" s="578"/>
      <c r="G19" s="578"/>
      <c r="H19" s="578"/>
      <c r="I19" s="583">
        <f t="shared" ref="I19:I25" si="6">F19+G19+H19</f>
        <v>0</v>
      </c>
      <c r="J19" s="578">
        <f>B19+F19</f>
        <v>34</v>
      </c>
      <c r="K19" s="578">
        <f>C19+G19</f>
        <v>2</v>
      </c>
      <c r="L19" s="578">
        <f>D19+H19</f>
        <v>20</v>
      </c>
      <c r="M19" s="578">
        <f t="shared" ref="M19:M27" si="7">J19+K19+L19</f>
        <v>56</v>
      </c>
      <c r="N19" s="578"/>
      <c r="O19" s="578"/>
      <c r="P19" s="578"/>
      <c r="Q19" s="578"/>
      <c r="R19" s="578">
        <f t="shared" ref="R19:T21" si="8">J19+N19</f>
        <v>34</v>
      </c>
      <c r="S19" s="578">
        <f t="shared" si="8"/>
        <v>2</v>
      </c>
      <c r="T19" s="578">
        <f t="shared" si="8"/>
        <v>20</v>
      </c>
      <c r="U19" s="580">
        <f t="shared" ref="U19:U20" si="9">R19+S19+T19</f>
        <v>56</v>
      </c>
    </row>
    <row r="20" spans="1:25" x14ac:dyDescent="0.3">
      <c r="A20" s="584" t="s">
        <v>1521</v>
      </c>
      <c r="B20" s="575">
        <v>2</v>
      </c>
      <c r="C20" s="575"/>
      <c r="D20" s="575"/>
      <c r="E20" s="579">
        <f t="shared" si="5"/>
        <v>2</v>
      </c>
      <c r="F20" s="575">
        <v>1</v>
      </c>
      <c r="G20" s="575"/>
      <c r="H20" s="575"/>
      <c r="I20" s="578">
        <f t="shared" si="6"/>
        <v>1</v>
      </c>
      <c r="J20" s="578">
        <f>B20+F20</f>
        <v>3</v>
      </c>
      <c r="K20" s="578"/>
      <c r="L20" s="578"/>
      <c r="M20" s="579">
        <f t="shared" si="7"/>
        <v>3</v>
      </c>
      <c r="N20" s="579"/>
      <c r="O20" s="579"/>
      <c r="P20" s="579"/>
      <c r="Q20" s="579"/>
      <c r="R20" s="578">
        <f t="shared" si="8"/>
        <v>3</v>
      </c>
      <c r="S20" s="578">
        <f t="shared" si="8"/>
        <v>0</v>
      </c>
      <c r="T20" s="578">
        <f t="shared" si="8"/>
        <v>0</v>
      </c>
      <c r="U20" s="580">
        <f t="shared" si="9"/>
        <v>3</v>
      </c>
    </row>
    <row r="21" spans="1:25" x14ac:dyDescent="0.3">
      <c r="A21" s="581" t="s">
        <v>1522</v>
      </c>
      <c r="B21" s="578">
        <f>B22+B23+B24+B25+B26</f>
        <v>6.75</v>
      </c>
      <c r="C21" s="578">
        <f t="shared" ref="C21:T21" si="10">C22+C23+C24+C25+C26</f>
        <v>0</v>
      </c>
      <c r="D21" s="578">
        <f t="shared" si="10"/>
        <v>0</v>
      </c>
      <c r="E21" s="578">
        <f t="shared" si="10"/>
        <v>6.75</v>
      </c>
      <c r="F21" s="578"/>
      <c r="G21" s="578"/>
      <c r="H21" s="578">
        <f t="shared" si="10"/>
        <v>0</v>
      </c>
      <c r="I21" s="578">
        <f t="shared" si="10"/>
        <v>0</v>
      </c>
      <c r="J21" s="578">
        <f t="shared" si="10"/>
        <v>6.75</v>
      </c>
      <c r="K21" s="578">
        <f t="shared" si="10"/>
        <v>0</v>
      </c>
      <c r="L21" s="578">
        <f t="shared" si="10"/>
        <v>0</v>
      </c>
      <c r="M21" s="578">
        <f t="shared" si="10"/>
        <v>6.75</v>
      </c>
      <c r="N21" s="578"/>
      <c r="O21" s="578">
        <f t="shared" si="10"/>
        <v>0</v>
      </c>
      <c r="P21" s="578">
        <f t="shared" si="10"/>
        <v>0</v>
      </c>
      <c r="Q21" s="578">
        <f t="shared" si="10"/>
        <v>0</v>
      </c>
      <c r="R21" s="578">
        <f t="shared" si="8"/>
        <v>6.75</v>
      </c>
      <c r="S21" s="578">
        <f t="shared" si="8"/>
        <v>0</v>
      </c>
      <c r="T21" s="578">
        <f t="shared" si="10"/>
        <v>0</v>
      </c>
      <c r="U21" s="580">
        <f t="shared" si="1"/>
        <v>6.75</v>
      </c>
    </row>
    <row r="22" spans="1:25" ht="27" x14ac:dyDescent="0.3">
      <c r="A22" s="582" t="s">
        <v>1523</v>
      </c>
      <c r="B22" s="578">
        <v>1</v>
      </c>
      <c r="C22" s="578"/>
      <c r="D22" s="578"/>
      <c r="E22" s="579">
        <v>1</v>
      </c>
      <c r="F22" s="578"/>
      <c r="G22" s="578"/>
      <c r="H22" s="578"/>
      <c r="I22" s="578">
        <f t="shared" si="6"/>
        <v>0</v>
      </c>
      <c r="J22" s="578">
        <f t="shared" ref="J22:K27" si="11">B22+F22</f>
        <v>1</v>
      </c>
      <c r="K22" s="578">
        <f t="shared" si="11"/>
        <v>0</v>
      </c>
      <c r="L22" s="578"/>
      <c r="M22" s="579">
        <f t="shared" si="7"/>
        <v>1</v>
      </c>
      <c r="N22" s="578"/>
      <c r="O22" s="578"/>
      <c r="P22" s="579"/>
      <c r="Q22" s="578"/>
      <c r="R22" s="578">
        <f t="shared" si="0"/>
        <v>1</v>
      </c>
      <c r="S22" s="578">
        <f t="shared" si="0"/>
        <v>0</v>
      </c>
      <c r="T22" s="579">
        <f t="shared" si="0"/>
        <v>0</v>
      </c>
      <c r="U22" s="580">
        <f t="shared" si="1"/>
        <v>1</v>
      </c>
    </row>
    <row r="23" spans="1:25" x14ac:dyDescent="0.3">
      <c r="A23" s="581" t="s">
        <v>1524</v>
      </c>
      <c r="B23" s="578">
        <v>2</v>
      </c>
      <c r="C23" s="578"/>
      <c r="D23" s="578"/>
      <c r="E23" s="579">
        <f t="shared" si="5"/>
        <v>2</v>
      </c>
      <c r="F23" s="578"/>
      <c r="G23" s="578"/>
      <c r="H23" s="578"/>
      <c r="I23" s="578"/>
      <c r="J23" s="578">
        <f t="shared" si="11"/>
        <v>2</v>
      </c>
      <c r="K23" s="578">
        <f t="shared" si="11"/>
        <v>0</v>
      </c>
      <c r="L23" s="578"/>
      <c r="M23" s="579">
        <f t="shared" si="7"/>
        <v>2</v>
      </c>
      <c r="N23" s="578"/>
      <c r="O23" s="578"/>
      <c r="P23" s="579"/>
      <c r="Q23" s="578"/>
      <c r="R23" s="578">
        <f t="shared" si="0"/>
        <v>2</v>
      </c>
      <c r="S23" s="578">
        <f t="shared" si="0"/>
        <v>0</v>
      </c>
      <c r="T23" s="579">
        <f t="shared" si="0"/>
        <v>0</v>
      </c>
      <c r="U23" s="580">
        <f t="shared" si="1"/>
        <v>2</v>
      </c>
    </row>
    <row r="24" spans="1:25" x14ac:dyDescent="0.3">
      <c r="A24" s="581" t="s">
        <v>1525</v>
      </c>
      <c r="B24" s="585"/>
      <c r="C24" s="585"/>
      <c r="D24" s="585"/>
      <c r="E24" s="579">
        <f t="shared" si="5"/>
        <v>0</v>
      </c>
      <c r="F24" s="585"/>
      <c r="G24" s="585"/>
      <c r="H24" s="585"/>
      <c r="I24" s="578"/>
      <c r="J24" s="578">
        <f t="shared" si="11"/>
        <v>0</v>
      </c>
      <c r="K24" s="578">
        <f t="shared" si="11"/>
        <v>0</v>
      </c>
      <c r="L24" s="578"/>
      <c r="M24" s="579">
        <f t="shared" si="7"/>
        <v>0</v>
      </c>
      <c r="N24" s="585"/>
      <c r="O24" s="585"/>
      <c r="P24" s="586"/>
      <c r="Q24" s="578">
        <f>N24+O24+P24</f>
        <v>0</v>
      </c>
      <c r="R24" s="578">
        <f t="shared" si="0"/>
        <v>0</v>
      </c>
      <c r="S24" s="578">
        <f t="shared" si="0"/>
        <v>0</v>
      </c>
      <c r="T24" s="579">
        <f t="shared" si="0"/>
        <v>0</v>
      </c>
      <c r="U24" s="580">
        <f t="shared" si="1"/>
        <v>0</v>
      </c>
    </row>
    <row r="25" spans="1:25" x14ac:dyDescent="0.3">
      <c r="A25" s="581" t="s">
        <v>1526</v>
      </c>
      <c r="B25" s="578">
        <v>3.75</v>
      </c>
      <c r="C25" s="578"/>
      <c r="D25" s="578"/>
      <c r="E25" s="579">
        <f t="shared" si="5"/>
        <v>3.75</v>
      </c>
      <c r="F25" s="578"/>
      <c r="G25" s="578"/>
      <c r="H25" s="578"/>
      <c r="I25" s="578">
        <f t="shared" si="6"/>
        <v>0</v>
      </c>
      <c r="J25" s="578">
        <f t="shared" si="11"/>
        <v>3.75</v>
      </c>
      <c r="K25" s="578">
        <f t="shared" si="11"/>
        <v>0</v>
      </c>
      <c r="L25" s="578"/>
      <c r="M25" s="579">
        <f t="shared" si="7"/>
        <v>3.75</v>
      </c>
      <c r="N25" s="578"/>
      <c r="O25" s="578"/>
      <c r="P25" s="579"/>
      <c r="Q25" s="578"/>
      <c r="R25" s="578">
        <f t="shared" si="0"/>
        <v>3.75</v>
      </c>
      <c r="S25" s="578">
        <f t="shared" si="0"/>
        <v>0</v>
      </c>
      <c r="T25" s="579">
        <f t="shared" si="0"/>
        <v>0</v>
      </c>
      <c r="U25" s="580">
        <f t="shared" si="1"/>
        <v>3.75</v>
      </c>
    </row>
    <row r="26" spans="1:25" x14ac:dyDescent="0.3">
      <c r="A26" s="581"/>
      <c r="B26" s="575"/>
      <c r="C26" s="575"/>
      <c r="D26" s="575"/>
      <c r="E26" s="574"/>
      <c r="F26" s="575"/>
      <c r="G26" s="575"/>
      <c r="H26" s="575"/>
      <c r="I26" s="578"/>
      <c r="J26" s="578">
        <f t="shared" si="11"/>
        <v>0</v>
      </c>
      <c r="K26" s="578">
        <f t="shared" si="11"/>
        <v>0</v>
      </c>
      <c r="L26" s="573"/>
      <c r="M26" s="579">
        <f t="shared" si="7"/>
        <v>0</v>
      </c>
      <c r="N26" s="573"/>
      <c r="O26" s="573"/>
      <c r="P26" s="574"/>
      <c r="Q26" s="573"/>
      <c r="R26" s="578">
        <f t="shared" si="0"/>
        <v>0</v>
      </c>
      <c r="S26" s="578">
        <f t="shared" si="0"/>
        <v>0</v>
      </c>
      <c r="T26" s="579">
        <f t="shared" si="0"/>
        <v>0</v>
      </c>
      <c r="U26" s="580">
        <f t="shared" si="1"/>
        <v>0</v>
      </c>
    </row>
    <row r="27" spans="1:25" ht="15" thickBot="1" x14ac:dyDescent="0.35">
      <c r="A27" s="587" t="s">
        <v>1527</v>
      </c>
      <c r="B27" s="573">
        <v>26</v>
      </c>
      <c r="C27" s="573"/>
      <c r="D27" s="573"/>
      <c r="E27" s="588">
        <f t="shared" si="5"/>
        <v>26</v>
      </c>
      <c r="F27" s="573"/>
      <c r="G27" s="573"/>
      <c r="H27" s="573"/>
      <c r="I27" s="573"/>
      <c r="J27" s="573">
        <f t="shared" si="11"/>
        <v>26</v>
      </c>
      <c r="K27" s="573">
        <f t="shared" si="11"/>
        <v>0</v>
      </c>
      <c r="L27" s="573"/>
      <c r="M27" s="573">
        <f t="shared" si="7"/>
        <v>26</v>
      </c>
      <c r="N27" s="573"/>
      <c r="O27" s="573"/>
      <c r="P27" s="573"/>
      <c r="Q27" s="573">
        <f t="shared" ref="Q27" si="12">N27+O27+P27</f>
        <v>0</v>
      </c>
      <c r="R27" s="573">
        <f t="shared" si="0"/>
        <v>26</v>
      </c>
      <c r="S27" s="573">
        <f t="shared" si="0"/>
        <v>0</v>
      </c>
      <c r="T27" s="588">
        <f t="shared" si="0"/>
        <v>0</v>
      </c>
      <c r="U27" s="589">
        <f t="shared" si="1"/>
        <v>26</v>
      </c>
    </row>
    <row r="28" spans="1:25" ht="15" thickBot="1" x14ac:dyDescent="0.35">
      <c r="A28" s="590" t="s">
        <v>1369</v>
      </c>
      <c r="B28" s="591">
        <f>B5+B183+B7+B9+B11+B13+B15+B17+B19+B21+B20+B27</f>
        <v>191.1</v>
      </c>
      <c r="C28" s="591">
        <f t="shared" ref="C28:P28" si="13">C5+C183+C7+C9+C11+C13+C15+C17+C19+C21+C20+C27</f>
        <v>6.15</v>
      </c>
      <c r="D28" s="591">
        <f t="shared" si="13"/>
        <v>20</v>
      </c>
      <c r="E28" s="591">
        <f>E5+E183+E7+E9+E11+E13+E15+E17+E19+E21+E20+E27</f>
        <v>217.25</v>
      </c>
      <c r="F28" s="591">
        <f t="shared" si="13"/>
        <v>1</v>
      </c>
      <c r="G28" s="591">
        <f t="shared" si="13"/>
        <v>0</v>
      </c>
      <c r="H28" s="591">
        <f t="shared" si="13"/>
        <v>0</v>
      </c>
      <c r="I28" s="591">
        <f t="shared" si="13"/>
        <v>1</v>
      </c>
      <c r="J28" s="591">
        <f>J5+J183+J7+J9+J11+J13+J15+J17+J19+J21+J20+J27</f>
        <v>192.1</v>
      </c>
      <c r="K28" s="591">
        <f t="shared" si="13"/>
        <v>6.15</v>
      </c>
      <c r="L28" s="591">
        <f t="shared" si="13"/>
        <v>20</v>
      </c>
      <c r="M28" s="591">
        <f t="shared" si="13"/>
        <v>218.25</v>
      </c>
      <c r="N28" s="591">
        <f t="shared" si="13"/>
        <v>0</v>
      </c>
      <c r="O28" s="591">
        <f t="shared" si="13"/>
        <v>1</v>
      </c>
      <c r="P28" s="591">
        <f t="shared" si="13"/>
        <v>0</v>
      </c>
      <c r="Q28" s="591">
        <f>Q5+Q183+Q7+Q9+Q11+Q13+Q15+Q17+Q19+Q21+Q20+Q27</f>
        <v>1</v>
      </c>
      <c r="R28" s="592">
        <f>R5+V183+R7+R9+R11+R13+R15+R17+R19+R21+R20+R27</f>
        <v>192.1</v>
      </c>
      <c r="S28" s="591">
        <f>S5+W183+S7+S9+S11+S13+S15+S17+S19+S21+S20+S27</f>
        <v>7.15</v>
      </c>
      <c r="T28" s="591">
        <f>T5+X183+T7+T9+T11+T13+T15+T17+T19+T21+T20+T27</f>
        <v>20</v>
      </c>
      <c r="U28" s="593">
        <f>U5+Y183+U7+U9+U11+U13+U15+U17+U19+U21+U20+U27</f>
        <v>219.25</v>
      </c>
    </row>
    <row r="29" spans="1:25" x14ac:dyDescent="0.3">
      <c r="A29" s="594"/>
      <c r="B29" s="574"/>
      <c r="C29" s="574"/>
      <c r="D29" s="574"/>
      <c r="E29" s="574"/>
      <c r="F29" s="574"/>
      <c r="G29" s="574"/>
      <c r="H29" s="574"/>
      <c r="I29" s="574"/>
      <c r="J29" s="574"/>
      <c r="K29" s="574"/>
      <c r="L29" s="574"/>
      <c r="M29" s="574"/>
      <c r="N29" s="574"/>
      <c r="O29" s="574"/>
      <c r="P29" s="574"/>
      <c r="Q29" s="574"/>
      <c r="R29" s="574"/>
      <c r="S29" s="574"/>
      <c r="T29" s="574"/>
      <c r="U29" s="574"/>
      <c r="V29" s="574"/>
      <c r="W29" s="574"/>
      <c r="X29" s="574"/>
      <c r="Y29" s="595"/>
    </row>
    <row r="30" spans="1:25" x14ac:dyDescent="0.3">
      <c r="A30" s="594"/>
      <c r="B30" s="574"/>
      <c r="C30" s="574"/>
      <c r="D30" s="574"/>
      <c r="E30" s="574"/>
      <c r="F30" s="574"/>
      <c r="G30" s="574"/>
      <c r="H30" s="574"/>
      <c r="I30" s="574"/>
      <c r="J30" s="574"/>
      <c r="K30" s="574"/>
      <c r="L30" s="574"/>
      <c r="M30" s="574"/>
      <c r="N30" s="574"/>
      <c r="O30" s="574"/>
      <c r="P30" s="574"/>
      <c r="Q30" s="574"/>
      <c r="R30" s="574"/>
      <c r="S30" s="574"/>
      <c r="T30" s="574"/>
      <c r="U30" s="574"/>
      <c r="V30" s="574"/>
      <c r="W30" s="574"/>
      <c r="X30" s="574"/>
      <c r="Y30" s="574"/>
    </row>
    <row r="31" spans="1:25" x14ac:dyDescent="0.3">
      <c r="A31" s="788"/>
      <c r="B31" s="789"/>
      <c r="C31" s="789"/>
      <c r="D31" s="789"/>
      <c r="E31" s="789"/>
      <c r="F31" s="789"/>
      <c r="G31" s="789"/>
      <c r="H31" s="789"/>
      <c r="I31" s="789"/>
    </row>
    <row r="32" spans="1:25" x14ac:dyDescent="0.3">
      <c r="A32" s="788"/>
      <c r="B32" s="790"/>
      <c r="C32" s="789"/>
      <c r="D32" s="789"/>
      <c r="E32" s="789"/>
      <c r="F32" s="790"/>
      <c r="G32" s="789"/>
      <c r="H32" s="789"/>
      <c r="I32" s="789"/>
    </row>
    <row r="33" spans="1:9" x14ac:dyDescent="0.3">
      <c r="A33" s="788"/>
      <c r="B33" s="596"/>
      <c r="C33" s="597"/>
      <c r="D33" s="596"/>
      <c r="E33" s="596"/>
      <c r="F33" s="596"/>
      <c r="G33" s="597"/>
      <c r="H33" s="596"/>
      <c r="I33" s="596"/>
    </row>
    <row r="34" spans="1:9" x14ac:dyDescent="0.3">
      <c r="A34" s="594"/>
      <c r="B34" s="574"/>
      <c r="C34" s="574"/>
      <c r="D34" s="574"/>
      <c r="E34" s="574"/>
      <c r="F34" s="574"/>
      <c r="G34" s="574"/>
      <c r="H34" s="574"/>
      <c r="I34" s="574"/>
    </row>
    <row r="35" spans="1:9" x14ac:dyDescent="0.3">
      <c r="A35" s="786"/>
      <c r="B35" s="574"/>
      <c r="C35" s="574"/>
      <c r="D35" s="574"/>
      <c r="E35" s="574"/>
      <c r="F35" s="574"/>
      <c r="G35" s="574"/>
      <c r="H35" s="574"/>
      <c r="I35" s="574"/>
    </row>
    <row r="36" spans="1:9" x14ac:dyDescent="0.3">
      <c r="A36" s="786"/>
      <c r="B36" s="574"/>
      <c r="C36" s="574"/>
      <c r="D36" s="574"/>
      <c r="E36" s="574"/>
      <c r="F36" s="574"/>
      <c r="G36" s="574"/>
      <c r="H36" s="574"/>
      <c r="I36" s="574"/>
    </row>
    <row r="37" spans="1:9" x14ac:dyDescent="0.3">
      <c r="A37" s="598"/>
      <c r="B37" s="574"/>
      <c r="C37" s="574"/>
      <c r="D37" s="574"/>
      <c r="E37" s="574"/>
      <c r="F37" s="574"/>
      <c r="G37" s="574"/>
      <c r="H37" s="574"/>
      <c r="I37" s="574"/>
    </row>
    <row r="38" spans="1:9" x14ac:dyDescent="0.3">
      <c r="A38" s="594"/>
      <c r="B38" s="574"/>
      <c r="C38" s="574"/>
      <c r="D38" s="574"/>
      <c r="E38" s="574"/>
      <c r="F38" s="574"/>
      <c r="G38" s="574"/>
      <c r="H38" s="574"/>
      <c r="I38" s="574"/>
    </row>
    <row r="39" spans="1:9" x14ac:dyDescent="0.3">
      <c r="A39" s="598"/>
      <c r="B39" s="574"/>
      <c r="C39" s="574"/>
      <c r="D39" s="574"/>
      <c r="E39" s="574"/>
      <c r="F39" s="574"/>
      <c r="G39" s="574"/>
      <c r="H39" s="574"/>
      <c r="I39" s="574"/>
    </row>
    <row r="40" spans="1:9" x14ac:dyDescent="0.3">
      <c r="A40" s="594"/>
      <c r="B40" s="574"/>
      <c r="C40" s="574"/>
      <c r="D40" s="574"/>
      <c r="E40" s="574"/>
      <c r="F40" s="574"/>
      <c r="G40" s="574"/>
      <c r="H40" s="574"/>
      <c r="I40" s="574"/>
    </row>
    <row r="41" spans="1:9" x14ac:dyDescent="0.3">
      <c r="A41" s="598"/>
      <c r="B41" s="574"/>
      <c r="C41" s="574"/>
      <c r="D41" s="574"/>
      <c r="E41" s="574"/>
      <c r="F41" s="574"/>
      <c r="G41" s="574"/>
      <c r="H41" s="574"/>
      <c r="I41" s="574"/>
    </row>
    <row r="42" spans="1:9" x14ac:dyDescent="0.3">
      <c r="A42" s="594"/>
      <c r="B42" s="574"/>
      <c r="C42" s="574"/>
      <c r="D42" s="574"/>
      <c r="E42" s="574"/>
      <c r="F42" s="574"/>
      <c r="G42" s="574"/>
      <c r="H42" s="574"/>
      <c r="I42" s="574"/>
    </row>
    <row r="43" spans="1:9" x14ac:dyDescent="0.3">
      <c r="A43" s="598"/>
      <c r="B43" s="574"/>
      <c r="C43" s="574"/>
      <c r="D43" s="574"/>
      <c r="E43" s="574"/>
      <c r="F43" s="574"/>
      <c r="G43" s="574"/>
      <c r="H43" s="574"/>
      <c r="I43" s="574"/>
    </row>
    <row r="44" spans="1:9" x14ac:dyDescent="0.3">
      <c r="A44" s="594"/>
      <c r="B44" s="574"/>
      <c r="C44" s="574"/>
      <c r="D44" s="574"/>
      <c r="E44" s="574"/>
      <c r="F44" s="574"/>
      <c r="G44" s="574"/>
      <c r="H44" s="574"/>
      <c r="I44" s="574"/>
    </row>
    <row r="45" spans="1:9" x14ac:dyDescent="0.3">
      <c r="A45" s="594"/>
      <c r="B45" s="574"/>
      <c r="C45" s="574"/>
      <c r="D45" s="574"/>
      <c r="E45" s="574"/>
      <c r="F45" s="574"/>
      <c r="G45" s="574"/>
      <c r="H45" s="574"/>
      <c r="I45" s="574"/>
    </row>
    <row r="46" spans="1:9" x14ac:dyDescent="0.3">
      <c r="A46" s="594"/>
      <c r="B46" s="574"/>
      <c r="C46" s="574"/>
      <c r="D46" s="574"/>
      <c r="E46" s="574"/>
      <c r="F46" s="574"/>
      <c r="G46" s="574"/>
      <c r="H46" s="574"/>
      <c r="I46" s="574"/>
    </row>
    <row r="47" spans="1:9" x14ac:dyDescent="0.3">
      <c r="A47" s="594"/>
      <c r="B47" s="574"/>
      <c r="C47" s="574"/>
      <c r="D47" s="574"/>
      <c r="E47" s="574"/>
      <c r="F47" s="574"/>
      <c r="G47" s="574"/>
      <c r="H47" s="574"/>
      <c r="I47" s="574"/>
    </row>
    <row r="48" spans="1:9" x14ac:dyDescent="0.3">
      <c r="A48" s="594"/>
      <c r="B48" s="574"/>
      <c r="C48" s="574"/>
      <c r="D48" s="574"/>
      <c r="E48" s="574"/>
      <c r="F48" s="574"/>
      <c r="G48" s="574"/>
      <c r="H48" s="574"/>
      <c r="I48" s="574"/>
    </row>
    <row r="49" spans="1:9" x14ac:dyDescent="0.3">
      <c r="A49" s="599"/>
      <c r="B49" s="574"/>
      <c r="C49" s="574"/>
      <c r="D49" s="574"/>
      <c r="E49" s="574"/>
      <c r="F49" s="574"/>
      <c r="G49" s="574"/>
      <c r="H49" s="574"/>
      <c r="I49" s="574"/>
    </row>
    <row r="50" spans="1:9" x14ac:dyDescent="0.3">
      <c r="A50" s="594"/>
      <c r="B50" s="574"/>
      <c r="C50" s="574"/>
      <c r="D50" s="574"/>
      <c r="E50" s="574"/>
      <c r="F50" s="574"/>
      <c r="G50" s="574"/>
      <c r="H50" s="574"/>
      <c r="I50" s="574"/>
    </row>
    <row r="51" spans="1:9" x14ac:dyDescent="0.3">
      <c r="A51" s="594"/>
      <c r="B51" s="574"/>
      <c r="C51" s="574"/>
      <c r="D51" s="574"/>
      <c r="E51" s="574"/>
      <c r="F51" s="574"/>
      <c r="G51" s="574"/>
      <c r="H51" s="574"/>
      <c r="I51" s="574"/>
    </row>
    <row r="52" spans="1:9" x14ac:dyDescent="0.3">
      <c r="A52" s="594"/>
      <c r="B52" s="574"/>
      <c r="C52" s="574"/>
      <c r="D52" s="574"/>
      <c r="E52" s="574"/>
      <c r="F52" s="574"/>
      <c r="G52" s="574"/>
      <c r="H52" s="574"/>
      <c r="I52" s="574"/>
    </row>
    <row r="53" spans="1:9" x14ac:dyDescent="0.3">
      <c r="A53" s="594"/>
      <c r="B53" s="574"/>
      <c r="C53" s="574"/>
      <c r="D53" s="574"/>
      <c r="E53" s="574"/>
      <c r="F53" s="574"/>
      <c r="G53" s="574"/>
      <c r="H53" s="574"/>
      <c r="I53" s="574"/>
    </row>
    <row r="54" spans="1:9" x14ac:dyDescent="0.3">
      <c r="A54" s="594"/>
      <c r="B54" s="574"/>
      <c r="C54" s="574"/>
      <c r="D54" s="574"/>
      <c r="E54" s="574"/>
      <c r="F54" s="574"/>
      <c r="G54" s="574"/>
      <c r="H54" s="574"/>
      <c r="I54" s="574"/>
    </row>
    <row r="55" spans="1:9" x14ac:dyDescent="0.3">
      <c r="A55" s="594"/>
      <c r="B55" s="574"/>
      <c r="C55" s="574"/>
      <c r="D55" s="574"/>
      <c r="E55" s="574"/>
      <c r="F55" s="574"/>
      <c r="G55" s="574"/>
      <c r="H55" s="574"/>
      <c r="I55" s="574"/>
    </row>
    <row r="56" spans="1:9" x14ac:dyDescent="0.3">
      <c r="A56" s="594"/>
      <c r="B56" s="574"/>
      <c r="C56" s="574"/>
      <c r="D56" s="574"/>
      <c r="E56" s="574"/>
      <c r="F56" s="574"/>
      <c r="G56" s="574"/>
      <c r="H56" s="574"/>
      <c r="I56" s="574"/>
    </row>
    <row r="57" spans="1:9" x14ac:dyDescent="0.3">
      <c r="A57" s="594"/>
      <c r="B57" s="574"/>
      <c r="C57" s="574"/>
      <c r="D57" s="574"/>
      <c r="E57" s="574"/>
      <c r="F57" s="574"/>
      <c r="G57" s="574"/>
      <c r="H57" s="574"/>
      <c r="I57" s="574"/>
    </row>
    <row r="58" spans="1:9" x14ac:dyDescent="0.3">
      <c r="A58" s="594"/>
      <c r="B58" s="574"/>
      <c r="C58" s="574"/>
      <c r="D58" s="574"/>
      <c r="E58" s="574"/>
      <c r="F58" s="574"/>
      <c r="G58" s="574"/>
      <c r="H58" s="574"/>
      <c r="I58" s="574"/>
    </row>
  </sheetData>
  <mergeCells count="17">
    <mergeCell ref="J2:M2"/>
    <mergeCell ref="N2:Q2"/>
    <mergeCell ref="A35:A36"/>
    <mergeCell ref="R2:U2"/>
    <mergeCell ref="A31:A33"/>
    <mergeCell ref="B31:E31"/>
    <mergeCell ref="F31:I31"/>
    <mergeCell ref="B32:E32"/>
    <mergeCell ref="F32:I32"/>
    <mergeCell ref="A1:A3"/>
    <mergeCell ref="B1:E1"/>
    <mergeCell ref="F1:I1"/>
    <mergeCell ref="J1:M1"/>
    <mergeCell ref="N1:Q1"/>
    <mergeCell ref="R1:U1"/>
    <mergeCell ref="B2:E2"/>
    <mergeCell ref="F2:I2"/>
  </mergeCells>
  <pageMargins left="0.47244094488188981" right="0.35433070866141736" top="0.74803149606299213" bottom="0.74803149606299213" header="0.31496062992125984" footer="0.31496062992125984"/>
  <pageSetup paperSize="9" scale="66" orientation="landscape" r:id="rId1"/>
  <headerFooter>
    <oddHeader>&amp;C&amp;"-,Félkövér"&amp;14Bonyhád Város Önkormányzata 2019. évi engedélyezett álláshelyei&amp;R&amp;"-,Félkövér"&amp;14 12.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68"/>
  <sheetViews>
    <sheetView view="pageBreakPreview" topLeftCell="A7" zoomScale="130" zoomScaleNormal="115" zoomScaleSheetLayoutView="130" workbookViewId="0">
      <selection activeCell="G52" sqref="G52"/>
    </sheetView>
  </sheetViews>
  <sheetFormatPr defaultColWidth="9.109375" defaultRowHeight="13.2" x14ac:dyDescent="0.3"/>
  <cols>
    <col min="1" max="1" width="5.88671875" style="9" customWidth="1"/>
    <col min="2" max="2" width="47.33203125" style="77" customWidth="1"/>
    <col min="3" max="5" width="13.5546875" style="9" bestFit="1" customWidth="1"/>
    <col min="6" max="6" width="47.33203125" style="9" customWidth="1"/>
    <col min="7" max="9" width="13.5546875" style="9" bestFit="1" customWidth="1"/>
    <col min="10" max="16384" width="9.109375" style="9"/>
  </cols>
  <sheetData>
    <row r="1" spans="1:9" ht="39.75" customHeight="1" x14ac:dyDescent="0.3">
      <c r="B1" s="75" t="s">
        <v>152</v>
      </c>
      <c r="C1" s="76"/>
      <c r="D1" s="76"/>
      <c r="E1" s="76"/>
      <c r="F1" s="76"/>
      <c r="G1" s="76"/>
      <c r="H1" s="76"/>
      <c r="I1" s="76"/>
    </row>
    <row r="2" spans="1:9" ht="14.4" thickBot="1" x14ac:dyDescent="0.35">
      <c r="G2" s="78"/>
      <c r="H2" s="78"/>
      <c r="I2" s="193" t="s">
        <v>565</v>
      </c>
    </row>
    <row r="3" spans="1:9" ht="18" customHeight="1" thickBot="1" x14ac:dyDescent="0.35">
      <c r="A3" s="736" t="s">
        <v>2</v>
      </c>
      <c r="B3" s="79" t="s">
        <v>153</v>
      </c>
      <c r="C3" s="80"/>
      <c r="D3" s="148"/>
      <c r="E3" s="148"/>
      <c r="F3" s="79" t="s">
        <v>154</v>
      </c>
      <c r="G3" s="81"/>
      <c r="H3" s="81"/>
      <c r="I3" s="81"/>
    </row>
    <row r="4" spans="1:9" s="84" customFormat="1" ht="35.25" customHeight="1" thickBot="1" x14ac:dyDescent="0.35">
      <c r="A4" s="737"/>
      <c r="B4" s="82" t="s">
        <v>155</v>
      </c>
      <c r="C4" s="19" t="s">
        <v>1319</v>
      </c>
      <c r="D4" s="19" t="s">
        <v>586</v>
      </c>
      <c r="E4" s="19" t="s">
        <v>587</v>
      </c>
      <c r="F4" s="82" t="s">
        <v>155</v>
      </c>
      <c r="G4" s="19" t="s">
        <v>1319</v>
      </c>
      <c r="H4" s="19" t="s">
        <v>586</v>
      </c>
      <c r="I4" s="19" t="s">
        <v>587</v>
      </c>
    </row>
    <row r="5" spans="1:9" s="89" customFormat="1" ht="12" customHeight="1" thickBot="1" x14ac:dyDescent="0.35">
      <c r="A5" s="85">
        <v>1</v>
      </c>
      <c r="B5" s="86">
        <v>2</v>
      </c>
      <c r="C5" s="87" t="s">
        <v>27</v>
      </c>
      <c r="D5" s="87" t="s">
        <v>135</v>
      </c>
      <c r="E5" s="87" t="s">
        <v>41</v>
      </c>
      <c r="F5" s="86" t="s">
        <v>135</v>
      </c>
      <c r="G5" s="88" t="s">
        <v>41</v>
      </c>
      <c r="H5" s="88"/>
      <c r="I5" s="88" t="s">
        <v>41</v>
      </c>
    </row>
    <row r="6" spans="1:9" ht="12.9" customHeight="1" x14ac:dyDescent="0.3">
      <c r="A6" s="90" t="s">
        <v>4</v>
      </c>
      <c r="B6" s="91" t="s">
        <v>156</v>
      </c>
      <c r="C6" s="92">
        <f>'1.1.PMINFO.'!D5</f>
        <v>849657067</v>
      </c>
      <c r="D6" s="92">
        <f>'1.1.PMINFO.'!E5</f>
        <v>901180709</v>
      </c>
      <c r="E6" s="92">
        <f>'1.1.PMINFO.'!F5</f>
        <v>493663171</v>
      </c>
      <c r="F6" s="91" t="s">
        <v>157</v>
      </c>
      <c r="G6" s="93">
        <f>'1.1.PMINFO.'!D98</f>
        <v>697083000</v>
      </c>
      <c r="H6" s="93">
        <f>'1.1.PMINFO.'!E98</f>
        <v>752385780</v>
      </c>
      <c r="I6" s="93">
        <f>'1.1.PMINFO.'!F98</f>
        <v>354552591</v>
      </c>
    </row>
    <row r="7" spans="1:9" ht="12.9" customHeight="1" x14ac:dyDescent="0.3">
      <c r="A7" s="94" t="s">
        <v>15</v>
      </c>
      <c r="B7" s="95" t="s">
        <v>158</v>
      </c>
      <c r="C7" s="96">
        <f>'1.1.PMINFO.'!D12</f>
        <v>79276000</v>
      </c>
      <c r="D7" s="96">
        <f>'1.1.PMINFO.'!E12</f>
        <v>109988227</v>
      </c>
      <c r="E7" s="96">
        <f>'1.1.PMINFO.'!F12</f>
        <v>75783323</v>
      </c>
      <c r="F7" s="95" t="s">
        <v>124</v>
      </c>
      <c r="G7" s="93">
        <f>'1.1.PMINFO.'!D99</f>
        <v>140350000</v>
      </c>
      <c r="H7" s="93">
        <f>'1.1.PMINFO.'!E99</f>
        <v>149399272</v>
      </c>
      <c r="I7" s="93">
        <f>'1.1.PMINFO.'!F99</f>
        <v>70179356</v>
      </c>
    </row>
    <row r="8" spans="1:9" ht="12.9" customHeight="1" x14ac:dyDescent="0.3">
      <c r="A8" s="94" t="s">
        <v>27</v>
      </c>
      <c r="B8" s="95" t="s">
        <v>160</v>
      </c>
      <c r="C8" s="96">
        <f>'1.1.PMINFO.'!D26</f>
        <v>688850000</v>
      </c>
      <c r="D8" s="96">
        <f>'1.1.PMINFO.'!E26</f>
        <v>688850000</v>
      </c>
      <c r="E8" s="96">
        <f>'1.1.PMINFO.'!F26</f>
        <v>273147109</v>
      </c>
      <c r="F8" s="95" t="s">
        <v>159</v>
      </c>
      <c r="G8" s="93">
        <f>'1.1.PMINFO.'!D100</f>
        <v>651608077</v>
      </c>
      <c r="H8" s="93">
        <f>'1.1.PMINFO.'!E100</f>
        <v>668262447</v>
      </c>
      <c r="I8" s="93">
        <f>'1.1.PMINFO.'!F100</f>
        <v>276783660</v>
      </c>
    </row>
    <row r="9" spans="1:9" ht="12.9" customHeight="1" x14ac:dyDescent="0.3">
      <c r="A9" s="94" t="s">
        <v>135</v>
      </c>
      <c r="B9" s="95" t="s">
        <v>242</v>
      </c>
      <c r="C9" s="96">
        <f>'1.1.PMINFO.'!D34</f>
        <v>224650000</v>
      </c>
      <c r="D9" s="96">
        <f>'1.1.PMINFO.'!E34</f>
        <v>224650000</v>
      </c>
      <c r="E9" s="96">
        <f>'1.1.PMINFO.'!F34</f>
        <v>101906200</v>
      </c>
      <c r="F9" s="95" t="s">
        <v>126</v>
      </c>
      <c r="G9" s="93">
        <f>'1.1.PMINFO.'!D101</f>
        <v>19412000</v>
      </c>
      <c r="H9" s="93">
        <f>'1.1.PMINFO.'!E101</f>
        <v>17024000</v>
      </c>
      <c r="I9" s="93">
        <f>'1.1.PMINFO.'!F101</f>
        <v>7122315</v>
      </c>
    </row>
    <row r="10" spans="1:9" ht="12.9" customHeight="1" x14ac:dyDescent="0.3">
      <c r="A10" s="94" t="s">
        <v>41</v>
      </c>
      <c r="B10" s="97" t="s">
        <v>161</v>
      </c>
      <c r="C10" s="96">
        <f>'1.1.PMINFO.'!D52</f>
        <v>0</v>
      </c>
      <c r="D10" s="96">
        <f>'1.1.PMINFO.'!E52</f>
        <v>0</v>
      </c>
      <c r="E10" s="96">
        <f>'1.1.PMINFO.'!F52</f>
        <v>3100000</v>
      </c>
      <c r="F10" s="95" t="s">
        <v>128</v>
      </c>
      <c r="G10" s="93">
        <f>'1.1.PMINFO.'!D102</f>
        <v>372037076</v>
      </c>
      <c r="H10" s="93">
        <f>'1.1.PMINFO.'!E102</f>
        <v>437066515</v>
      </c>
      <c r="I10" s="93">
        <f>'1.1.PMINFO.'!F102</f>
        <v>271685843</v>
      </c>
    </row>
    <row r="11" spans="1:9" ht="12.9" customHeight="1" x14ac:dyDescent="0.3">
      <c r="A11" s="94" t="s">
        <v>63</v>
      </c>
      <c r="B11" s="95" t="s">
        <v>162</v>
      </c>
      <c r="C11" s="98"/>
      <c r="D11" s="98"/>
      <c r="E11" s="98"/>
      <c r="F11" s="95" t="s">
        <v>163</v>
      </c>
      <c r="G11" s="3">
        <f>'1.1.PMINFO.'!D104+'1.1.PMINFO.'!D105</f>
        <v>116447928</v>
      </c>
      <c r="H11" s="3">
        <f>'1.1.PMINFO.'!E104+'1.1.PMINFO.'!E105</f>
        <v>50486229</v>
      </c>
      <c r="I11" s="3">
        <f>'1.1.PMINFO.'!F104+'1.1.PMINFO.'!F105</f>
        <v>0</v>
      </c>
    </row>
    <row r="12" spans="1:9" ht="12.9" customHeight="1" x14ac:dyDescent="0.3">
      <c r="A12" s="94" t="s">
        <v>142</v>
      </c>
      <c r="B12" s="95"/>
      <c r="C12" s="98"/>
      <c r="D12" s="98"/>
      <c r="E12" s="98"/>
      <c r="F12" s="99"/>
      <c r="G12" s="3"/>
      <c r="H12" s="3"/>
      <c r="I12" s="3"/>
    </row>
    <row r="13" spans="1:9" ht="12.9" customHeight="1" x14ac:dyDescent="0.3">
      <c r="A13" s="94" t="s">
        <v>81</v>
      </c>
      <c r="B13" s="99"/>
      <c r="C13" s="96"/>
      <c r="D13" s="96"/>
      <c r="E13" s="96"/>
      <c r="F13" s="99"/>
      <c r="G13" s="3"/>
      <c r="H13" s="3"/>
      <c r="I13" s="3"/>
    </row>
    <row r="14" spans="1:9" ht="12.9" customHeight="1" x14ac:dyDescent="0.3">
      <c r="A14" s="94" t="s">
        <v>83</v>
      </c>
      <c r="B14" s="100"/>
      <c r="C14" s="98"/>
      <c r="D14" s="98"/>
      <c r="E14" s="98"/>
      <c r="F14" s="99"/>
      <c r="G14" s="3"/>
      <c r="H14" s="3"/>
      <c r="I14" s="3"/>
    </row>
    <row r="15" spans="1:9" ht="12.9" customHeight="1" x14ac:dyDescent="0.3">
      <c r="A15" s="94" t="s">
        <v>147</v>
      </c>
      <c r="B15" s="99"/>
      <c r="C15" s="96"/>
      <c r="D15" s="96"/>
      <c r="E15" s="96"/>
      <c r="F15" s="99"/>
      <c r="G15" s="3"/>
      <c r="H15" s="3"/>
      <c r="I15" s="3"/>
    </row>
    <row r="16" spans="1:9" ht="12.9" customHeight="1" x14ac:dyDescent="0.3">
      <c r="A16" s="94" t="s">
        <v>164</v>
      </c>
      <c r="B16" s="99"/>
      <c r="C16" s="96"/>
      <c r="D16" s="96"/>
      <c r="E16" s="96"/>
      <c r="F16" s="99"/>
      <c r="G16" s="3"/>
      <c r="H16" s="3"/>
      <c r="I16" s="3"/>
    </row>
    <row r="17" spans="1:9" ht="12.9" customHeight="1" thickBot="1" x14ac:dyDescent="0.35">
      <c r="A17" s="94" t="s">
        <v>165</v>
      </c>
      <c r="B17" s="101"/>
      <c r="C17" s="102"/>
      <c r="D17" s="102"/>
      <c r="E17" s="102"/>
      <c r="F17" s="99"/>
      <c r="G17" s="103"/>
      <c r="H17" s="103"/>
      <c r="I17" s="103"/>
    </row>
    <row r="18" spans="1:9" ht="15.9" customHeight="1" thickBot="1" x14ac:dyDescent="0.35">
      <c r="A18" s="104" t="s">
        <v>166</v>
      </c>
      <c r="B18" s="105" t="s">
        <v>167</v>
      </c>
      <c r="C18" s="106">
        <f>SUM(C6:C7,C8:C10,C13:C17)</f>
        <v>1842433067</v>
      </c>
      <c r="D18" s="106">
        <f t="shared" ref="D18:E18" si="0">SUM(D6:D7,D8:D10,D13:D17)</f>
        <v>1924668936</v>
      </c>
      <c r="E18" s="106">
        <f t="shared" si="0"/>
        <v>947599803</v>
      </c>
      <c r="F18" s="105" t="s">
        <v>168</v>
      </c>
      <c r="G18" s="1">
        <f>SUM(G6:G17)</f>
        <v>1996938081</v>
      </c>
      <c r="H18" s="1">
        <f t="shared" ref="H18:I18" si="1">SUM(H6:H17)</f>
        <v>2074624243</v>
      </c>
      <c r="I18" s="1">
        <f t="shared" si="1"/>
        <v>980323765</v>
      </c>
    </row>
    <row r="19" spans="1:9" ht="12.9" customHeight="1" x14ac:dyDescent="0.3">
      <c r="A19" s="107" t="s">
        <v>169</v>
      </c>
      <c r="B19" s="108" t="s">
        <v>170</v>
      </c>
      <c r="C19" s="109">
        <f>+C20+C21+C22+C23</f>
        <v>104663820</v>
      </c>
      <c r="D19" s="109">
        <f t="shared" ref="D19:E19" si="2">+D20+D21+D22+D23</f>
        <v>104663820</v>
      </c>
      <c r="E19" s="109">
        <f t="shared" si="2"/>
        <v>104663820</v>
      </c>
      <c r="F19" s="110" t="s">
        <v>171</v>
      </c>
      <c r="G19" s="7"/>
      <c r="H19" s="7"/>
      <c r="I19" s="7"/>
    </row>
    <row r="20" spans="1:9" ht="12.9" customHeight="1" x14ac:dyDescent="0.3">
      <c r="A20" s="111" t="s">
        <v>172</v>
      </c>
      <c r="B20" s="110" t="s">
        <v>173</v>
      </c>
      <c r="C20" s="331">
        <v>104663820</v>
      </c>
      <c r="D20" s="331">
        <v>104663820</v>
      </c>
      <c r="E20" s="331">
        <v>104663820</v>
      </c>
      <c r="F20" s="110" t="s">
        <v>174</v>
      </c>
      <c r="G20" s="8"/>
      <c r="H20" s="8"/>
      <c r="I20" s="8"/>
    </row>
    <row r="21" spans="1:9" ht="12.9" customHeight="1" x14ac:dyDescent="0.3">
      <c r="A21" s="111" t="s">
        <v>175</v>
      </c>
      <c r="B21" s="110" t="s">
        <v>176</v>
      </c>
      <c r="C21" s="112"/>
      <c r="D21" s="112"/>
      <c r="E21" s="112"/>
      <c r="F21" s="110" t="s">
        <v>177</v>
      </c>
      <c r="G21" s="8"/>
      <c r="H21" s="8"/>
      <c r="I21" s="8"/>
    </row>
    <row r="22" spans="1:9" ht="12.9" customHeight="1" x14ac:dyDescent="0.3">
      <c r="A22" s="111" t="s">
        <v>178</v>
      </c>
      <c r="B22" s="110" t="s">
        <v>179</v>
      </c>
      <c r="C22" s="112"/>
      <c r="D22" s="112"/>
      <c r="E22" s="112"/>
      <c r="F22" s="110" t="s">
        <v>180</v>
      </c>
      <c r="G22" s="8"/>
      <c r="H22" s="8"/>
      <c r="I22" s="8"/>
    </row>
    <row r="23" spans="1:9" ht="12.9" customHeight="1" x14ac:dyDescent="0.3">
      <c r="A23" s="111" t="s">
        <v>181</v>
      </c>
      <c r="B23" s="110" t="s">
        <v>182</v>
      </c>
      <c r="C23" s="112"/>
      <c r="D23" s="112"/>
      <c r="E23" s="112"/>
      <c r="F23" s="108" t="s">
        <v>183</v>
      </c>
      <c r="G23" s="8"/>
      <c r="H23" s="8"/>
      <c r="I23" s="8"/>
    </row>
    <row r="24" spans="1:9" ht="12.9" customHeight="1" x14ac:dyDescent="0.3">
      <c r="A24" s="111" t="s">
        <v>184</v>
      </c>
      <c r="B24" s="110" t="s">
        <v>185</v>
      </c>
      <c r="C24" s="113">
        <f>+C25+C26</f>
        <v>0</v>
      </c>
      <c r="D24" s="113">
        <f t="shared" ref="D24:E24" si="3">+D25+D26</f>
        <v>0</v>
      </c>
      <c r="E24" s="113">
        <f t="shared" si="3"/>
        <v>0</v>
      </c>
      <c r="F24" s="110" t="s">
        <v>186</v>
      </c>
      <c r="G24" s="8"/>
      <c r="H24" s="8"/>
      <c r="I24" s="8"/>
    </row>
    <row r="25" spans="1:9" ht="12.9" customHeight="1" x14ac:dyDescent="0.3">
      <c r="A25" s="107" t="s">
        <v>187</v>
      </c>
      <c r="B25" s="108" t="s">
        <v>188</v>
      </c>
      <c r="C25" s="114"/>
      <c r="D25" s="114"/>
      <c r="E25" s="114"/>
      <c r="F25" s="91" t="s">
        <v>189</v>
      </c>
      <c r="G25" s="7"/>
      <c r="H25" s="7"/>
      <c r="I25" s="7"/>
    </row>
    <row r="26" spans="1:9" ht="12.9" customHeight="1" thickBot="1" x14ac:dyDescent="0.35">
      <c r="A26" s="111" t="s">
        <v>190</v>
      </c>
      <c r="B26" s="110" t="s">
        <v>191</v>
      </c>
      <c r="C26" s="112"/>
      <c r="D26" s="112"/>
      <c r="E26" s="112"/>
      <c r="F26" s="4" t="s">
        <v>145</v>
      </c>
      <c r="G26" s="8">
        <f>'1.1.PMINFO.'!D127</f>
        <v>29967403</v>
      </c>
      <c r="H26" s="8">
        <f>'1.1.PMINFO.'!E127</f>
        <v>29967403</v>
      </c>
      <c r="I26" s="8">
        <f>'1.1.PMINFO.'!F127</f>
        <v>29967403</v>
      </c>
    </row>
    <row r="27" spans="1:9" ht="15.9" customHeight="1" thickBot="1" x14ac:dyDescent="0.35">
      <c r="A27" s="104" t="s">
        <v>192</v>
      </c>
      <c r="B27" s="105" t="s">
        <v>193</v>
      </c>
      <c r="C27" s="106">
        <f>+C19+C24</f>
        <v>104663820</v>
      </c>
      <c r="D27" s="106">
        <f t="shared" ref="D27:E27" si="4">+D19+D24</f>
        <v>104663820</v>
      </c>
      <c r="E27" s="106">
        <f t="shared" si="4"/>
        <v>104663820</v>
      </c>
      <c r="F27" s="105" t="s">
        <v>194</v>
      </c>
      <c r="G27" s="1">
        <f>SUM(G19:G26)</f>
        <v>29967403</v>
      </c>
      <c r="H27" s="1">
        <f t="shared" ref="H27:I27" si="5">SUM(H19:H26)</f>
        <v>29967403</v>
      </c>
      <c r="I27" s="1">
        <f t="shared" si="5"/>
        <v>29967403</v>
      </c>
    </row>
    <row r="28" spans="1:9" ht="13.8" thickBot="1" x14ac:dyDescent="0.35">
      <c r="A28" s="104" t="s">
        <v>195</v>
      </c>
      <c r="B28" s="115" t="s">
        <v>196</v>
      </c>
      <c r="C28" s="116">
        <f>+C18+C27</f>
        <v>1947096887</v>
      </c>
      <c r="D28" s="116">
        <f t="shared" ref="D28:E28" si="6">+D18+D27</f>
        <v>2029332756</v>
      </c>
      <c r="E28" s="116">
        <f t="shared" si="6"/>
        <v>1052263623</v>
      </c>
      <c r="F28" s="115" t="s">
        <v>197</v>
      </c>
      <c r="G28" s="116">
        <f>+G18+G27</f>
        <v>2026905484</v>
      </c>
      <c r="H28" s="116">
        <f t="shared" ref="H28:I28" si="7">+H18+H27</f>
        <v>2104591646</v>
      </c>
      <c r="I28" s="116">
        <f t="shared" si="7"/>
        <v>1010291168</v>
      </c>
    </row>
    <row r="29" spans="1:9" ht="13.8" thickBot="1" x14ac:dyDescent="0.35">
      <c r="A29" s="104" t="s">
        <v>198</v>
      </c>
      <c r="B29" s="115" t="s">
        <v>199</v>
      </c>
      <c r="C29" s="116">
        <f>IF(C18-G18&lt;0,G18-C18,"-")</f>
        <v>154505014</v>
      </c>
      <c r="D29" s="116">
        <f t="shared" ref="D29:E29" si="8">IF(D18-H18&lt;0,H18-D18,"-")</f>
        <v>149955307</v>
      </c>
      <c r="E29" s="116">
        <f t="shared" si="8"/>
        <v>32723962</v>
      </c>
      <c r="F29" s="115" t="s">
        <v>200</v>
      </c>
      <c r="G29" s="116" t="str">
        <f>IF(C18-G18&gt;0,C18-G18,"-")</f>
        <v>-</v>
      </c>
      <c r="H29" s="116" t="str">
        <f t="shared" ref="H29:I29" si="9">IF(D18-H18&gt;0,D18-H18,"-")</f>
        <v>-</v>
      </c>
      <c r="I29" s="116" t="str">
        <f t="shared" si="9"/>
        <v>-</v>
      </c>
    </row>
    <row r="30" spans="1:9" ht="13.8" thickBot="1" x14ac:dyDescent="0.35">
      <c r="A30" s="104" t="s">
        <v>201</v>
      </c>
      <c r="B30" s="115" t="s">
        <v>202</v>
      </c>
      <c r="C30" s="116">
        <f>IF(C18+C19-G28&lt;0,G28-(C18+C19),"-")</f>
        <v>79808597</v>
      </c>
      <c r="D30" s="116">
        <f t="shared" ref="D30:E30" si="10">IF(D18+D19-H28&lt;0,H28-(D18+D19),"-")</f>
        <v>75258890</v>
      </c>
      <c r="E30" s="116" t="str">
        <f t="shared" si="10"/>
        <v>-</v>
      </c>
      <c r="F30" s="115" t="s">
        <v>203</v>
      </c>
      <c r="G30" s="116" t="str">
        <f>IF(C18+C19-G28&gt;0,C18+C19-G28,"-")</f>
        <v>-</v>
      </c>
      <c r="H30" s="116" t="str">
        <f t="shared" ref="H30:I30" si="11">IF(D18+D19-H28&gt;0,D18+D19-H28,"-")</f>
        <v>-</v>
      </c>
      <c r="I30" s="116">
        <f t="shared" si="11"/>
        <v>41972455</v>
      </c>
    </row>
    <row r="31" spans="1:9" ht="17.399999999999999" x14ac:dyDescent="0.3">
      <c r="B31" s="151"/>
      <c r="C31" s="151"/>
      <c r="D31" s="151"/>
      <c r="E31" s="151"/>
      <c r="F31" s="151"/>
    </row>
    <row r="32" spans="1:9" ht="31.5" customHeight="1" x14ac:dyDescent="0.3">
      <c r="B32" s="740" t="s">
        <v>204</v>
      </c>
      <c r="C32" s="740"/>
      <c r="D32" s="740"/>
      <c r="E32" s="740"/>
      <c r="F32" s="740"/>
      <c r="G32" s="740"/>
      <c r="H32" s="157"/>
      <c r="I32" s="76"/>
    </row>
    <row r="33" spans="1:9" ht="14.4" thickBot="1" x14ac:dyDescent="0.35">
      <c r="G33" s="78"/>
      <c r="H33" s="78"/>
      <c r="I33" s="78" t="s">
        <v>565</v>
      </c>
    </row>
    <row r="34" spans="1:9" ht="13.8" thickBot="1" x14ac:dyDescent="0.35">
      <c r="A34" s="738" t="s">
        <v>2</v>
      </c>
      <c r="B34" s="79" t="s">
        <v>153</v>
      </c>
      <c r="C34" s="80"/>
      <c r="D34" s="148"/>
      <c r="E34" s="148"/>
      <c r="F34" s="79" t="s">
        <v>154</v>
      </c>
      <c r="G34" s="81"/>
      <c r="H34" s="81"/>
      <c r="I34" s="81"/>
    </row>
    <row r="35" spans="1:9" s="84" customFormat="1" ht="23.4" thickBot="1" x14ac:dyDescent="0.35">
      <c r="A35" s="739"/>
      <c r="B35" s="82" t="s">
        <v>155</v>
      </c>
      <c r="C35" s="19" t="s">
        <v>1319</v>
      </c>
      <c r="D35" s="191" t="s">
        <v>586</v>
      </c>
      <c r="E35" s="195" t="s">
        <v>587</v>
      </c>
      <c r="F35" s="82" t="s">
        <v>155</v>
      </c>
      <c r="G35" s="19" t="s">
        <v>1319</v>
      </c>
      <c r="H35" s="192" t="s">
        <v>586</v>
      </c>
      <c r="I35" s="83" t="s">
        <v>587</v>
      </c>
    </row>
    <row r="36" spans="1:9" s="84" customFormat="1" ht="13.8" thickBot="1" x14ac:dyDescent="0.35">
      <c r="A36" s="85">
        <v>1</v>
      </c>
      <c r="B36" s="86">
        <v>2</v>
      </c>
      <c r="C36" s="87">
        <v>3</v>
      </c>
      <c r="D36" s="149"/>
      <c r="E36" s="149"/>
      <c r="F36" s="86">
        <v>4</v>
      </c>
      <c r="G36" s="88">
        <v>5</v>
      </c>
      <c r="H36" s="88"/>
      <c r="I36" s="88">
        <v>5</v>
      </c>
    </row>
    <row r="37" spans="1:9" ht="12.9" customHeight="1" x14ac:dyDescent="0.3">
      <c r="A37" s="90" t="s">
        <v>4</v>
      </c>
      <c r="B37" s="91" t="s">
        <v>205</v>
      </c>
      <c r="C37" s="92">
        <f>'1.1.PMINFO.'!D19</f>
        <v>1235449693</v>
      </c>
      <c r="D37" s="92">
        <f>'1.1.PMINFO.'!E19</f>
        <v>1235449693</v>
      </c>
      <c r="E37" s="92">
        <f>'1.1.PMINFO.'!F19</f>
        <v>738699927</v>
      </c>
      <c r="F37" s="91" t="s">
        <v>129</v>
      </c>
      <c r="G37" s="93">
        <f>'1.1.PMINFO.'!D108</f>
        <v>2311807088</v>
      </c>
      <c r="H37" s="93">
        <f>'1.1.PMINFO.'!E108</f>
        <v>2316819745</v>
      </c>
      <c r="I37" s="93">
        <f>'1.1.PMINFO.'!F108</f>
        <v>507434779</v>
      </c>
    </row>
    <row r="38" spans="1:9" x14ac:dyDescent="0.3">
      <c r="A38" s="94" t="s">
        <v>15</v>
      </c>
      <c r="B38" s="95" t="s">
        <v>206</v>
      </c>
      <c r="C38" s="96"/>
      <c r="D38" s="96"/>
      <c r="E38" s="96"/>
      <c r="F38" s="95" t="s">
        <v>207</v>
      </c>
      <c r="G38" s="93">
        <f>'1.1.PMINFO.'!D109</f>
        <v>0</v>
      </c>
      <c r="H38" s="93">
        <f>'1.1.PMINFO.'!E109</f>
        <v>0</v>
      </c>
      <c r="I38" s="93">
        <f>'1.1.PMINFO.'!F109</f>
        <v>0</v>
      </c>
    </row>
    <row r="39" spans="1:9" ht="12.9" customHeight="1" x14ac:dyDescent="0.3">
      <c r="A39" s="94" t="s">
        <v>27</v>
      </c>
      <c r="B39" s="95" t="s">
        <v>208</v>
      </c>
      <c r="C39" s="96">
        <f>'1.1.PMINFO.'!D46</f>
        <v>16000000</v>
      </c>
      <c r="D39" s="96">
        <f>'1.1.PMINFO.'!E46</f>
        <v>16000000</v>
      </c>
      <c r="E39" s="96">
        <f>'1.1.PMINFO.'!F46</f>
        <v>27919214</v>
      </c>
      <c r="F39" s="95" t="s">
        <v>131</v>
      </c>
      <c r="G39" s="93">
        <f>'1.1.PMINFO.'!D110</f>
        <v>263654693</v>
      </c>
      <c r="H39" s="93">
        <f>'1.1.PMINFO.'!E110</f>
        <v>260561743</v>
      </c>
      <c r="I39" s="93">
        <f>'1.1.PMINFO.'!F110</f>
        <v>77846793</v>
      </c>
    </row>
    <row r="40" spans="1:9" ht="12.9" customHeight="1" x14ac:dyDescent="0.3">
      <c r="A40" s="94" t="s">
        <v>135</v>
      </c>
      <c r="B40" s="95" t="s">
        <v>209</v>
      </c>
      <c r="C40" s="96">
        <f>'1.1.PMINFO.'!D59</f>
        <v>0</v>
      </c>
      <c r="D40" s="96">
        <f>'1.1.PMINFO.'!E59</f>
        <v>0</v>
      </c>
      <c r="E40" s="96">
        <f>'1.1.PMINFO.'!F59</f>
        <v>58170</v>
      </c>
      <c r="F40" s="95" t="s">
        <v>210</v>
      </c>
      <c r="G40" s="93">
        <f>'1.1.PMINFO.'!D111</f>
        <v>0</v>
      </c>
      <c r="H40" s="93">
        <f>'1.1.PMINFO.'!E111</f>
        <v>0</v>
      </c>
      <c r="I40" s="93">
        <f>'1.1.PMINFO.'!F111</f>
        <v>0</v>
      </c>
    </row>
    <row r="41" spans="1:9" ht="12.75" customHeight="1" x14ac:dyDescent="0.3">
      <c r="A41" s="94" t="s">
        <v>41</v>
      </c>
      <c r="B41" s="95"/>
      <c r="C41" s="96"/>
      <c r="D41" s="96"/>
      <c r="E41" s="96"/>
      <c r="F41" s="95" t="s">
        <v>133</v>
      </c>
      <c r="G41" s="93">
        <f>'1.1.PMINFO.'!D112</f>
        <v>600000</v>
      </c>
      <c r="H41" s="93">
        <f>'1.1.PMINFO.'!E112</f>
        <v>3600000</v>
      </c>
      <c r="I41" s="93">
        <f>'1.1.PMINFO.'!F112</f>
        <v>3000000</v>
      </c>
    </row>
    <row r="42" spans="1:9" ht="12.9" customHeight="1" x14ac:dyDescent="0.3">
      <c r="A42" s="94" t="s">
        <v>63</v>
      </c>
      <c r="B42" s="95"/>
      <c r="C42" s="98"/>
      <c r="D42" s="98"/>
      <c r="E42" s="98"/>
      <c r="F42" s="99" t="s">
        <v>163</v>
      </c>
      <c r="G42" s="3">
        <f>'1.1.PMINFO.'!D106</f>
        <v>10000000</v>
      </c>
      <c r="H42" s="3">
        <f>'1.1.PMINFO.'!E106</f>
        <v>9630000</v>
      </c>
      <c r="I42" s="3">
        <f>'1.1.PMINFO.'!F106</f>
        <v>0</v>
      </c>
    </row>
    <row r="43" spans="1:9" ht="12.9" customHeight="1" x14ac:dyDescent="0.3">
      <c r="A43" s="94" t="s">
        <v>142</v>
      </c>
      <c r="B43" s="99"/>
      <c r="C43" s="96"/>
      <c r="D43" s="96"/>
      <c r="E43" s="96"/>
      <c r="F43" s="99"/>
      <c r="G43" s="3"/>
      <c r="H43" s="3"/>
      <c r="I43" s="3"/>
    </row>
    <row r="44" spans="1:9" ht="12.9" customHeight="1" x14ac:dyDescent="0.3">
      <c r="A44" s="94" t="s">
        <v>81</v>
      </c>
      <c r="B44" s="99"/>
      <c r="C44" s="96"/>
      <c r="D44" s="96"/>
      <c r="E44" s="96"/>
      <c r="F44" s="99"/>
      <c r="G44" s="3"/>
      <c r="H44" s="3"/>
      <c r="I44" s="3"/>
    </row>
    <row r="45" spans="1:9" ht="12.9" customHeight="1" x14ac:dyDescent="0.3">
      <c r="A45" s="94" t="s">
        <v>83</v>
      </c>
      <c r="B45" s="99"/>
      <c r="C45" s="98"/>
      <c r="D45" s="98"/>
      <c r="E45" s="98"/>
      <c r="F45" s="99"/>
      <c r="G45" s="3"/>
      <c r="H45" s="3"/>
      <c r="I45" s="3"/>
    </row>
    <row r="46" spans="1:9" x14ac:dyDescent="0.3">
      <c r="A46" s="94" t="s">
        <v>147</v>
      </c>
      <c r="B46" s="99"/>
      <c r="C46" s="98"/>
      <c r="D46" s="98"/>
      <c r="E46" s="98"/>
      <c r="F46" s="99"/>
      <c r="G46" s="3"/>
      <c r="H46" s="3"/>
      <c r="I46" s="3"/>
    </row>
    <row r="47" spans="1:9" ht="12.9" customHeight="1" thickBot="1" x14ac:dyDescent="0.35">
      <c r="A47" s="117" t="s">
        <v>164</v>
      </c>
      <c r="B47" s="118"/>
      <c r="C47" s="119"/>
      <c r="D47" s="119"/>
      <c r="E47" s="119"/>
      <c r="F47" s="120" t="s">
        <v>163</v>
      </c>
      <c r="G47" s="121"/>
      <c r="H47" s="121"/>
      <c r="I47" s="121"/>
    </row>
    <row r="48" spans="1:9" ht="15.9" customHeight="1" thickBot="1" x14ac:dyDescent="0.35">
      <c r="A48" s="104" t="s">
        <v>165</v>
      </c>
      <c r="B48" s="105" t="s">
        <v>211</v>
      </c>
      <c r="C48" s="106">
        <f>+C37+C39+C40+C42+C43+C44+C45+C46+C47</f>
        <v>1251449693</v>
      </c>
      <c r="D48" s="106">
        <f t="shared" ref="D48:E48" si="12">+D37+D39+D40+D42+D43+D44+D45+D46+D47</f>
        <v>1251449693</v>
      </c>
      <c r="E48" s="106">
        <f t="shared" si="12"/>
        <v>766677311</v>
      </c>
      <c r="F48" s="105" t="s">
        <v>212</v>
      </c>
      <c r="G48" s="1">
        <f>+G37+G39+G41+G42+G43+G44+G45+G46+G47</f>
        <v>2586061781</v>
      </c>
      <c r="H48" s="1">
        <f t="shared" ref="H48:I48" si="13">+H37+H39+H41+H42+H43+H44+H45+H46+H47</f>
        <v>2590611488</v>
      </c>
      <c r="I48" s="1">
        <f t="shared" si="13"/>
        <v>588281572</v>
      </c>
    </row>
    <row r="49" spans="1:9" ht="12.9" customHeight="1" x14ac:dyDescent="0.3">
      <c r="A49" s="90" t="s">
        <v>166</v>
      </c>
      <c r="B49" s="122" t="s">
        <v>213</v>
      </c>
      <c r="C49" s="123">
        <f>+C50+C51+C52+C53+C54</f>
        <v>1247149685</v>
      </c>
      <c r="D49" s="123">
        <f t="shared" ref="D49:E49" si="14">+D50+D51+D52+D53+D54</f>
        <v>1247149685</v>
      </c>
      <c r="E49" s="123">
        <f t="shared" si="14"/>
        <v>1247149685</v>
      </c>
      <c r="F49" s="110" t="s">
        <v>171</v>
      </c>
      <c r="G49" s="6"/>
      <c r="H49" s="6"/>
      <c r="I49" s="6"/>
    </row>
    <row r="50" spans="1:9" ht="12.9" customHeight="1" x14ac:dyDescent="0.3">
      <c r="A50" s="94" t="s">
        <v>169</v>
      </c>
      <c r="B50" s="124" t="s">
        <v>214</v>
      </c>
      <c r="C50" s="331">
        <v>1247149685</v>
      </c>
      <c r="D50" s="331">
        <v>1247149685</v>
      </c>
      <c r="E50" s="331">
        <v>1247149685</v>
      </c>
      <c r="F50" s="110" t="s">
        <v>215</v>
      </c>
      <c r="G50" s="8"/>
      <c r="H50" s="8"/>
      <c r="I50" s="8"/>
    </row>
    <row r="51" spans="1:9" ht="12.9" customHeight="1" x14ac:dyDescent="0.3">
      <c r="A51" s="90" t="s">
        <v>172</v>
      </c>
      <c r="B51" s="124" t="s">
        <v>216</v>
      </c>
      <c r="C51" s="112"/>
      <c r="D51" s="112"/>
      <c r="E51" s="112"/>
      <c r="F51" s="110" t="s">
        <v>177</v>
      </c>
      <c r="G51" s="8"/>
      <c r="H51" s="8"/>
      <c r="I51" s="8"/>
    </row>
    <row r="52" spans="1:9" ht="12.9" customHeight="1" x14ac:dyDescent="0.3">
      <c r="A52" s="94" t="s">
        <v>175</v>
      </c>
      <c r="B52" s="124" t="s">
        <v>217</v>
      </c>
      <c r="C52" s="112"/>
      <c r="D52" s="112"/>
      <c r="E52" s="112"/>
      <c r="F52" s="110" t="s">
        <v>180</v>
      </c>
      <c r="G52" s="8">
        <f>'1.1.PMINFO.'!D115</f>
        <v>15729000</v>
      </c>
      <c r="H52" s="8">
        <f>'1.1.PMINFO.'!E115</f>
        <v>15729000</v>
      </c>
      <c r="I52" s="8">
        <f>'1.1.PMINFO.'!F115</f>
        <v>5322400</v>
      </c>
    </row>
    <row r="53" spans="1:9" ht="12.9" customHeight="1" x14ac:dyDescent="0.3">
      <c r="A53" s="90" t="s">
        <v>178</v>
      </c>
      <c r="B53" s="124" t="s">
        <v>218</v>
      </c>
      <c r="C53" s="112"/>
      <c r="D53" s="112"/>
      <c r="E53" s="112"/>
      <c r="F53" s="108" t="s">
        <v>183</v>
      </c>
      <c r="G53" s="8"/>
      <c r="H53" s="8"/>
      <c r="I53" s="8"/>
    </row>
    <row r="54" spans="1:9" ht="12.9" customHeight="1" x14ac:dyDescent="0.3">
      <c r="A54" s="94" t="s">
        <v>181</v>
      </c>
      <c r="B54" s="125" t="s">
        <v>219</v>
      </c>
      <c r="C54" s="112"/>
      <c r="D54" s="112"/>
      <c r="E54" s="112"/>
      <c r="F54" s="110" t="s">
        <v>220</v>
      </c>
      <c r="G54" s="8"/>
      <c r="H54" s="8"/>
      <c r="I54" s="8"/>
    </row>
    <row r="55" spans="1:9" ht="12.9" customHeight="1" x14ac:dyDescent="0.3">
      <c r="A55" s="90" t="s">
        <v>184</v>
      </c>
      <c r="B55" s="126" t="s">
        <v>221</v>
      </c>
      <c r="C55" s="113">
        <f>+C56+C57+C58+C59+C60</f>
        <v>183000000</v>
      </c>
      <c r="D55" s="113">
        <f t="shared" ref="D55:E55" si="15">+D56+D57+D58+D59+D60</f>
        <v>183000000</v>
      </c>
      <c r="E55" s="113">
        <f t="shared" si="15"/>
        <v>134981711</v>
      </c>
      <c r="F55" s="127" t="s">
        <v>189</v>
      </c>
      <c r="G55" s="8"/>
      <c r="H55" s="8"/>
      <c r="I55" s="8"/>
    </row>
    <row r="56" spans="1:9" ht="12.9" customHeight="1" x14ac:dyDescent="0.3">
      <c r="A56" s="94" t="s">
        <v>187</v>
      </c>
      <c r="B56" s="125" t="s">
        <v>222</v>
      </c>
      <c r="C56" s="112">
        <f>'1.1.PMINFO.'!D68</f>
        <v>183000000</v>
      </c>
      <c r="D56" s="112">
        <f>'1.1.PMINFO.'!E68</f>
        <v>183000000</v>
      </c>
      <c r="E56" s="112">
        <f>'1.1.PMINFO.'!F68</f>
        <v>134981711</v>
      </c>
      <c r="F56" s="127" t="s">
        <v>223</v>
      </c>
      <c r="G56" s="8"/>
      <c r="H56" s="8"/>
      <c r="I56" s="8"/>
    </row>
    <row r="57" spans="1:9" ht="12.9" customHeight="1" x14ac:dyDescent="0.3">
      <c r="A57" s="90" t="s">
        <v>190</v>
      </c>
      <c r="B57" s="125" t="s">
        <v>224</v>
      </c>
      <c r="C57" s="112"/>
      <c r="D57" s="112"/>
      <c r="E57" s="112"/>
      <c r="F57" s="128"/>
      <c r="G57" s="8"/>
      <c r="H57" s="8"/>
      <c r="I57" s="8"/>
    </row>
    <row r="58" spans="1:9" ht="12.9" customHeight="1" x14ac:dyDescent="0.3">
      <c r="A58" s="94" t="s">
        <v>192</v>
      </c>
      <c r="B58" s="124" t="s">
        <v>225</v>
      </c>
      <c r="C58" s="112"/>
      <c r="D58" s="112"/>
      <c r="E58" s="112"/>
      <c r="F58" s="129"/>
      <c r="G58" s="8"/>
      <c r="H58" s="8"/>
      <c r="I58" s="8"/>
    </row>
    <row r="59" spans="1:9" ht="12.9" customHeight="1" x14ac:dyDescent="0.3">
      <c r="A59" s="90" t="s">
        <v>195</v>
      </c>
      <c r="B59" s="130" t="s">
        <v>226</v>
      </c>
      <c r="C59" s="112"/>
      <c r="D59" s="112"/>
      <c r="E59" s="112"/>
      <c r="F59" s="99"/>
      <c r="G59" s="8"/>
      <c r="H59" s="8"/>
      <c r="I59" s="8"/>
    </row>
    <row r="60" spans="1:9" ht="12.9" customHeight="1" thickBot="1" x14ac:dyDescent="0.35">
      <c r="A60" s="94" t="s">
        <v>198</v>
      </c>
      <c r="B60" s="131" t="s">
        <v>227</v>
      </c>
      <c r="C60" s="112"/>
      <c r="D60" s="112"/>
      <c r="E60" s="112"/>
      <c r="F60" s="129"/>
      <c r="G60" s="8"/>
      <c r="H60" s="8"/>
      <c r="I60" s="8"/>
    </row>
    <row r="61" spans="1:9" ht="21.75" customHeight="1" thickBot="1" x14ac:dyDescent="0.35">
      <c r="A61" s="104" t="s">
        <v>201</v>
      </c>
      <c r="B61" s="105" t="s">
        <v>228</v>
      </c>
      <c r="C61" s="106">
        <f>+C49+C55</f>
        <v>1430149685</v>
      </c>
      <c r="D61" s="106">
        <f t="shared" ref="D61:E61" si="16">+D49+D55</f>
        <v>1430149685</v>
      </c>
      <c r="E61" s="106">
        <f t="shared" si="16"/>
        <v>1382131396</v>
      </c>
      <c r="F61" s="105" t="s">
        <v>229</v>
      </c>
      <c r="G61" s="1">
        <f>SUM(G49:G60)</f>
        <v>15729000</v>
      </c>
      <c r="H61" s="1">
        <f t="shared" ref="H61:I61" si="17">SUM(H49:H60)</f>
        <v>15729000</v>
      </c>
      <c r="I61" s="1">
        <f t="shared" si="17"/>
        <v>5322400</v>
      </c>
    </row>
    <row r="62" spans="1:9" ht="13.8" thickBot="1" x14ac:dyDescent="0.35">
      <c r="A62" s="104" t="s">
        <v>230</v>
      </c>
      <c r="B62" s="115" t="s">
        <v>231</v>
      </c>
      <c r="C62" s="116">
        <f>+C48+C61</f>
        <v>2681599378</v>
      </c>
      <c r="D62" s="116">
        <f t="shared" ref="D62:E62" si="18">+D48+D61</f>
        <v>2681599378</v>
      </c>
      <c r="E62" s="116">
        <f t="shared" si="18"/>
        <v>2148808707</v>
      </c>
      <c r="F62" s="115" t="s">
        <v>232</v>
      </c>
      <c r="G62" s="116">
        <f>+G48+G61</f>
        <v>2601790781</v>
      </c>
      <c r="H62" s="116">
        <f t="shared" ref="H62:I62" si="19">+H48+H61</f>
        <v>2606340488</v>
      </c>
      <c r="I62" s="116">
        <f t="shared" si="19"/>
        <v>593603972</v>
      </c>
    </row>
    <row r="63" spans="1:9" ht="13.8" thickBot="1" x14ac:dyDescent="0.35">
      <c r="A63" s="104" t="s">
        <v>233</v>
      </c>
      <c r="B63" s="115" t="s">
        <v>199</v>
      </c>
      <c r="C63" s="116">
        <f>IF(C48-G48&lt;0,G48-C48,"-")</f>
        <v>1334612088</v>
      </c>
      <c r="D63" s="116">
        <f t="shared" ref="D63:E63" si="20">IF(D48-H48&lt;0,H48-D48,"-")</f>
        <v>1339161795</v>
      </c>
      <c r="E63" s="116" t="str">
        <f t="shared" si="20"/>
        <v>-</v>
      </c>
      <c r="F63" s="115" t="s">
        <v>200</v>
      </c>
      <c r="G63" s="116" t="str">
        <f>IF(C48-G48&gt;0,C48-G48,"-")</f>
        <v>-</v>
      </c>
      <c r="H63" s="116" t="str">
        <f t="shared" ref="H63:I63" si="21">IF(D48-H48&gt;0,D48-H48,"-")</f>
        <v>-</v>
      </c>
      <c r="I63" s="116">
        <f t="shared" si="21"/>
        <v>178395739</v>
      </c>
    </row>
    <row r="64" spans="1:9" ht="13.8" thickBot="1" x14ac:dyDescent="0.35">
      <c r="A64" s="104" t="s">
        <v>234</v>
      </c>
      <c r="B64" s="115" t="s">
        <v>202</v>
      </c>
      <c r="C64" s="116">
        <f>IF(C48+C49-G62&lt;0,G62-(C48+C49+C56),"-")</f>
        <v>-79808597</v>
      </c>
      <c r="D64" s="116">
        <f t="shared" ref="D64:E64" si="22">IF(D48+D49-H62&lt;0,H62-(D48+D49+D56),"-")</f>
        <v>-75258890</v>
      </c>
      <c r="E64" s="116" t="str">
        <f t="shared" si="22"/>
        <v>-</v>
      </c>
      <c r="F64" s="115" t="s">
        <v>203</v>
      </c>
      <c r="G64" s="116" t="str">
        <f>IF(C48+C49-G62&gt;0,C48+C49-G62,"-")</f>
        <v>-</v>
      </c>
      <c r="H64" s="116" t="str">
        <f t="shared" ref="H64:I64" si="23">IF(D48+D49-H62&gt;0,D48+D49-H62,"-")</f>
        <v>-</v>
      </c>
      <c r="I64" s="116">
        <f t="shared" si="23"/>
        <v>1420223024</v>
      </c>
    </row>
    <row r="65" spans="1:9" ht="13.8" thickBot="1" x14ac:dyDescent="0.35">
      <c r="A65" s="104" t="s">
        <v>235</v>
      </c>
      <c r="B65" s="115" t="s">
        <v>236</v>
      </c>
      <c r="C65" s="116">
        <f>SUM(C62,C28)</f>
        <v>4628696265</v>
      </c>
      <c r="D65" s="116">
        <f t="shared" ref="D65:E65" si="24">SUM(D62,D28)</f>
        <v>4710932134</v>
      </c>
      <c r="E65" s="116">
        <f t="shared" si="24"/>
        <v>3201072330</v>
      </c>
      <c r="F65" s="115" t="s">
        <v>237</v>
      </c>
      <c r="G65" s="116">
        <f>SUM(G62,G28)</f>
        <v>4628696265</v>
      </c>
      <c r="H65" s="116">
        <f t="shared" ref="H65:I65" si="25">SUM(H62,H28)</f>
        <v>4710932134</v>
      </c>
      <c r="I65" s="116">
        <f t="shared" si="25"/>
        <v>1603895140</v>
      </c>
    </row>
    <row r="68" spans="1:9" x14ac:dyDescent="0.3">
      <c r="D68" s="9">
        <f>H65-D65</f>
        <v>0</v>
      </c>
    </row>
  </sheetData>
  <mergeCells count="3">
    <mergeCell ref="A3:A4"/>
    <mergeCell ref="A34:A35"/>
    <mergeCell ref="B32:G32"/>
  </mergeCells>
  <phoneticPr fontId="2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orientation="landscape" verticalDpi="300" r:id="rId1"/>
  <headerFooter alignWithMargins="0">
    <oddHeader xml:space="preserve">&amp;R&amp;"Times New Roman CE,Félkövér dőlt"&amp;14 2. melléklet&amp;11 </oddHeader>
  </headerFooter>
  <rowBreaks count="1" manualBreakCount="1">
    <brk id="3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topLeftCell="A161" zoomScaleNormal="100" workbookViewId="0">
      <selection activeCell="F44" sqref="F44"/>
    </sheetView>
  </sheetViews>
  <sheetFormatPr defaultRowHeight="14.4" x14ac:dyDescent="0.3"/>
  <cols>
    <col min="1" max="1" width="5.5546875" customWidth="1"/>
    <col min="2" max="2" width="18.88671875" bestFit="1" customWidth="1"/>
    <col min="3" max="3" width="83.109375" style="608" customWidth="1"/>
    <col min="4" max="4" width="14.44140625" style="608" customWidth="1"/>
    <col min="5" max="5" width="15" style="609" bestFit="1" customWidth="1"/>
    <col min="6" max="6" width="14" style="609" bestFit="1" customWidth="1"/>
    <col min="7" max="7" width="15" style="609" bestFit="1" customWidth="1"/>
  </cols>
  <sheetData>
    <row r="1" spans="1:7" ht="28.8" x14ac:dyDescent="0.3">
      <c r="A1" s="600" t="s">
        <v>1528</v>
      </c>
      <c r="B1" s="600" t="s">
        <v>1529</v>
      </c>
      <c r="C1" s="600" t="s">
        <v>1530</v>
      </c>
      <c r="D1" s="601" t="s">
        <v>1531</v>
      </c>
      <c r="E1" s="601" t="s">
        <v>1532</v>
      </c>
      <c r="F1" s="600" t="s">
        <v>1533</v>
      </c>
      <c r="G1" s="600" t="s">
        <v>1534</v>
      </c>
    </row>
    <row r="2" spans="1:7" x14ac:dyDescent="0.3">
      <c r="A2" s="602" t="s">
        <v>1535</v>
      </c>
      <c r="B2" s="602" t="s">
        <v>1536</v>
      </c>
      <c r="C2" s="603" t="s">
        <v>1537</v>
      </c>
      <c r="D2" s="602" t="s">
        <v>1538</v>
      </c>
      <c r="E2" s="604">
        <v>4580000</v>
      </c>
      <c r="F2" s="604">
        <v>48.28</v>
      </c>
      <c r="G2" s="604">
        <v>221122400</v>
      </c>
    </row>
    <row r="3" spans="1:7" x14ac:dyDescent="0.3">
      <c r="A3" s="602" t="s">
        <v>1539</v>
      </c>
      <c r="B3" s="602" t="s">
        <v>1540</v>
      </c>
      <c r="C3" s="603" t="s">
        <v>1541</v>
      </c>
      <c r="D3" s="602" t="s">
        <v>1542</v>
      </c>
      <c r="E3" s="604" t="s">
        <v>1543</v>
      </c>
      <c r="F3" s="604" t="s">
        <v>1543</v>
      </c>
      <c r="G3" s="604">
        <v>221122400</v>
      </c>
    </row>
    <row r="4" spans="1:7" x14ac:dyDescent="0.3">
      <c r="A4" s="602" t="s">
        <v>1544</v>
      </c>
      <c r="B4" s="602"/>
      <c r="C4" s="603"/>
      <c r="D4" s="602"/>
      <c r="E4" s="604"/>
      <c r="F4" s="604"/>
      <c r="G4" s="604"/>
    </row>
    <row r="5" spans="1:7" x14ac:dyDescent="0.3">
      <c r="A5" s="602" t="s">
        <v>1376</v>
      </c>
      <c r="B5" s="602" t="s">
        <v>1545</v>
      </c>
      <c r="C5" s="603" t="s">
        <v>1546</v>
      </c>
      <c r="D5" s="602" t="s">
        <v>1542</v>
      </c>
      <c r="E5" s="604" t="s">
        <v>1543</v>
      </c>
      <c r="F5" s="604" t="s">
        <v>1543</v>
      </c>
      <c r="G5" s="604">
        <v>86216324</v>
      </c>
    </row>
    <row r="6" spans="1:7" x14ac:dyDescent="0.3">
      <c r="A6" s="602" t="s">
        <v>1547</v>
      </c>
      <c r="B6" s="602" t="s">
        <v>1548</v>
      </c>
      <c r="C6" s="603" t="s">
        <v>1549</v>
      </c>
      <c r="D6" s="602" t="s">
        <v>1550</v>
      </c>
      <c r="E6" s="604">
        <v>22300</v>
      </c>
      <c r="F6" s="604" t="s">
        <v>1543</v>
      </c>
      <c r="G6" s="604">
        <v>16669250</v>
      </c>
    </row>
    <row r="7" spans="1:7" x14ac:dyDescent="0.3">
      <c r="A7" s="602" t="s">
        <v>1551</v>
      </c>
      <c r="B7" s="602" t="s">
        <v>1552</v>
      </c>
      <c r="C7" s="603" t="s">
        <v>1553</v>
      </c>
      <c r="D7" s="602" t="s">
        <v>1554</v>
      </c>
      <c r="E7" s="604" t="s">
        <v>1543</v>
      </c>
      <c r="F7" s="604" t="s">
        <v>1543</v>
      </c>
      <c r="G7" s="604">
        <v>40640000</v>
      </c>
    </row>
    <row r="8" spans="1:7" x14ac:dyDescent="0.3">
      <c r="A8" s="602" t="s">
        <v>1555</v>
      </c>
      <c r="B8" s="602" t="s">
        <v>1556</v>
      </c>
      <c r="C8" s="603" t="s">
        <v>1557</v>
      </c>
      <c r="D8" s="602" t="s">
        <v>1558</v>
      </c>
      <c r="E8" s="604" t="s">
        <v>1543</v>
      </c>
      <c r="F8" s="604" t="s">
        <v>1543</v>
      </c>
      <c r="G8" s="604">
        <v>7740824</v>
      </c>
    </row>
    <row r="9" spans="1:7" x14ac:dyDescent="0.3">
      <c r="A9" s="602" t="s">
        <v>1559</v>
      </c>
      <c r="B9" s="602" t="s">
        <v>1560</v>
      </c>
      <c r="C9" s="603" t="s">
        <v>1561</v>
      </c>
      <c r="D9" s="602" t="s">
        <v>1554</v>
      </c>
      <c r="E9" s="604" t="s">
        <v>1543</v>
      </c>
      <c r="F9" s="604" t="s">
        <v>1543</v>
      </c>
      <c r="G9" s="604">
        <v>21166250</v>
      </c>
    </row>
    <row r="10" spans="1:7" x14ac:dyDescent="0.3">
      <c r="A10" s="602" t="s">
        <v>1562</v>
      </c>
      <c r="B10" s="602" t="s">
        <v>1563</v>
      </c>
      <c r="C10" s="603" t="s">
        <v>1564</v>
      </c>
      <c r="D10" s="602" t="s">
        <v>1542</v>
      </c>
      <c r="E10" s="604" t="s">
        <v>1543</v>
      </c>
      <c r="F10" s="604" t="s">
        <v>1543</v>
      </c>
      <c r="G10" s="604">
        <v>24967176</v>
      </c>
    </row>
    <row r="11" spans="1:7" x14ac:dyDescent="0.3">
      <c r="A11" s="602" t="s">
        <v>403</v>
      </c>
      <c r="B11" s="602" t="s">
        <v>1565</v>
      </c>
      <c r="C11" s="603" t="s">
        <v>1566</v>
      </c>
      <c r="D11" s="602" t="s">
        <v>1542</v>
      </c>
      <c r="E11" s="604">
        <v>22300</v>
      </c>
      <c r="F11" s="604" t="s">
        <v>1543</v>
      </c>
      <c r="G11" s="604">
        <v>0</v>
      </c>
    </row>
    <row r="12" spans="1:7" x14ac:dyDescent="0.3">
      <c r="A12" s="602" t="s">
        <v>404</v>
      </c>
      <c r="B12" s="602" t="s">
        <v>1565</v>
      </c>
      <c r="C12" s="603" t="s">
        <v>1567</v>
      </c>
      <c r="D12" s="602" t="s">
        <v>1542</v>
      </c>
      <c r="E12" s="604" t="s">
        <v>1543</v>
      </c>
      <c r="F12" s="604" t="s">
        <v>1543</v>
      </c>
      <c r="G12" s="604">
        <v>0</v>
      </c>
    </row>
    <row r="13" spans="1:7" x14ac:dyDescent="0.3">
      <c r="A13" s="602" t="s">
        <v>405</v>
      </c>
      <c r="B13" s="602" t="s">
        <v>1565</v>
      </c>
      <c r="C13" s="603" t="s">
        <v>1568</v>
      </c>
      <c r="D13" s="602" t="s">
        <v>1542</v>
      </c>
      <c r="E13" s="604" t="s">
        <v>1543</v>
      </c>
      <c r="F13" s="604" t="s">
        <v>1543</v>
      </c>
      <c r="G13" s="604">
        <v>3800926</v>
      </c>
    </row>
    <row r="14" spans="1:7" x14ac:dyDescent="0.3">
      <c r="A14" s="602" t="s">
        <v>406</v>
      </c>
      <c r="B14" s="602" t="s">
        <v>1569</v>
      </c>
      <c r="C14" s="603" t="s">
        <v>1570</v>
      </c>
      <c r="D14" s="602" t="s">
        <v>1542</v>
      </c>
      <c r="E14" s="604" t="s">
        <v>1543</v>
      </c>
      <c r="F14" s="604" t="s">
        <v>1543</v>
      </c>
      <c r="G14" s="604">
        <v>21166250</v>
      </c>
    </row>
    <row r="15" spans="1:7" x14ac:dyDescent="0.3">
      <c r="A15" s="602" t="s">
        <v>407</v>
      </c>
      <c r="B15" s="602" t="s">
        <v>1571</v>
      </c>
      <c r="C15" s="603" t="s">
        <v>1572</v>
      </c>
      <c r="D15" s="602" t="s">
        <v>1573</v>
      </c>
      <c r="E15" s="604">
        <v>2700</v>
      </c>
      <c r="F15" s="604" t="s">
        <v>1543</v>
      </c>
      <c r="G15" s="604">
        <v>35685900</v>
      </c>
    </row>
    <row r="16" spans="1:7" x14ac:dyDescent="0.3">
      <c r="A16" s="602" t="s">
        <v>408</v>
      </c>
      <c r="B16" s="602" t="s">
        <v>1574</v>
      </c>
      <c r="C16" s="603" t="s">
        <v>1575</v>
      </c>
      <c r="D16" s="602" t="s">
        <v>1542</v>
      </c>
      <c r="E16" s="604">
        <v>2700</v>
      </c>
      <c r="F16" s="604" t="s">
        <v>1543</v>
      </c>
      <c r="G16" s="604">
        <v>0</v>
      </c>
    </row>
    <row r="17" spans="1:7" x14ac:dyDescent="0.3">
      <c r="A17" s="602" t="s">
        <v>409</v>
      </c>
      <c r="B17" s="602" t="s">
        <v>1576</v>
      </c>
      <c r="C17" s="603" t="s">
        <v>1577</v>
      </c>
      <c r="D17" s="602" t="s">
        <v>1578</v>
      </c>
      <c r="E17" s="604">
        <v>2550</v>
      </c>
      <c r="F17" s="604" t="s">
        <v>1543</v>
      </c>
      <c r="G17" s="604">
        <v>879750</v>
      </c>
    </row>
    <row r="18" spans="1:7" x14ac:dyDescent="0.3">
      <c r="A18" s="602" t="s">
        <v>410</v>
      </c>
      <c r="B18" s="602" t="s">
        <v>1579</v>
      </c>
      <c r="C18" s="603" t="s">
        <v>1580</v>
      </c>
      <c r="D18" s="602" t="s">
        <v>1542</v>
      </c>
      <c r="E18" s="604">
        <v>2550</v>
      </c>
      <c r="F18" s="604" t="s">
        <v>1543</v>
      </c>
      <c r="G18" s="604">
        <v>0</v>
      </c>
    </row>
    <row r="19" spans="1:7" x14ac:dyDescent="0.3">
      <c r="A19" s="602" t="s">
        <v>411</v>
      </c>
      <c r="B19" s="602" t="s">
        <v>1581</v>
      </c>
      <c r="C19" s="603" t="s">
        <v>1582</v>
      </c>
      <c r="D19" s="602" t="s">
        <v>1583</v>
      </c>
      <c r="E19" s="604">
        <v>1</v>
      </c>
      <c r="F19" s="604" t="s">
        <v>1543</v>
      </c>
      <c r="G19" s="604">
        <v>502200</v>
      </c>
    </row>
    <row r="20" spans="1:7" x14ac:dyDescent="0.3">
      <c r="A20" s="602" t="s">
        <v>412</v>
      </c>
      <c r="B20" s="602" t="s">
        <v>1584</v>
      </c>
      <c r="C20" s="603" t="s">
        <v>1585</v>
      </c>
      <c r="D20" s="602" t="s">
        <v>1542</v>
      </c>
      <c r="E20" s="604">
        <v>1</v>
      </c>
      <c r="F20" s="604" t="s">
        <v>1543</v>
      </c>
      <c r="G20" s="604">
        <v>502200</v>
      </c>
    </row>
    <row r="21" spans="1:7" x14ac:dyDescent="0.3">
      <c r="A21" s="602" t="s">
        <v>413</v>
      </c>
      <c r="B21" s="602" t="s">
        <v>1586</v>
      </c>
      <c r="C21" s="603" t="s">
        <v>1587</v>
      </c>
      <c r="D21" s="602" t="s">
        <v>1542</v>
      </c>
      <c r="E21" s="604" t="s">
        <v>1543</v>
      </c>
      <c r="F21" s="604" t="s">
        <v>1543</v>
      </c>
      <c r="G21" s="604">
        <v>97814798</v>
      </c>
    </row>
    <row r="22" spans="1:7" x14ac:dyDescent="0.3">
      <c r="A22" s="602" t="s">
        <v>414</v>
      </c>
      <c r="B22" s="602" t="s">
        <v>1588</v>
      </c>
      <c r="C22" s="603" t="s">
        <v>1589</v>
      </c>
      <c r="D22" s="602" t="s">
        <v>1542</v>
      </c>
      <c r="E22" s="604" t="s">
        <v>1543</v>
      </c>
      <c r="F22" s="604" t="s">
        <v>1543</v>
      </c>
      <c r="G22" s="604">
        <v>0</v>
      </c>
    </row>
    <row r="23" spans="1:7" x14ac:dyDescent="0.3">
      <c r="A23" s="602" t="s">
        <v>415</v>
      </c>
      <c r="B23" s="602" t="s">
        <v>1590</v>
      </c>
      <c r="C23" s="603" t="s">
        <v>1591</v>
      </c>
      <c r="D23" s="602" t="s">
        <v>1542</v>
      </c>
      <c r="E23" s="604" t="s">
        <v>1543</v>
      </c>
      <c r="F23" s="604" t="s">
        <v>1543</v>
      </c>
      <c r="G23" s="604">
        <v>246591776</v>
      </c>
    </row>
    <row r="24" spans="1:7" x14ac:dyDescent="0.3">
      <c r="A24" s="602" t="s">
        <v>416</v>
      </c>
      <c r="B24" s="602" t="s">
        <v>1592</v>
      </c>
      <c r="C24" s="603" t="s">
        <v>1593</v>
      </c>
      <c r="D24" s="602" t="s">
        <v>1542</v>
      </c>
      <c r="E24" s="604" t="s">
        <v>1543</v>
      </c>
      <c r="F24" s="604" t="s">
        <v>1543</v>
      </c>
      <c r="G24" s="604">
        <v>0</v>
      </c>
    </row>
    <row r="25" spans="1:7" x14ac:dyDescent="0.3">
      <c r="A25" s="602" t="s">
        <v>417</v>
      </c>
      <c r="B25" s="602" t="s">
        <v>1594</v>
      </c>
      <c r="C25" s="603" t="s">
        <v>1595</v>
      </c>
      <c r="D25" s="602" t="s">
        <v>1542</v>
      </c>
      <c r="E25" s="604" t="s">
        <v>1543</v>
      </c>
      <c r="F25" s="604" t="s">
        <v>1543</v>
      </c>
      <c r="G25" s="604">
        <v>0</v>
      </c>
    </row>
    <row r="26" spans="1:7" x14ac:dyDescent="0.3">
      <c r="A26" s="602" t="s">
        <v>418</v>
      </c>
      <c r="B26" s="602" t="s">
        <v>1596</v>
      </c>
      <c r="C26" s="603" t="s">
        <v>1597</v>
      </c>
      <c r="D26" s="602" t="s">
        <v>1598</v>
      </c>
      <c r="E26" s="604">
        <v>100</v>
      </c>
      <c r="F26" s="604">
        <v>0</v>
      </c>
      <c r="G26" s="604">
        <v>0</v>
      </c>
    </row>
    <row r="27" spans="1:7" x14ac:dyDescent="0.3">
      <c r="A27" s="602" t="s">
        <v>419</v>
      </c>
      <c r="B27" s="602" t="s">
        <v>1599</v>
      </c>
      <c r="C27" s="603" t="s">
        <v>1600</v>
      </c>
      <c r="D27" s="602" t="s">
        <v>1601</v>
      </c>
      <c r="E27" s="604">
        <v>2</v>
      </c>
      <c r="F27" s="604">
        <v>0</v>
      </c>
      <c r="G27" s="604">
        <v>0</v>
      </c>
    </row>
    <row r="28" spans="1:7" x14ac:dyDescent="0.3">
      <c r="A28" s="602" t="s">
        <v>420</v>
      </c>
      <c r="B28" s="602" t="s">
        <v>1602</v>
      </c>
      <c r="C28" s="603" t="s">
        <v>1603</v>
      </c>
      <c r="D28" s="602" t="s">
        <v>1542</v>
      </c>
      <c r="E28" s="604" t="s">
        <v>1543</v>
      </c>
      <c r="F28" s="604">
        <v>0</v>
      </c>
      <c r="G28" s="604">
        <v>490400</v>
      </c>
    </row>
    <row r="29" spans="1:7" x14ac:dyDescent="0.3">
      <c r="A29" s="605" t="s">
        <v>421</v>
      </c>
      <c r="B29" s="605" t="s">
        <v>1604</v>
      </c>
      <c r="C29" s="606" t="s">
        <v>1605</v>
      </c>
      <c r="D29" s="605" t="s">
        <v>1542</v>
      </c>
      <c r="E29" s="607" t="s">
        <v>1543</v>
      </c>
      <c r="F29" s="607" t="s">
        <v>1543</v>
      </c>
      <c r="G29" s="607">
        <v>247082176</v>
      </c>
    </row>
    <row r="30" spans="1:7" x14ac:dyDescent="0.3">
      <c r="A30" s="602" t="s">
        <v>1606</v>
      </c>
      <c r="B30" s="602"/>
      <c r="C30" s="603"/>
      <c r="D30" s="602"/>
      <c r="E30" s="604"/>
      <c r="F30" s="604"/>
      <c r="G30" s="604"/>
    </row>
    <row r="31" spans="1:7" x14ac:dyDescent="0.3">
      <c r="A31" s="602" t="s">
        <v>1607</v>
      </c>
      <c r="B31" s="602"/>
      <c r="C31" s="603"/>
      <c r="D31" s="602"/>
      <c r="E31" s="604"/>
      <c r="F31" s="604"/>
      <c r="G31" s="604"/>
    </row>
    <row r="32" spans="1:7" x14ac:dyDescent="0.3">
      <c r="A32" s="602" t="s">
        <v>422</v>
      </c>
      <c r="B32" s="602" t="s">
        <v>1608</v>
      </c>
      <c r="C32" s="603" t="s">
        <v>1609</v>
      </c>
      <c r="D32" s="602" t="s">
        <v>1573</v>
      </c>
      <c r="E32" s="604">
        <v>4371500</v>
      </c>
      <c r="F32" s="604">
        <v>41</v>
      </c>
      <c r="G32" s="604">
        <v>119487667</v>
      </c>
    </row>
    <row r="33" spans="1:7" ht="28.8" x14ac:dyDescent="0.3">
      <c r="A33" s="602" t="s">
        <v>423</v>
      </c>
      <c r="B33" s="602" t="s">
        <v>1610</v>
      </c>
      <c r="C33" s="603" t="s">
        <v>1611</v>
      </c>
      <c r="D33" s="602" t="s">
        <v>1573</v>
      </c>
      <c r="E33" s="604">
        <v>2205000</v>
      </c>
      <c r="F33" s="604">
        <v>27.5</v>
      </c>
      <c r="G33" s="604">
        <v>40425000</v>
      </c>
    </row>
    <row r="34" spans="1:7" ht="28.8" x14ac:dyDescent="0.3">
      <c r="A34" s="602" t="s">
        <v>424</v>
      </c>
      <c r="B34" s="602" t="s">
        <v>1612</v>
      </c>
      <c r="C34" s="603" t="s">
        <v>1613</v>
      </c>
      <c r="D34" s="602" t="s">
        <v>1573</v>
      </c>
      <c r="E34" s="604">
        <v>4371500</v>
      </c>
      <c r="F34" s="604">
        <v>0</v>
      </c>
      <c r="G34" s="604">
        <v>0</v>
      </c>
    </row>
    <row r="35" spans="1:7" x14ac:dyDescent="0.3">
      <c r="A35" s="602" t="s">
        <v>1614</v>
      </c>
      <c r="B35" s="602"/>
      <c r="C35" s="603"/>
      <c r="D35" s="602"/>
      <c r="E35" s="604"/>
      <c r="F35" s="604"/>
      <c r="G35" s="604"/>
    </row>
    <row r="36" spans="1:7" x14ac:dyDescent="0.3">
      <c r="A36" s="602" t="s">
        <v>425</v>
      </c>
      <c r="B36" s="602" t="s">
        <v>1615</v>
      </c>
      <c r="C36" s="603" t="s">
        <v>1609</v>
      </c>
      <c r="D36" s="602" t="s">
        <v>1573</v>
      </c>
      <c r="E36" s="604">
        <v>2185750</v>
      </c>
      <c r="F36" s="604">
        <v>0</v>
      </c>
      <c r="G36" s="604">
        <v>0</v>
      </c>
    </row>
    <row r="37" spans="1:7" ht="28.8" x14ac:dyDescent="0.3">
      <c r="A37" s="602" t="s">
        <v>426</v>
      </c>
      <c r="B37" s="602" t="s">
        <v>1616</v>
      </c>
      <c r="C37" s="603" t="s">
        <v>1611</v>
      </c>
      <c r="D37" s="602" t="s">
        <v>1573</v>
      </c>
      <c r="E37" s="604">
        <v>1102500</v>
      </c>
      <c r="F37" s="604">
        <v>0</v>
      </c>
      <c r="G37" s="604">
        <v>0</v>
      </c>
    </row>
    <row r="38" spans="1:7" ht="28.8" x14ac:dyDescent="0.3">
      <c r="A38" s="602" t="s">
        <v>427</v>
      </c>
      <c r="B38" s="602" t="s">
        <v>1617</v>
      </c>
      <c r="C38" s="603" t="s">
        <v>1613</v>
      </c>
      <c r="D38" s="602" t="s">
        <v>1573</v>
      </c>
      <c r="E38" s="604">
        <v>2185750</v>
      </c>
      <c r="F38" s="604">
        <v>0</v>
      </c>
      <c r="G38" s="604">
        <v>0</v>
      </c>
    </row>
    <row r="39" spans="1:7" x14ac:dyDescent="0.3">
      <c r="A39" s="602" t="s">
        <v>1618</v>
      </c>
      <c r="B39" s="602"/>
      <c r="C39" s="603"/>
      <c r="D39" s="602"/>
      <c r="E39" s="604"/>
      <c r="F39" s="604"/>
      <c r="G39" s="604"/>
    </row>
    <row r="40" spans="1:7" x14ac:dyDescent="0.3">
      <c r="A40" s="602" t="s">
        <v>428</v>
      </c>
      <c r="B40" s="602" t="s">
        <v>1619</v>
      </c>
      <c r="C40" s="603" t="s">
        <v>1609</v>
      </c>
      <c r="D40" s="602" t="s">
        <v>1573</v>
      </c>
      <c r="E40" s="604">
        <v>4371500</v>
      </c>
      <c r="F40" s="604">
        <v>40.1</v>
      </c>
      <c r="G40" s="604">
        <v>58432383</v>
      </c>
    </row>
    <row r="41" spans="1:7" ht="28.8" x14ac:dyDescent="0.3">
      <c r="A41" s="602" t="s">
        <v>429</v>
      </c>
      <c r="B41" s="602" t="s">
        <v>1620</v>
      </c>
      <c r="C41" s="603" t="s">
        <v>1611</v>
      </c>
      <c r="D41" s="602" t="s">
        <v>1573</v>
      </c>
      <c r="E41" s="604">
        <v>2205000</v>
      </c>
      <c r="F41" s="604">
        <v>27.5</v>
      </c>
      <c r="G41" s="604">
        <v>20212500</v>
      </c>
    </row>
    <row r="42" spans="1:7" ht="28.8" x14ac:dyDescent="0.3">
      <c r="A42" s="602" t="s">
        <v>430</v>
      </c>
      <c r="B42" s="602" t="s">
        <v>1621</v>
      </c>
      <c r="C42" s="603" t="s">
        <v>1613</v>
      </c>
      <c r="D42" s="602" t="s">
        <v>1573</v>
      </c>
      <c r="E42" s="604">
        <v>4371500</v>
      </c>
      <c r="F42" s="604">
        <v>0</v>
      </c>
      <c r="G42" s="604">
        <v>0</v>
      </c>
    </row>
    <row r="43" spans="1:7" x14ac:dyDescent="0.3">
      <c r="A43" s="602" t="s">
        <v>1622</v>
      </c>
      <c r="B43" s="602"/>
      <c r="C43" s="603"/>
      <c r="D43" s="602"/>
      <c r="E43" s="604"/>
      <c r="F43" s="604"/>
      <c r="G43" s="604"/>
    </row>
    <row r="44" spans="1:7" x14ac:dyDescent="0.3">
      <c r="A44" s="602" t="s">
        <v>431</v>
      </c>
      <c r="B44" s="602" t="s">
        <v>1623</v>
      </c>
      <c r="C44" s="603" t="s">
        <v>1609</v>
      </c>
      <c r="D44" s="602" t="s">
        <v>1573</v>
      </c>
      <c r="E44" s="604">
        <v>2185750</v>
      </c>
      <c r="F44" s="604">
        <v>0</v>
      </c>
      <c r="G44" s="604">
        <v>0</v>
      </c>
    </row>
    <row r="45" spans="1:7" ht="28.8" x14ac:dyDescent="0.3">
      <c r="A45" s="602" t="s">
        <v>432</v>
      </c>
      <c r="B45" s="602" t="s">
        <v>1624</v>
      </c>
      <c r="C45" s="603" t="s">
        <v>1611</v>
      </c>
      <c r="D45" s="602" t="s">
        <v>1573</v>
      </c>
      <c r="E45" s="604">
        <v>1102500</v>
      </c>
      <c r="F45" s="604">
        <v>0</v>
      </c>
      <c r="G45" s="604">
        <v>0</v>
      </c>
    </row>
    <row r="46" spans="1:7" ht="28.8" x14ac:dyDescent="0.3">
      <c r="A46" s="602" t="s">
        <v>433</v>
      </c>
      <c r="B46" s="602" t="s">
        <v>1625</v>
      </c>
      <c r="C46" s="603" t="s">
        <v>1613</v>
      </c>
      <c r="D46" s="602" t="s">
        <v>1573</v>
      </c>
      <c r="E46" s="604">
        <v>2185750</v>
      </c>
      <c r="F46" s="604">
        <v>0</v>
      </c>
      <c r="G46" s="604">
        <v>0</v>
      </c>
    </row>
    <row r="47" spans="1:7" x14ac:dyDescent="0.3">
      <c r="A47" s="602" t="s">
        <v>1626</v>
      </c>
      <c r="B47" s="602"/>
      <c r="C47" s="603"/>
      <c r="D47" s="602"/>
      <c r="E47" s="604"/>
      <c r="F47" s="604"/>
      <c r="G47" s="604"/>
    </row>
    <row r="48" spans="1:7" x14ac:dyDescent="0.3">
      <c r="A48" s="602" t="s">
        <v>434</v>
      </c>
      <c r="B48" s="602" t="s">
        <v>1627</v>
      </c>
      <c r="C48" s="603" t="s">
        <v>1628</v>
      </c>
      <c r="D48" s="602" t="s">
        <v>1573</v>
      </c>
      <c r="E48" s="604">
        <v>97400</v>
      </c>
      <c r="F48" s="604">
        <v>469</v>
      </c>
      <c r="G48" s="604">
        <v>30453733</v>
      </c>
    </row>
    <row r="49" spans="1:7" x14ac:dyDescent="0.3">
      <c r="A49" s="602" t="s">
        <v>435</v>
      </c>
      <c r="B49" s="602" t="s">
        <v>1629</v>
      </c>
      <c r="C49" s="603" t="s">
        <v>1630</v>
      </c>
      <c r="D49" s="602" t="s">
        <v>1573</v>
      </c>
      <c r="E49" s="604">
        <v>48700</v>
      </c>
      <c r="F49" s="604">
        <v>0</v>
      </c>
      <c r="G49" s="604">
        <v>0</v>
      </c>
    </row>
    <row r="50" spans="1:7" x14ac:dyDescent="0.3">
      <c r="A50" s="602" t="s">
        <v>436</v>
      </c>
      <c r="B50" s="602" t="s">
        <v>1631</v>
      </c>
      <c r="C50" s="603" t="s">
        <v>1628</v>
      </c>
      <c r="D50" s="602" t="s">
        <v>1573</v>
      </c>
      <c r="E50" s="604">
        <v>97400</v>
      </c>
      <c r="F50" s="604">
        <v>462</v>
      </c>
      <c r="G50" s="604">
        <v>14999600</v>
      </c>
    </row>
    <row r="51" spans="1:7" x14ac:dyDescent="0.3">
      <c r="A51" s="602" t="s">
        <v>437</v>
      </c>
      <c r="B51" s="602" t="s">
        <v>1632</v>
      </c>
      <c r="C51" s="603" t="s">
        <v>1630</v>
      </c>
      <c r="D51" s="602" t="s">
        <v>1573</v>
      </c>
      <c r="E51" s="604">
        <v>48700</v>
      </c>
      <c r="F51" s="604">
        <v>0</v>
      </c>
      <c r="G51" s="604">
        <v>0</v>
      </c>
    </row>
    <row r="52" spans="1:7" x14ac:dyDescent="0.3">
      <c r="A52" s="602" t="s">
        <v>1633</v>
      </c>
      <c r="B52" s="602"/>
      <c r="C52" s="603"/>
      <c r="D52" s="602"/>
      <c r="E52" s="604"/>
      <c r="F52" s="604"/>
      <c r="G52" s="604"/>
    </row>
    <row r="53" spans="1:7" x14ac:dyDescent="0.3">
      <c r="A53" s="602" t="s">
        <v>438</v>
      </c>
      <c r="B53" s="602" t="s">
        <v>1634</v>
      </c>
      <c r="C53" s="603" t="s">
        <v>1635</v>
      </c>
      <c r="D53" s="602" t="s">
        <v>1573</v>
      </c>
      <c r="E53" s="604">
        <v>189000</v>
      </c>
      <c r="F53" s="604">
        <v>0</v>
      </c>
      <c r="G53" s="604">
        <v>0</v>
      </c>
    </row>
    <row r="54" spans="1:7" x14ac:dyDescent="0.3">
      <c r="A54" s="602" t="s">
        <v>1636</v>
      </c>
      <c r="B54" s="602"/>
      <c r="C54" s="603"/>
      <c r="D54" s="602"/>
      <c r="E54" s="604"/>
      <c r="F54" s="604"/>
      <c r="G54" s="604"/>
    </row>
    <row r="55" spans="1:7" x14ac:dyDescent="0.3">
      <c r="A55" s="602" t="s">
        <v>1628</v>
      </c>
      <c r="B55" s="602"/>
      <c r="C55" s="603"/>
      <c r="D55" s="602"/>
      <c r="E55" s="604"/>
      <c r="F55" s="604"/>
      <c r="G55" s="604"/>
    </row>
    <row r="56" spans="1:7" ht="28.8" x14ac:dyDescent="0.3">
      <c r="A56" s="602" t="s">
        <v>439</v>
      </c>
      <c r="B56" s="602" t="s">
        <v>1637</v>
      </c>
      <c r="C56" s="603" t="s">
        <v>1638</v>
      </c>
      <c r="D56" s="602" t="s">
        <v>1573</v>
      </c>
      <c r="E56" s="604">
        <v>396700</v>
      </c>
      <c r="F56" s="604">
        <v>6</v>
      </c>
      <c r="G56" s="604">
        <v>2380200</v>
      </c>
    </row>
    <row r="57" spans="1:7" ht="28.8" x14ac:dyDescent="0.3">
      <c r="A57" s="602" t="s">
        <v>440</v>
      </c>
      <c r="B57" s="602" t="s">
        <v>1639</v>
      </c>
      <c r="C57" s="603" t="s">
        <v>1640</v>
      </c>
      <c r="D57" s="602" t="s">
        <v>1573</v>
      </c>
      <c r="E57" s="604">
        <v>363642</v>
      </c>
      <c r="F57" s="604">
        <v>0</v>
      </c>
      <c r="G57" s="604">
        <v>0</v>
      </c>
    </row>
    <row r="58" spans="1:7" ht="28.8" x14ac:dyDescent="0.3">
      <c r="A58" s="602" t="s">
        <v>441</v>
      </c>
      <c r="B58" s="602" t="s">
        <v>1641</v>
      </c>
      <c r="C58" s="603" t="s">
        <v>1642</v>
      </c>
      <c r="D58" s="602" t="s">
        <v>1573</v>
      </c>
      <c r="E58" s="604">
        <v>1447300</v>
      </c>
      <c r="F58" s="604">
        <v>1</v>
      </c>
      <c r="G58" s="604">
        <v>1447300</v>
      </c>
    </row>
    <row r="59" spans="1:7" ht="28.8" x14ac:dyDescent="0.3">
      <c r="A59" s="602" t="s">
        <v>442</v>
      </c>
      <c r="B59" s="602" t="s">
        <v>1643</v>
      </c>
      <c r="C59" s="603" t="s">
        <v>1644</v>
      </c>
      <c r="D59" s="602" t="s">
        <v>1573</v>
      </c>
      <c r="E59" s="604">
        <v>1326692</v>
      </c>
      <c r="F59" s="604">
        <v>0</v>
      </c>
      <c r="G59" s="604">
        <v>0</v>
      </c>
    </row>
    <row r="60" spans="1:7" ht="28.8" x14ac:dyDescent="0.3">
      <c r="A60" s="602" t="s">
        <v>443</v>
      </c>
      <c r="B60" s="602" t="s">
        <v>1645</v>
      </c>
      <c r="C60" s="603" t="s">
        <v>1646</v>
      </c>
      <c r="D60" s="602" t="s">
        <v>1573</v>
      </c>
      <c r="E60" s="604">
        <v>434300</v>
      </c>
      <c r="F60" s="604">
        <v>0</v>
      </c>
      <c r="G60" s="604">
        <v>0</v>
      </c>
    </row>
    <row r="61" spans="1:7" ht="28.8" x14ac:dyDescent="0.3">
      <c r="A61" s="602" t="s">
        <v>444</v>
      </c>
      <c r="B61" s="602" t="s">
        <v>1647</v>
      </c>
      <c r="C61" s="603" t="s">
        <v>1648</v>
      </c>
      <c r="D61" s="602" t="s">
        <v>1573</v>
      </c>
      <c r="E61" s="604">
        <v>398108</v>
      </c>
      <c r="F61" s="604">
        <v>0</v>
      </c>
      <c r="G61" s="604">
        <v>0</v>
      </c>
    </row>
    <row r="62" spans="1:7" ht="28.8" x14ac:dyDescent="0.3">
      <c r="A62" s="602" t="s">
        <v>445</v>
      </c>
      <c r="B62" s="602" t="s">
        <v>1649</v>
      </c>
      <c r="C62" s="603" t="s">
        <v>1650</v>
      </c>
      <c r="D62" s="602" t="s">
        <v>1573</v>
      </c>
      <c r="E62" s="604">
        <v>1593700</v>
      </c>
      <c r="F62" s="604">
        <v>0</v>
      </c>
      <c r="G62" s="604">
        <v>0</v>
      </c>
    </row>
    <row r="63" spans="1:7" ht="28.8" x14ac:dyDescent="0.3">
      <c r="A63" s="602" t="s">
        <v>446</v>
      </c>
      <c r="B63" s="602" t="s">
        <v>1651</v>
      </c>
      <c r="C63" s="603" t="s">
        <v>1652</v>
      </c>
      <c r="D63" s="602" t="s">
        <v>1573</v>
      </c>
      <c r="E63" s="604">
        <v>1460892</v>
      </c>
      <c r="F63" s="604">
        <v>0</v>
      </c>
      <c r="G63" s="604">
        <v>0</v>
      </c>
    </row>
    <row r="64" spans="1:7" x14ac:dyDescent="0.3">
      <c r="A64" s="602" t="s">
        <v>1630</v>
      </c>
      <c r="B64" s="602"/>
      <c r="C64" s="603"/>
      <c r="D64" s="602"/>
      <c r="E64" s="604"/>
      <c r="F64" s="604"/>
      <c r="G64" s="604"/>
    </row>
    <row r="65" spans="1:7" ht="28.8" x14ac:dyDescent="0.3">
      <c r="A65" s="602" t="s">
        <v>447</v>
      </c>
      <c r="B65" s="602" t="s">
        <v>1653</v>
      </c>
      <c r="C65" s="603" t="s">
        <v>1638</v>
      </c>
      <c r="D65" s="602" t="s">
        <v>1573</v>
      </c>
      <c r="E65" s="604">
        <v>198350</v>
      </c>
      <c r="F65" s="604">
        <v>0</v>
      </c>
      <c r="G65" s="604">
        <v>0</v>
      </c>
    </row>
    <row r="66" spans="1:7" ht="28.8" x14ac:dyDescent="0.3">
      <c r="A66" s="602" t="s">
        <v>448</v>
      </c>
      <c r="B66" s="602" t="s">
        <v>1654</v>
      </c>
      <c r="C66" s="603" t="s">
        <v>1640</v>
      </c>
      <c r="D66" s="602" t="s">
        <v>1573</v>
      </c>
      <c r="E66" s="604">
        <v>181821</v>
      </c>
      <c r="F66" s="604">
        <v>0</v>
      </c>
      <c r="G66" s="604">
        <v>0</v>
      </c>
    </row>
    <row r="67" spans="1:7" ht="28.8" x14ac:dyDescent="0.3">
      <c r="A67" s="602" t="s">
        <v>449</v>
      </c>
      <c r="B67" s="602" t="s">
        <v>1655</v>
      </c>
      <c r="C67" s="603" t="s">
        <v>1642</v>
      </c>
      <c r="D67" s="602" t="s">
        <v>1573</v>
      </c>
      <c r="E67" s="604">
        <v>723650</v>
      </c>
      <c r="F67" s="604">
        <v>0</v>
      </c>
      <c r="G67" s="604">
        <v>0</v>
      </c>
    </row>
    <row r="68" spans="1:7" ht="28.8" x14ac:dyDescent="0.3">
      <c r="A68" s="602" t="s">
        <v>450</v>
      </c>
      <c r="B68" s="602" t="s">
        <v>1656</v>
      </c>
      <c r="C68" s="603" t="s">
        <v>1644</v>
      </c>
      <c r="D68" s="602" t="s">
        <v>1573</v>
      </c>
      <c r="E68" s="604">
        <v>663346</v>
      </c>
      <c r="F68" s="604">
        <v>0</v>
      </c>
      <c r="G68" s="604">
        <v>0</v>
      </c>
    </row>
    <row r="69" spans="1:7" ht="28.8" x14ac:dyDescent="0.3">
      <c r="A69" s="602" t="s">
        <v>451</v>
      </c>
      <c r="B69" s="602" t="s">
        <v>1657</v>
      </c>
      <c r="C69" s="603" t="s">
        <v>1646</v>
      </c>
      <c r="D69" s="602" t="s">
        <v>1573</v>
      </c>
      <c r="E69" s="604">
        <v>217150</v>
      </c>
      <c r="F69" s="604">
        <v>0</v>
      </c>
      <c r="G69" s="604">
        <v>0</v>
      </c>
    </row>
    <row r="70" spans="1:7" ht="28.8" x14ac:dyDescent="0.3">
      <c r="A70" s="602" t="s">
        <v>452</v>
      </c>
      <c r="B70" s="602" t="s">
        <v>1658</v>
      </c>
      <c r="C70" s="603" t="s">
        <v>1648</v>
      </c>
      <c r="D70" s="602" t="s">
        <v>1573</v>
      </c>
      <c r="E70" s="604">
        <v>199054</v>
      </c>
      <c r="F70" s="604">
        <v>0</v>
      </c>
      <c r="G70" s="604">
        <v>0</v>
      </c>
    </row>
    <row r="71" spans="1:7" ht="28.8" x14ac:dyDescent="0.3">
      <c r="A71" s="602" t="s">
        <v>453</v>
      </c>
      <c r="B71" s="602" t="s">
        <v>1659</v>
      </c>
      <c r="C71" s="603" t="s">
        <v>1660</v>
      </c>
      <c r="D71" s="602" t="s">
        <v>1573</v>
      </c>
      <c r="E71" s="604">
        <v>796850</v>
      </c>
      <c r="F71" s="604">
        <v>0</v>
      </c>
      <c r="G71" s="604">
        <v>0</v>
      </c>
    </row>
    <row r="72" spans="1:7" ht="28.8" x14ac:dyDescent="0.3">
      <c r="A72" s="602" t="s">
        <v>454</v>
      </c>
      <c r="B72" s="602" t="s">
        <v>1661</v>
      </c>
      <c r="C72" s="603" t="s">
        <v>1662</v>
      </c>
      <c r="D72" s="602" t="s">
        <v>1573</v>
      </c>
      <c r="E72" s="604">
        <v>730446</v>
      </c>
      <c r="F72" s="604">
        <v>0</v>
      </c>
      <c r="G72" s="604">
        <v>0</v>
      </c>
    </row>
    <row r="73" spans="1:7" x14ac:dyDescent="0.3">
      <c r="A73" s="602" t="s">
        <v>1663</v>
      </c>
      <c r="B73" s="602"/>
      <c r="C73" s="603"/>
      <c r="D73" s="602"/>
      <c r="E73" s="604"/>
      <c r="F73" s="604"/>
      <c r="G73" s="604"/>
    </row>
    <row r="74" spans="1:7" x14ac:dyDescent="0.3">
      <c r="A74" s="602" t="s">
        <v>455</v>
      </c>
      <c r="B74" s="602" t="s">
        <v>1664</v>
      </c>
      <c r="C74" s="603" t="s">
        <v>1628</v>
      </c>
      <c r="D74" s="602" t="s">
        <v>1573</v>
      </c>
      <c r="E74" s="604">
        <v>563000</v>
      </c>
      <c r="F74" s="604">
        <v>18</v>
      </c>
      <c r="G74" s="604">
        <v>10134000</v>
      </c>
    </row>
    <row r="75" spans="1:7" x14ac:dyDescent="0.3">
      <c r="A75" s="602" t="s">
        <v>456</v>
      </c>
      <c r="B75" s="602" t="s">
        <v>1665</v>
      </c>
      <c r="C75" s="603" t="s">
        <v>1630</v>
      </c>
      <c r="D75" s="602" t="s">
        <v>1573</v>
      </c>
      <c r="E75" s="604">
        <v>281500</v>
      </c>
      <c r="F75" s="604">
        <v>0</v>
      </c>
      <c r="G75" s="604">
        <v>0</v>
      </c>
    </row>
    <row r="76" spans="1:7" x14ac:dyDescent="0.3">
      <c r="A76" s="605" t="s">
        <v>457</v>
      </c>
      <c r="B76" s="605" t="s">
        <v>1666</v>
      </c>
      <c r="C76" s="606" t="s">
        <v>1667</v>
      </c>
      <c r="D76" s="605" t="s">
        <v>1542</v>
      </c>
      <c r="E76" s="607" t="s">
        <v>1543</v>
      </c>
      <c r="F76" s="607" t="s">
        <v>1543</v>
      </c>
      <c r="G76" s="607">
        <v>297972383</v>
      </c>
    </row>
    <row r="77" spans="1:7" x14ac:dyDescent="0.3">
      <c r="A77" s="602" t="s">
        <v>458</v>
      </c>
      <c r="B77" s="602" t="s">
        <v>1668</v>
      </c>
      <c r="C77" s="603" t="s">
        <v>1669</v>
      </c>
      <c r="D77" s="602" t="s">
        <v>1542</v>
      </c>
      <c r="E77" s="604" t="s">
        <v>1543</v>
      </c>
      <c r="F77" s="604" t="s">
        <v>1543</v>
      </c>
      <c r="G77" s="604">
        <v>27558000</v>
      </c>
    </row>
    <row r="78" spans="1:7" x14ac:dyDescent="0.3">
      <c r="A78" s="602" t="s">
        <v>1670</v>
      </c>
      <c r="B78" s="602"/>
      <c r="C78" s="603"/>
      <c r="D78" s="602"/>
      <c r="E78" s="604"/>
      <c r="F78" s="604"/>
      <c r="G78" s="604"/>
    </row>
    <row r="79" spans="1:7" x14ac:dyDescent="0.3">
      <c r="A79" s="602" t="s">
        <v>459</v>
      </c>
      <c r="B79" s="602" t="s">
        <v>1671</v>
      </c>
      <c r="C79" s="603" t="s">
        <v>1672</v>
      </c>
      <c r="D79" s="602" t="s">
        <v>1673</v>
      </c>
      <c r="E79" s="604">
        <v>3400000</v>
      </c>
      <c r="F79" s="604">
        <v>38080000</v>
      </c>
      <c r="G79" s="604">
        <v>38080000</v>
      </c>
    </row>
    <row r="80" spans="1:7" x14ac:dyDescent="0.3">
      <c r="A80" s="602" t="s">
        <v>460</v>
      </c>
      <c r="B80" s="602" t="s">
        <v>1674</v>
      </c>
      <c r="C80" s="603" t="s">
        <v>1675</v>
      </c>
      <c r="D80" s="602" t="s">
        <v>1673</v>
      </c>
      <c r="E80" s="604">
        <v>3300000</v>
      </c>
      <c r="F80" s="604">
        <v>18480000</v>
      </c>
      <c r="G80" s="604">
        <v>18480000</v>
      </c>
    </row>
    <row r="81" spans="1:7" x14ac:dyDescent="0.3">
      <c r="A81" s="602" t="s">
        <v>461</v>
      </c>
      <c r="B81" s="602" t="s">
        <v>1676</v>
      </c>
      <c r="C81" s="603" t="s">
        <v>1677</v>
      </c>
      <c r="D81" s="602" t="s">
        <v>1573</v>
      </c>
      <c r="E81" s="604">
        <v>55360</v>
      </c>
      <c r="F81" s="604">
        <v>95</v>
      </c>
      <c r="G81" s="604">
        <v>5259200</v>
      </c>
    </row>
    <row r="82" spans="1:7" x14ac:dyDescent="0.3">
      <c r="A82" s="602" t="s">
        <v>462</v>
      </c>
      <c r="B82" s="602" t="s">
        <v>1678</v>
      </c>
      <c r="C82" s="603" t="s">
        <v>1679</v>
      </c>
      <c r="D82" s="602" t="s">
        <v>1573</v>
      </c>
      <c r="E82" s="604">
        <v>60896</v>
      </c>
      <c r="F82" s="604">
        <v>0</v>
      </c>
      <c r="G82" s="604">
        <v>0</v>
      </c>
    </row>
    <row r="83" spans="1:7" x14ac:dyDescent="0.3">
      <c r="A83" s="602" t="s">
        <v>463</v>
      </c>
      <c r="B83" s="602" t="s">
        <v>1680</v>
      </c>
      <c r="C83" s="603" t="s">
        <v>1681</v>
      </c>
      <c r="D83" s="602" t="s">
        <v>1573</v>
      </c>
      <c r="E83" s="604">
        <v>25000</v>
      </c>
      <c r="F83" s="604">
        <v>0</v>
      </c>
      <c r="G83" s="604">
        <v>0</v>
      </c>
    </row>
    <row r="84" spans="1:7" x14ac:dyDescent="0.3">
      <c r="A84" s="602" t="s">
        <v>464</v>
      </c>
      <c r="B84" s="602" t="s">
        <v>1682</v>
      </c>
      <c r="C84" s="603" t="s">
        <v>1683</v>
      </c>
      <c r="D84" s="602" t="s">
        <v>1573</v>
      </c>
      <c r="E84" s="604">
        <v>330000</v>
      </c>
      <c r="F84" s="604">
        <v>0</v>
      </c>
      <c r="G84" s="604">
        <v>0</v>
      </c>
    </row>
    <row r="85" spans="1:7" x14ac:dyDescent="0.3">
      <c r="A85" s="602" t="s">
        <v>465</v>
      </c>
      <c r="B85" s="602" t="s">
        <v>1684</v>
      </c>
      <c r="C85" s="603" t="s">
        <v>1685</v>
      </c>
      <c r="D85" s="602" t="s">
        <v>1573</v>
      </c>
      <c r="E85" s="604">
        <v>429000</v>
      </c>
      <c r="F85" s="604">
        <v>65</v>
      </c>
      <c r="G85" s="604">
        <v>27885000</v>
      </c>
    </row>
    <row r="86" spans="1:7" x14ac:dyDescent="0.3">
      <c r="A86" s="602" t="s">
        <v>466</v>
      </c>
      <c r="B86" s="602" t="s">
        <v>1686</v>
      </c>
      <c r="C86" s="603" t="s">
        <v>1687</v>
      </c>
      <c r="D86" s="602" t="s">
        <v>1688</v>
      </c>
      <c r="E86" s="604">
        <v>3100000</v>
      </c>
      <c r="F86" s="604">
        <v>12</v>
      </c>
      <c r="G86" s="604">
        <v>3100000</v>
      </c>
    </row>
    <row r="87" spans="1:7" x14ac:dyDescent="0.3">
      <c r="A87" s="602" t="s">
        <v>1689</v>
      </c>
      <c r="B87" s="602"/>
      <c r="C87" s="603"/>
      <c r="D87" s="602"/>
      <c r="E87" s="604"/>
      <c r="F87" s="604"/>
      <c r="G87" s="604"/>
    </row>
    <row r="88" spans="1:7" x14ac:dyDescent="0.3">
      <c r="A88" s="602" t="s">
        <v>467</v>
      </c>
      <c r="B88" s="602" t="s">
        <v>1690</v>
      </c>
      <c r="C88" s="603" t="s">
        <v>1691</v>
      </c>
      <c r="D88" s="602" t="s">
        <v>1573</v>
      </c>
      <c r="E88" s="604">
        <v>109000</v>
      </c>
      <c r="F88" s="604">
        <v>46</v>
      </c>
      <c r="G88" s="604">
        <v>5014000</v>
      </c>
    </row>
    <row r="89" spans="1:7" x14ac:dyDescent="0.3">
      <c r="A89" s="602" t="s">
        <v>468</v>
      </c>
      <c r="B89" s="602" t="s">
        <v>1692</v>
      </c>
      <c r="C89" s="603" t="s">
        <v>1693</v>
      </c>
      <c r="D89" s="602" t="s">
        <v>1573</v>
      </c>
      <c r="E89" s="604">
        <v>163500</v>
      </c>
      <c r="F89" s="604">
        <v>0</v>
      </c>
      <c r="G89" s="604">
        <v>0</v>
      </c>
    </row>
    <row r="90" spans="1:7" x14ac:dyDescent="0.3">
      <c r="A90" s="602" t="s">
        <v>469</v>
      </c>
      <c r="B90" s="602" t="s">
        <v>1694</v>
      </c>
      <c r="C90" s="603" t="s">
        <v>1695</v>
      </c>
      <c r="D90" s="602" t="s">
        <v>1573</v>
      </c>
      <c r="E90" s="604">
        <v>43600</v>
      </c>
      <c r="F90" s="604">
        <v>0</v>
      </c>
      <c r="G90" s="604">
        <v>0</v>
      </c>
    </row>
    <row r="91" spans="1:7" ht="28.8" x14ac:dyDescent="0.3">
      <c r="A91" s="602" t="s">
        <v>470</v>
      </c>
      <c r="B91" s="602" t="s">
        <v>1696</v>
      </c>
      <c r="C91" s="603" t="s">
        <v>1697</v>
      </c>
      <c r="D91" s="602" t="s">
        <v>1573</v>
      </c>
      <c r="E91" s="604">
        <v>65400</v>
      </c>
      <c r="F91" s="604">
        <v>0</v>
      </c>
      <c r="G91" s="604">
        <v>0</v>
      </c>
    </row>
    <row r="92" spans="1:7" x14ac:dyDescent="0.3">
      <c r="A92" s="602" t="s">
        <v>1698</v>
      </c>
      <c r="B92" s="602"/>
      <c r="C92" s="603"/>
      <c r="D92" s="602"/>
      <c r="E92" s="604"/>
      <c r="F92" s="604"/>
      <c r="G92" s="604"/>
    </row>
    <row r="93" spans="1:7" x14ac:dyDescent="0.3">
      <c r="A93" s="602" t="s">
        <v>471</v>
      </c>
      <c r="B93" s="602" t="s">
        <v>1699</v>
      </c>
      <c r="C93" s="603" t="s">
        <v>1700</v>
      </c>
      <c r="D93" s="602" t="s">
        <v>1573</v>
      </c>
      <c r="E93" s="604">
        <v>500000</v>
      </c>
      <c r="F93" s="604">
        <v>0</v>
      </c>
      <c r="G93" s="604">
        <v>0</v>
      </c>
    </row>
    <row r="94" spans="1:7" x14ac:dyDescent="0.3">
      <c r="A94" s="602" t="s">
        <v>472</v>
      </c>
      <c r="B94" s="602" t="s">
        <v>1701</v>
      </c>
      <c r="C94" s="603" t="s">
        <v>1702</v>
      </c>
      <c r="D94" s="602" t="s">
        <v>1573</v>
      </c>
      <c r="E94" s="604">
        <v>550000</v>
      </c>
      <c r="F94" s="604">
        <v>0</v>
      </c>
      <c r="G94" s="604">
        <v>0</v>
      </c>
    </row>
    <row r="95" spans="1:7" x14ac:dyDescent="0.3">
      <c r="A95" s="602" t="s">
        <v>473</v>
      </c>
      <c r="B95" s="602" t="s">
        <v>1703</v>
      </c>
      <c r="C95" s="603" t="s">
        <v>1704</v>
      </c>
      <c r="D95" s="602" t="s">
        <v>1573</v>
      </c>
      <c r="E95" s="604">
        <v>200000</v>
      </c>
      <c r="F95" s="604">
        <v>0</v>
      </c>
      <c r="G95" s="604">
        <v>0</v>
      </c>
    </row>
    <row r="96" spans="1:7" ht="28.8" x14ac:dyDescent="0.3">
      <c r="A96" s="602" t="s">
        <v>474</v>
      </c>
      <c r="B96" s="602" t="s">
        <v>1705</v>
      </c>
      <c r="C96" s="603" t="s">
        <v>1706</v>
      </c>
      <c r="D96" s="602" t="s">
        <v>1573</v>
      </c>
      <c r="E96" s="604">
        <v>220000</v>
      </c>
      <c r="F96" s="604">
        <v>0</v>
      </c>
      <c r="G96" s="604">
        <v>0</v>
      </c>
    </row>
    <row r="97" spans="1:7" x14ac:dyDescent="0.3">
      <c r="A97" s="602" t="s">
        <v>475</v>
      </c>
      <c r="B97" s="602" t="s">
        <v>1707</v>
      </c>
      <c r="C97" s="603" t="s">
        <v>1708</v>
      </c>
      <c r="D97" s="602" t="s">
        <v>1573</v>
      </c>
      <c r="E97" s="604">
        <v>500000</v>
      </c>
      <c r="F97" s="604">
        <v>14</v>
      </c>
      <c r="G97" s="604">
        <v>7000000</v>
      </c>
    </row>
    <row r="98" spans="1:7" x14ac:dyDescent="0.3">
      <c r="A98" s="602" t="s">
        <v>476</v>
      </c>
      <c r="B98" s="602" t="s">
        <v>1709</v>
      </c>
      <c r="C98" s="603" t="s">
        <v>1710</v>
      </c>
      <c r="D98" s="602" t="s">
        <v>1573</v>
      </c>
      <c r="E98" s="604">
        <v>550000</v>
      </c>
      <c r="F98" s="604">
        <v>0</v>
      </c>
      <c r="G98" s="604">
        <v>0</v>
      </c>
    </row>
    <row r="99" spans="1:7" x14ac:dyDescent="0.3">
      <c r="A99" s="602" t="s">
        <v>477</v>
      </c>
      <c r="B99" s="602" t="s">
        <v>1711</v>
      </c>
      <c r="C99" s="603" t="s">
        <v>1712</v>
      </c>
      <c r="D99" s="602" t="s">
        <v>1573</v>
      </c>
      <c r="E99" s="604">
        <v>200000</v>
      </c>
      <c r="F99" s="604">
        <v>0</v>
      </c>
      <c r="G99" s="604">
        <v>0</v>
      </c>
    </row>
    <row r="100" spans="1:7" ht="28.8" x14ac:dyDescent="0.3">
      <c r="A100" s="602" t="s">
        <v>478</v>
      </c>
      <c r="B100" s="602" t="s">
        <v>1713</v>
      </c>
      <c r="C100" s="603" t="s">
        <v>1714</v>
      </c>
      <c r="D100" s="602" t="s">
        <v>1573</v>
      </c>
      <c r="E100" s="604">
        <v>220000</v>
      </c>
      <c r="F100" s="604">
        <v>0</v>
      </c>
      <c r="G100" s="604">
        <v>0</v>
      </c>
    </row>
    <row r="101" spans="1:7" x14ac:dyDescent="0.3">
      <c r="A101" s="602" t="s">
        <v>1715</v>
      </c>
      <c r="B101" s="602"/>
      <c r="C101" s="603"/>
      <c r="D101" s="602"/>
      <c r="E101" s="604"/>
      <c r="F101" s="604"/>
      <c r="G101" s="604"/>
    </row>
    <row r="102" spans="1:7" x14ac:dyDescent="0.3">
      <c r="A102" s="602" t="s">
        <v>479</v>
      </c>
      <c r="B102" s="602" t="s">
        <v>1716</v>
      </c>
      <c r="C102" s="603" t="s">
        <v>1717</v>
      </c>
      <c r="D102" s="602" t="s">
        <v>1573</v>
      </c>
      <c r="E102" s="604">
        <v>310000</v>
      </c>
      <c r="F102" s="604">
        <v>0</v>
      </c>
      <c r="G102" s="604">
        <v>0</v>
      </c>
    </row>
    <row r="103" spans="1:7" x14ac:dyDescent="0.3">
      <c r="A103" s="602" t="s">
        <v>480</v>
      </c>
      <c r="B103" s="602" t="s">
        <v>1718</v>
      </c>
      <c r="C103" s="603" t="s">
        <v>1719</v>
      </c>
      <c r="D103" s="602" t="s">
        <v>1573</v>
      </c>
      <c r="E103" s="604">
        <v>372000</v>
      </c>
      <c r="F103" s="604">
        <v>0</v>
      </c>
      <c r="G103" s="604">
        <v>0</v>
      </c>
    </row>
    <row r="104" spans="1:7" x14ac:dyDescent="0.3">
      <c r="A104" s="602" t="s">
        <v>481</v>
      </c>
      <c r="B104" s="602" t="s">
        <v>1720</v>
      </c>
      <c r="C104" s="603" t="s">
        <v>1721</v>
      </c>
      <c r="D104" s="602" t="s">
        <v>1573</v>
      </c>
      <c r="E104" s="604">
        <v>124000</v>
      </c>
      <c r="F104" s="604">
        <v>0</v>
      </c>
      <c r="G104" s="604">
        <v>0</v>
      </c>
    </row>
    <row r="105" spans="1:7" ht="28.8" x14ac:dyDescent="0.3">
      <c r="A105" s="602" t="s">
        <v>482</v>
      </c>
      <c r="B105" s="602" t="s">
        <v>1722</v>
      </c>
      <c r="C105" s="603" t="s">
        <v>1723</v>
      </c>
      <c r="D105" s="602" t="s">
        <v>1573</v>
      </c>
      <c r="E105" s="604">
        <v>148800</v>
      </c>
      <c r="F105" s="604">
        <v>0</v>
      </c>
      <c r="G105" s="604">
        <v>0</v>
      </c>
    </row>
    <row r="106" spans="1:7" x14ac:dyDescent="0.3">
      <c r="A106" s="602" t="s">
        <v>483</v>
      </c>
      <c r="B106" s="602" t="s">
        <v>1724</v>
      </c>
      <c r="C106" s="603" t="s">
        <v>1725</v>
      </c>
      <c r="D106" s="602" t="s">
        <v>1573</v>
      </c>
      <c r="E106" s="604">
        <v>310000</v>
      </c>
      <c r="F106" s="604">
        <v>0</v>
      </c>
      <c r="G106" s="604">
        <v>0</v>
      </c>
    </row>
    <row r="107" spans="1:7" x14ac:dyDescent="0.3">
      <c r="A107" s="602" t="s">
        <v>484</v>
      </c>
      <c r="B107" s="602" t="s">
        <v>1726</v>
      </c>
      <c r="C107" s="603" t="s">
        <v>1727</v>
      </c>
      <c r="D107" s="602" t="s">
        <v>1573</v>
      </c>
      <c r="E107" s="604">
        <v>372000</v>
      </c>
      <c r="F107" s="604">
        <v>0</v>
      </c>
      <c r="G107" s="604">
        <v>0</v>
      </c>
    </row>
    <row r="108" spans="1:7" x14ac:dyDescent="0.3">
      <c r="A108" s="602" t="s">
        <v>485</v>
      </c>
      <c r="B108" s="602" t="s">
        <v>1728</v>
      </c>
      <c r="C108" s="603" t="s">
        <v>1729</v>
      </c>
      <c r="D108" s="602" t="s">
        <v>1573</v>
      </c>
      <c r="E108" s="604">
        <v>124000</v>
      </c>
      <c r="F108" s="604">
        <v>0</v>
      </c>
      <c r="G108" s="604">
        <v>0</v>
      </c>
    </row>
    <row r="109" spans="1:7" ht="28.8" x14ac:dyDescent="0.3">
      <c r="A109" s="602" t="s">
        <v>486</v>
      </c>
      <c r="B109" s="602" t="s">
        <v>1730</v>
      </c>
      <c r="C109" s="603" t="s">
        <v>1731</v>
      </c>
      <c r="D109" s="602" t="s">
        <v>1573</v>
      </c>
      <c r="E109" s="604">
        <v>148800</v>
      </c>
      <c r="F109" s="604">
        <v>0</v>
      </c>
      <c r="G109" s="604">
        <v>0</v>
      </c>
    </row>
    <row r="110" spans="1:7" x14ac:dyDescent="0.3">
      <c r="A110" s="602" t="s">
        <v>1732</v>
      </c>
      <c r="B110" s="602"/>
      <c r="C110" s="603"/>
      <c r="D110" s="602"/>
      <c r="E110" s="604"/>
      <c r="F110" s="604"/>
      <c r="G110" s="604"/>
    </row>
    <row r="111" spans="1:7" x14ac:dyDescent="0.3">
      <c r="A111" s="602" t="s">
        <v>487</v>
      </c>
      <c r="B111" s="602" t="s">
        <v>1733</v>
      </c>
      <c r="C111" s="603" t="s">
        <v>1734</v>
      </c>
      <c r="D111" s="602" t="s">
        <v>1573</v>
      </c>
      <c r="E111" s="604">
        <v>206100</v>
      </c>
      <c r="F111" s="604">
        <v>0</v>
      </c>
      <c r="G111" s="604">
        <v>0</v>
      </c>
    </row>
    <row r="112" spans="1:7" x14ac:dyDescent="0.3">
      <c r="A112" s="602" t="s">
        <v>488</v>
      </c>
      <c r="B112" s="602" t="s">
        <v>1735</v>
      </c>
      <c r="C112" s="603" t="s">
        <v>1736</v>
      </c>
      <c r="D112" s="602" t="s">
        <v>1573</v>
      </c>
      <c r="E112" s="604">
        <v>247320</v>
      </c>
      <c r="F112" s="604">
        <v>0</v>
      </c>
      <c r="G112" s="604">
        <v>0</v>
      </c>
    </row>
    <row r="113" spans="1:7" x14ac:dyDescent="0.3">
      <c r="A113" s="602" t="s">
        <v>1737</v>
      </c>
      <c r="B113" s="602"/>
      <c r="C113" s="603"/>
      <c r="D113" s="602"/>
      <c r="E113" s="604"/>
      <c r="F113" s="604"/>
      <c r="G113" s="604"/>
    </row>
    <row r="114" spans="1:7" x14ac:dyDescent="0.3">
      <c r="A114" s="602" t="s">
        <v>489</v>
      </c>
      <c r="B114" s="602" t="s">
        <v>1738</v>
      </c>
      <c r="C114" s="603" t="s">
        <v>1739</v>
      </c>
      <c r="D114" s="602" t="s">
        <v>1573</v>
      </c>
      <c r="E114" s="604">
        <v>360000</v>
      </c>
      <c r="F114" s="604">
        <v>0</v>
      </c>
      <c r="G114" s="604">
        <v>0</v>
      </c>
    </row>
    <row r="115" spans="1:7" x14ac:dyDescent="0.3">
      <c r="A115" s="602" t="s">
        <v>490</v>
      </c>
      <c r="B115" s="602" t="s">
        <v>1740</v>
      </c>
      <c r="C115" s="603" t="s">
        <v>1741</v>
      </c>
      <c r="D115" s="602" t="s">
        <v>1573</v>
      </c>
      <c r="E115" s="604">
        <v>468000</v>
      </c>
      <c r="F115" s="604">
        <v>0</v>
      </c>
      <c r="G115" s="604">
        <v>0</v>
      </c>
    </row>
    <row r="116" spans="1:7" x14ac:dyDescent="0.3">
      <c r="A116" s="602" t="s">
        <v>491</v>
      </c>
      <c r="B116" s="602" t="s">
        <v>1742</v>
      </c>
      <c r="C116" s="603" t="s">
        <v>1743</v>
      </c>
      <c r="D116" s="602" t="s">
        <v>1573</v>
      </c>
      <c r="E116" s="604">
        <v>279000</v>
      </c>
      <c r="F116" s="604">
        <v>0</v>
      </c>
      <c r="G116" s="604">
        <v>0</v>
      </c>
    </row>
    <row r="117" spans="1:7" x14ac:dyDescent="0.3">
      <c r="A117" s="602" t="s">
        <v>1744</v>
      </c>
      <c r="B117" s="602"/>
      <c r="C117" s="603"/>
      <c r="D117" s="602"/>
      <c r="E117" s="604"/>
      <c r="F117" s="604"/>
      <c r="G117" s="604"/>
    </row>
    <row r="118" spans="1:7" x14ac:dyDescent="0.3">
      <c r="A118" s="602" t="s">
        <v>492</v>
      </c>
      <c r="B118" s="602" t="s">
        <v>1745</v>
      </c>
      <c r="C118" s="603" t="s">
        <v>1746</v>
      </c>
      <c r="D118" s="602" t="s">
        <v>1747</v>
      </c>
      <c r="E118" s="604">
        <v>490000</v>
      </c>
      <c r="F118" s="604">
        <v>0</v>
      </c>
      <c r="G118" s="604">
        <v>0</v>
      </c>
    </row>
    <row r="119" spans="1:7" x14ac:dyDescent="0.3">
      <c r="A119" s="602" t="s">
        <v>493</v>
      </c>
      <c r="B119" s="602" t="s">
        <v>1748</v>
      </c>
      <c r="C119" s="603" t="s">
        <v>1749</v>
      </c>
      <c r="D119" s="602" t="s">
        <v>1747</v>
      </c>
      <c r="E119" s="604">
        <v>539000</v>
      </c>
      <c r="F119" s="604">
        <v>0</v>
      </c>
      <c r="G119" s="604">
        <v>0</v>
      </c>
    </row>
    <row r="120" spans="1:7" x14ac:dyDescent="0.3">
      <c r="A120" s="602" t="s">
        <v>494</v>
      </c>
      <c r="B120" s="602" t="s">
        <v>1750</v>
      </c>
      <c r="C120" s="603" t="s">
        <v>1751</v>
      </c>
      <c r="D120" s="602" t="s">
        <v>1747</v>
      </c>
      <c r="E120" s="604">
        <v>245000</v>
      </c>
      <c r="F120" s="604">
        <v>0</v>
      </c>
      <c r="G120" s="604">
        <v>0</v>
      </c>
    </row>
    <row r="121" spans="1:7" x14ac:dyDescent="0.3">
      <c r="A121" s="602" t="s">
        <v>1752</v>
      </c>
      <c r="B121" s="602"/>
      <c r="C121" s="603"/>
      <c r="D121" s="602"/>
      <c r="E121" s="604"/>
      <c r="F121" s="604"/>
      <c r="G121" s="604"/>
    </row>
    <row r="122" spans="1:7" x14ac:dyDescent="0.3">
      <c r="A122" s="602" t="s">
        <v>495</v>
      </c>
      <c r="B122" s="602" t="s">
        <v>1753</v>
      </c>
      <c r="C122" s="603" t="s">
        <v>1754</v>
      </c>
      <c r="D122" s="602" t="s">
        <v>1688</v>
      </c>
      <c r="E122" s="604">
        <v>4100000</v>
      </c>
      <c r="F122" s="604">
        <v>12</v>
      </c>
      <c r="G122" s="604">
        <v>4100000</v>
      </c>
    </row>
    <row r="123" spans="1:7" x14ac:dyDescent="0.3">
      <c r="A123" s="602" t="s">
        <v>676</v>
      </c>
      <c r="B123" s="602" t="s">
        <v>1755</v>
      </c>
      <c r="C123" s="603" t="s">
        <v>1756</v>
      </c>
      <c r="D123" s="602" t="s">
        <v>1757</v>
      </c>
      <c r="E123" s="604">
        <v>1800</v>
      </c>
      <c r="F123" s="604">
        <v>6000</v>
      </c>
      <c r="G123" s="604">
        <v>10800000</v>
      </c>
    </row>
    <row r="124" spans="1:7" x14ac:dyDescent="0.3">
      <c r="A124" s="602" t="s">
        <v>1758</v>
      </c>
      <c r="B124" s="602"/>
      <c r="C124" s="603"/>
      <c r="D124" s="602"/>
      <c r="E124" s="604"/>
      <c r="F124" s="604"/>
      <c r="G124" s="604"/>
    </row>
    <row r="125" spans="1:7" x14ac:dyDescent="0.3">
      <c r="A125" s="602" t="s">
        <v>496</v>
      </c>
      <c r="B125" s="602" t="s">
        <v>1759</v>
      </c>
      <c r="C125" s="603" t="s">
        <v>1760</v>
      </c>
      <c r="D125" s="602" t="s">
        <v>1688</v>
      </c>
      <c r="E125" s="604">
        <v>3400000</v>
      </c>
      <c r="F125" s="604">
        <v>0</v>
      </c>
      <c r="G125" s="604">
        <v>0</v>
      </c>
    </row>
    <row r="126" spans="1:7" x14ac:dyDescent="0.3">
      <c r="A126" s="602" t="s">
        <v>497</v>
      </c>
      <c r="B126" s="602" t="s">
        <v>1761</v>
      </c>
      <c r="C126" s="603" t="s">
        <v>1762</v>
      </c>
      <c r="D126" s="602" t="s">
        <v>1757</v>
      </c>
      <c r="E126" s="604">
        <v>150000</v>
      </c>
      <c r="F126" s="604">
        <v>0</v>
      </c>
      <c r="G126" s="604">
        <v>0</v>
      </c>
    </row>
    <row r="127" spans="1:7" x14ac:dyDescent="0.3">
      <c r="A127" s="602" t="s">
        <v>498</v>
      </c>
      <c r="B127" s="602" t="s">
        <v>1763</v>
      </c>
      <c r="C127" s="603" t="s">
        <v>1764</v>
      </c>
      <c r="D127" s="602" t="s">
        <v>1688</v>
      </c>
      <c r="E127" s="604">
        <v>3400000</v>
      </c>
      <c r="F127" s="604">
        <v>0</v>
      </c>
      <c r="G127" s="604">
        <v>0</v>
      </c>
    </row>
    <row r="128" spans="1:7" x14ac:dyDescent="0.3">
      <c r="A128" s="602" t="s">
        <v>499</v>
      </c>
      <c r="B128" s="602" t="s">
        <v>1765</v>
      </c>
      <c r="C128" s="603" t="s">
        <v>1766</v>
      </c>
      <c r="D128" s="602" t="s">
        <v>1757</v>
      </c>
      <c r="E128" s="604">
        <v>150000</v>
      </c>
      <c r="F128" s="604">
        <v>0</v>
      </c>
      <c r="G128" s="604">
        <v>0</v>
      </c>
    </row>
    <row r="129" spans="1:7" x14ac:dyDescent="0.3">
      <c r="A129" s="602" t="s">
        <v>1767</v>
      </c>
      <c r="B129" s="602"/>
      <c r="C129" s="603"/>
      <c r="D129" s="602"/>
      <c r="E129" s="604"/>
      <c r="F129" s="604"/>
      <c r="G129" s="604"/>
    </row>
    <row r="130" spans="1:7" x14ac:dyDescent="0.3">
      <c r="A130" s="602" t="s">
        <v>500</v>
      </c>
      <c r="B130" s="602" t="s">
        <v>1768</v>
      </c>
      <c r="C130" s="603" t="s">
        <v>1769</v>
      </c>
      <c r="D130" s="602" t="s">
        <v>1543</v>
      </c>
      <c r="E130" s="604" t="s">
        <v>1543</v>
      </c>
      <c r="F130" s="604" t="s">
        <v>1543</v>
      </c>
      <c r="G130" s="604">
        <v>16228833</v>
      </c>
    </row>
    <row r="131" spans="1:7" x14ac:dyDescent="0.3">
      <c r="A131" s="602" t="s">
        <v>1770</v>
      </c>
      <c r="B131" s="602"/>
      <c r="C131" s="603"/>
      <c r="D131" s="602"/>
      <c r="E131" s="604"/>
      <c r="F131" s="604"/>
      <c r="G131" s="604"/>
    </row>
    <row r="132" spans="1:7" x14ac:dyDescent="0.3">
      <c r="A132" s="602" t="s">
        <v>501</v>
      </c>
      <c r="B132" s="602" t="s">
        <v>1771</v>
      </c>
      <c r="C132" s="603" t="s">
        <v>1772</v>
      </c>
      <c r="D132" s="602" t="s">
        <v>1573</v>
      </c>
      <c r="E132" s="604">
        <v>2848000</v>
      </c>
      <c r="F132" s="604">
        <v>5</v>
      </c>
      <c r="G132" s="604">
        <v>14240000</v>
      </c>
    </row>
    <row r="133" spans="1:7" x14ac:dyDescent="0.3">
      <c r="A133" s="602" t="s">
        <v>502</v>
      </c>
      <c r="B133" s="602" t="s">
        <v>1773</v>
      </c>
      <c r="C133" s="603" t="s">
        <v>1774</v>
      </c>
      <c r="D133" s="602" t="s">
        <v>1542</v>
      </c>
      <c r="E133" s="604" t="s">
        <v>1543</v>
      </c>
      <c r="F133" s="604" t="s">
        <v>1543</v>
      </c>
      <c r="G133" s="604">
        <v>964000</v>
      </c>
    </row>
    <row r="134" spans="1:7" x14ac:dyDescent="0.3">
      <c r="A134" s="602" t="s">
        <v>1775</v>
      </c>
      <c r="B134" s="602"/>
      <c r="C134" s="603"/>
      <c r="D134" s="602"/>
      <c r="E134" s="604"/>
      <c r="F134" s="604"/>
      <c r="G134" s="604"/>
    </row>
    <row r="135" spans="1:7" x14ac:dyDescent="0.3">
      <c r="A135" s="602" t="s">
        <v>503</v>
      </c>
      <c r="B135" s="602" t="s">
        <v>1776</v>
      </c>
      <c r="C135" s="603" t="s">
        <v>1777</v>
      </c>
      <c r="D135" s="602" t="s">
        <v>1573</v>
      </c>
      <c r="E135" s="604">
        <v>1900000</v>
      </c>
      <c r="F135" s="604">
        <v>23.88</v>
      </c>
      <c r="G135" s="604">
        <v>45372000</v>
      </c>
    </row>
    <row r="136" spans="1:7" x14ac:dyDescent="0.3">
      <c r="A136" s="602" t="s">
        <v>504</v>
      </c>
      <c r="B136" s="602" t="s">
        <v>1778</v>
      </c>
      <c r="C136" s="603" t="s">
        <v>1779</v>
      </c>
      <c r="D136" s="602" t="s">
        <v>1542</v>
      </c>
      <c r="E136" s="604" t="s">
        <v>1543</v>
      </c>
      <c r="F136" s="604" t="s">
        <v>1543</v>
      </c>
      <c r="G136" s="604">
        <v>36654025</v>
      </c>
    </row>
    <row r="137" spans="1:7" x14ac:dyDescent="0.3">
      <c r="A137" s="602" t="s">
        <v>505</v>
      </c>
      <c r="B137" s="602" t="s">
        <v>1780</v>
      </c>
      <c r="C137" s="603" t="s">
        <v>1781</v>
      </c>
      <c r="D137" s="602" t="s">
        <v>1542</v>
      </c>
      <c r="E137" s="604">
        <v>456</v>
      </c>
      <c r="F137" s="604">
        <v>1980</v>
      </c>
      <c r="G137" s="604">
        <v>902880</v>
      </c>
    </row>
    <row r="138" spans="1:7" x14ac:dyDescent="0.3">
      <c r="A138" s="602" t="s">
        <v>1782</v>
      </c>
      <c r="B138" s="602"/>
      <c r="C138" s="603"/>
      <c r="D138" s="602"/>
      <c r="E138" s="604"/>
      <c r="F138" s="604"/>
      <c r="G138" s="604"/>
    </row>
    <row r="139" spans="1:7" ht="28.8" x14ac:dyDescent="0.3">
      <c r="A139" s="602" t="s">
        <v>506</v>
      </c>
      <c r="B139" s="602" t="s">
        <v>1783</v>
      </c>
      <c r="C139" s="603" t="s">
        <v>1784</v>
      </c>
      <c r="D139" s="602" t="s">
        <v>1573</v>
      </c>
      <c r="E139" s="604">
        <v>4419000</v>
      </c>
      <c r="F139" s="604">
        <v>1</v>
      </c>
      <c r="G139" s="604">
        <v>4419000</v>
      </c>
    </row>
    <row r="140" spans="1:7" ht="28.8" x14ac:dyDescent="0.3">
      <c r="A140" s="602" t="s">
        <v>507</v>
      </c>
      <c r="B140" s="602" t="s">
        <v>1785</v>
      </c>
      <c r="C140" s="603" t="s">
        <v>1786</v>
      </c>
      <c r="D140" s="602" t="s">
        <v>1573</v>
      </c>
      <c r="E140" s="604">
        <v>2993000</v>
      </c>
      <c r="F140" s="604">
        <v>5</v>
      </c>
      <c r="G140" s="604">
        <v>14965000</v>
      </c>
    </row>
    <row r="141" spans="1:7" x14ac:dyDescent="0.3">
      <c r="A141" s="602" t="s">
        <v>508</v>
      </c>
      <c r="B141" s="602" t="s">
        <v>1787</v>
      </c>
      <c r="C141" s="603" t="s">
        <v>1788</v>
      </c>
      <c r="D141" s="602" t="s">
        <v>1542</v>
      </c>
      <c r="E141" s="604" t="s">
        <v>1543</v>
      </c>
      <c r="F141" s="604" t="s">
        <v>1543</v>
      </c>
      <c r="G141" s="604">
        <v>4588000</v>
      </c>
    </row>
    <row r="142" spans="1:7" ht="28.8" x14ac:dyDescent="0.3">
      <c r="A142" s="605" t="s">
        <v>509</v>
      </c>
      <c r="B142" s="605" t="s">
        <v>1789</v>
      </c>
      <c r="C142" s="606" t="s">
        <v>1790</v>
      </c>
      <c r="D142" s="605" t="s">
        <v>1542</v>
      </c>
      <c r="E142" s="607" t="s">
        <v>1543</v>
      </c>
      <c r="F142" s="607" t="s">
        <v>1543</v>
      </c>
      <c r="G142" s="607">
        <v>285609938</v>
      </c>
    </row>
    <row r="143" spans="1:7" x14ac:dyDescent="0.3">
      <c r="A143" s="602" t="s">
        <v>1791</v>
      </c>
      <c r="B143" s="602"/>
      <c r="C143" s="603"/>
      <c r="D143" s="602"/>
      <c r="E143" s="604"/>
      <c r="F143" s="604"/>
      <c r="G143" s="604"/>
    </row>
    <row r="144" spans="1:7" x14ac:dyDescent="0.3">
      <c r="A144" s="602" t="s">
        <v>510</v>
      </c>
      <c r="B144" s="602" t="s">
        <v>1792</v>
      </c>
      <c r="C144" s="603" t="s">
        <v>1793</v>
      </c>
      <c r="D144" s="602" t="s">
        <v>1542</v>
      </c>
      <c r="E144" s="604" t="s">
        <v>1543</v>
      </c>
      <c r="F144" s="604" t="s">
        <v>1543</v>
      </c>
      <c r="G144" s="604">
        <v>0</v>
      </c>
    </row>
    <row r="145" spans="1:7" x14ac:dyDescent="0.3">
      <c r="A145" s="602" t="s">
        <v>511</v>
      </c>
      <c r="B145" s="602" t="s">
        <v>1794</v>
      </c>
      <c r="C145" s="603" t="s">
        <v>1795</v>
      </c>
      <c r="D145" s="602" t="s">
        <v>1542</v>
      </c>
      <c r="E145" s="604" t="s">
        <v>1543</v>
      </c>
      <c r="F145" s="604" t="s">
        <v>1543</v>
      </c>
      <c r="G145" s="604">
        <v>0</v>
      </c>
    </row>
    <row r="146" spans="1:7" ht="28.8" x14ac:dyDescent="0.3">
      <c r="A146" s="602" t="s">
        <v>512</v>
      </c>
      <c r="B146" s="602" t="s">
        <v>1796</v>
      </c>
      <c r="C146" s="603" t="s">
        <v>1797</v>
      </c>
      <c r="D146" s="602" t="s">
        <v>1542</v>
      </c>
      <c r="E146" s="604">
        <v>454</v>
      </c>
      <c r="F146" s="604">
        <v>0</v>
      </c>
      <c r="G146" s="604">
        <v>0</v>
      </c>
    </row>
    <row r="147" spans="1:7" x14ac:dyDescent="0.3">
      <c r="A147" s="602" t="s">
        <v>513</v>
      </c>
      <c r="B147" s="602" t="s">
        <v>1798</v>
      </c>
      <c r="C147" s="603" t="s">
        <v>1799</v>
      </c>
      <c r="D147" s="602" t="s">
        <v>1542</v>
      </c>
      <c r="E147" s="604">
        <v>1210</v>
      </c>
      <c r="F147" s="604">
        <v>0</v>
      </c>
      <c r="G147" s="604">
        <v>15992570</v>
      </c>
    </row>
    <row r="148" spans="1:7" x14ac:dyDescent="0.3">
      <c r="A148" s="602" t="s">
        <v>514</v>
      </c>
      <c r="B148" s="602" t="s">
        <v>1800</v>
      </c>
      <c r="C148" s="603" t="s">
        <v>1801</v>
      </c>
      <c r="D148" s="602" t="s">
        <v>1542</v>
      </c>
      <c r="E148" s="604" t="s">
        <v>1543</v>
      </c>
      <c r="F148" s="604" t="s">
        <v>1543</v>
      </c>
      <c r="G148" s="604">
        <v>3000000</v>
      </c>
    </row>
    <row r="149" spans="1:7" x14ac:dyDescent="0.3">
      <c r="A149" s="602" t="s">
        <v>515</v>
      </c>
      <c r="B149" s="602" t="s">
        <v>1802</v>
      </c>
      <c r="C149" s="603" t="s">
        <v>1803</v>
      </c>
      <c r="D149" s="602" t="s">
        <v>1542</v>
      </c>
      <c r="E149" s="604">
        <v>692200000</v>
      </c>
      <c r="F149" s="604">
        <v>0</v>
      </c>
      <c r="G149" s="604">
        <v>0</v>
      </c>
    </row>
    <row r="150" spans="1:7" x14ac:dyDescent="0.3">
      <c r="A150" s="602" t="s">
        <v>516</v>
      </c>
      <c r="B150" s="602" t="s">
        <v>1804</v>
      </c>
      <c r="C150" s="603" t="s">
        <v>1805</v>
      </c>
      <c r="D150" s="602" t="s">
        <v>1542</v>
      </c>
      <c r="E150" s="604">
        <v>407</v>
      </c>
      <c r="F150" s="604">
        <v>0</v>
      </c>
      <c r="G150" s="604">
        <v>0</v>
      </c>
    </row>
    <row r="151" spans="1:7" x14ac:dyDescent="0.3">
      <c r="A151" s="602" t="s">
        <v>517</v>
      </c>
      <c r="B151" s="602" t="s">
        <v>1806</v>
      </c>
      <c r="C151" s="603" t="s">
        <v>1807</v>
      </c>
      <c r="D151" s="602" t="s">
        <v>1542</v>
      </c>
      <c r="E151" s="604" t="s">
        <v>1543</v>
      </c>
      <c r="F151" s="604" t="s">
        <v>1543</v>
      </c>
      <c r="G151" s="604">
        <v>0</v>
      </c>
    </row>
    <row r="152" spans="1:7" x14ac:dyDescent="0.3">
      <c r="A152" s="602" t="s">
        <v>518</v>
      </c>
      <c r="B152" s="602" t="s">
        <v>1808</v>
      </c>
      <c r="C152" s="603" t="s">
        <v>1809</v>
      </c>
      <c r="D152" s="602" t="s">
        <v>1542</v>
      </c>
      <c r="E152" s="604" t="s">
        <v>1543</v>
      </c>
      <c r="F152" s="604" t="s">
        <v>1543</v>
      </c>
      <c r="G152" s="604">
        <v>0</v>
      </c>
    </row>
    <row r="153" spans="1:7" x14ac:dyDescent="0.3">
      <c r="A153" s="602" t="s">
        <v>519</v>
      </c>
      <c r="B153" s="602" t="s">
        <v>1810</v>
      </c>
      <c r="C153" s="603" t="s">
        <v>1811</v>
      </c>
      <c r="D153" s="602" t="s">
        <v>1542</v>
      </c>
      <c r="E153" s="604" t="s">
        <v>1543</v>
      </c>
      <c r="F153" s="604" t="s">
        <v>1543</v>
      </c>
      <c r="G153" s="604">
        <v>18992570</v>
      </c>
    </row>
    <row r="154" spans="1:7" x14ac:dyDescent="0.3">
      <c r="A154" s="602" t="s">
        <v>1812</v>
      </c>
      <c r="B154" s="602"/>
      <c r="C154" s="603"/>
      <c r="D154" s="602"/>
      <c r="E154" s="604"/>
      <c r="F154" s="604"/>
      <c r="G154" s="604"/>
    </row>
    <row r="155" spans="1:7" x14ac:dyDescent="0.3">
      <c r="A155" s="602" t="s">
        <v>520</v>
      </c>
      <c r="B155" s="602" t="s">
        <v>1813</v>
      </c>
      <c r="C155" s="603" t="s">
        <v>1814</v>
      </c>
      <c r="D155" s="602" t="s">
        <v>1542</v>
      </c>
      <c r="E155" s="604" t="s">
        <v>1543</v>
      </c>
      <c r="F155" s="604" t="s">
        <v>1543</v>
      </c>
      <c r="G155" s="604">
        <v>0</v>
      </c>
    </row>
    <row r="156" spans="1:7" x14ac:dyDescent="0.3">
      <c r="A156" s="602" t="s">
        <v>1815</v>
      </c>
      <c r="B156" s="602"/>
      <c r="C156" s="603"/>
      <c r="D156" s="602"/>
      <c r="E156" s="604"/>
      <c r="F156" s="604"/>
      <c r="G156" s="604"/>
    </row>
    <row r="157" spans="1:7" x14ac:dyDescent="0.3">
      <c r="A157" s="602" t="s">
        <v>521</v>
      </c>
      <c r="B157" s="602" t="s">
        <v>1816</v>
      </c>
      <c r="C157" s="603" t="s">
        <v>1817</v>
      </c>
      <c r="D157" s="602" t="s">
        <v>1542</v>
      </c>
      <c r="E157" s="604" t="s">
        <v>1543</v>
      </c>
      <c r="F157" s="604" t="s">
        <v>1543</v>
      </c>
      <c r="G157" s="604">
        <v>0</v>
      </c>
    </row>
    <row r="158" spans="1:7" x14ac:dyDescent="0.3">
      <c r="A158" s="602" t="s">
        <v>522</v>
      </c>
      <c r="B158" s="602" t="s">
        <v>1818</v>
      </c>
      <c r="C158" s="603" t="s">
        <v>1819</v>
      </c>
      <c r="D158" s="602" t="s">
        <v>1542</v>
      </c>
      <c r="E158" s="604" t="s">
        <v>1543</v>
      </c>
      <c r="F158" s="604" t="s">
        <v>1543</v>
      </c>
      <c r="G158" s="604">
        <v>0</v>
      </c>
    </row>
    <row r="159" spans="1:7" x14ac:dyDescent="0.3">
      <c r="A159" s="602" t="s">
        <v>523</v>
      </c>
      <c r="B159" s="602" t="s">
        <v>1820</v>
      </c>
      <c r="C159" s="603" t="s">
        <v>1821</v>
      </c>
      <c r="D159" s="602" t="s">
        <v>1542</v>
      </c>
      <c r="E159" s="604" t="s">
        <v>1543</v>
      </c>
      <c r="F159" s="604" t="s">
        <v>1543</v>
      </c>
      <c r="G159" s="604">
        <v>0</v>
      </c>
    </row>
    <row r="160" spans="1:7" x14ac:dyDescent="0.3">
      <c r="A160" s="602" t="s">
        <v>1822</v>
      </c>
      <c r="B160" s="602"/>
      <c r="C160" s="603"/>
      <c r="D160" s="602"/>
      <c r="E160" s="604"/>
      <c r="F160" s="604"/>
      <c r="G160" s="604"/>
    </row>
    <row r="161" spans="1:7" x14ac:dyDescent="0.3">
      <c r="A161" s="602" t="s">
        <v>566</v>
      </c>
      <c r="B161" s="602" t="s">
        <v>1823</v>
      </c>
      <c r="C161" s="603" t="s">
        <v>1817</v>
      </c>
      <c r="D161" s="602" t="s">
        <v>1542</v>
      </c>
      <c r="E161" s="604" t="s">
        <v>1543</v>
      </c>
      <c r="F161" s="604" t="s">
        <v>1543</v>
      </c>
      <c r="G161" s="604">
        <v>0</v>
      </c>
    </row>
    <row r="162" spans="1:7" x14ac:dyDescent="0.3">
      <c r="A162" s="602" t="s">
        <v>524</v>
      </c>
      <c r="B162" s="602" t="s">
        <v>1824</v>
      </c>
      <c r="C162" s="603" t="s">
        <v>1825</v>
      </c>
      <c r="D162" s="602" t="s">
        <v>1542</v>
      </c>
      <c r="E162" s="604" t="s">
        <v>1543</v>
      </c>
      <c r="F162" s="604" t="s">
        <v>1543</v>
      </c>
      <c r="G162" s="604">
        <v>0</v>
      </c>
    </row>
    <row r="163" spans="1:7" x14ac:dyDescent="0.3">
      <c r="A163" s="602" t="s">
        <v>525</v>
      </c>
      <c r="B163" s="602" t="s">
        <v>1826</v>
      </c>
      <c r="C163" s="603" t="s">
        <v>1821</v>
      </c>
      <c r="D163" s="602" t="s">
        <v>1542</v>
      </c>
      <c r="E163" s="604" t="s">
        <v>1543</v>
      </c>
      <c r="F163" s="604" t="s">
        <v>1543</v>
      </c>
      <c r="G163" s="604">
        <v>0</v>
      </c>
    </row>
    <row r="164" spans="1:7" x14ac:dyDescent="0.3">
      <c r="A164" s="602" t="s">
        <v>526</v>
      </c>
      <c r="B164" s="602" t="s">
        <v>1827</v>
      </c>
      <c r="C164" s="603" t="s">
        <v>1828</v>
      </c>
      <c r="D164" s="602" t="s">
        <v>1542</v>
      </c>
      <c r="E164" s="604" t="s">
        <v>1543</v>
      </c>
      <c r="F164" s="604" t="s">
        <v>1543</v>
      </c>
      <c r="G164" s="604">
        <v>0</v>
      </c>
    </row>
    <row r="165" spans="1:7" x14ac:dyDescent="0.3">
      <c r="A165" s="602" t="s">
        <v>1829</v>
      </c>
      <c r="B165" s="602"/>
      <c r="C165" s="603"/>
      <c r="D165" s="602"/>
      <c r="E165" s="604"/>
      <c r="F165" s="604"/>
      <c r="G165" s="604"/>
    </row>
    <row r="166" spans="1:7" x14ac:dyDescent="0.3">
      <c r="A166" s="602" t="s">
        <v>527</v>
      </c>
      <c r="B166" s="602" t="s">
        <v>1830</v>
      </c>
      <c r="C166" s="603" t="s">
        <v>1817</v>
      </c>
      <c r="D166" s="602" t="s">
        <v>1542</v>
      </c>
      <c r="E166" s="604" t="s">
        <v>1543</v>
      </c>
      <c r="F166" s="604" t="s">
        <v>1543</v>
      </c>
      <c r="G166" s="604">
        <v>0</v>
      </c>
    </row>
    <row r="167" spans="1:7" x14ac:dyDescent="0.3">
      <c r="A167" s="602" t="s">
        <v>567</v>
      </c>
      <c r="B167" s="602" t="s">
        <v>1831</v>
      </c>
      <c r="C167" s="603" t="s">
        <v>1825</v>
      </c>
      <c r="D167" s="602" t="s">
        <v>1542</v>
      </c>
      <c r="E167" s="604" t="s">
        <v>1543</v>
      </c>
      <c r="F167" s="604" t="s">
        <v>1543</v>
      </c>
      <c r="G167" s="604">
        <v>0</v>
      </c>
    </row>
    <row r="168" spans="1:7" x14ac:dyDescent="0.3">
      <c r="A168" s="602" t="s">
        <v>568</v>
      </c>
      <c r="B168" s="602" t="s">
        <v>1832</v>
      </c>
      <c r="C168" s="603" t="s">
        <v>1833</v>
      </c>
      <c r="D168" s="602" t="s">
        <v>1542</v>
      </c>
      <c r="E168" s="604" t="s">
        <v>1543</v>
      </c>
      <c r="F168" s="604" t="s">
        <v>1543</v>
      </c>
      <c r="G168" s="604">
        <v>0</v>
      </c>
    </row>
    <row r="169" spans="1:7" x14ac:dyDescent="0.3">
      <c r="A169" s="602" t="s">
        <v>1834</v>
      </c>
      <c r="B169" s="602"/>
      <c r="C169" s="603"/>
      <c r="D169" s="602"/>
      <c r="E169" s="604"/>
      <c r="F169" s="604"/>
      <c r="G169" s="604"/>
    </row>
    <row r="170" spans="1:7" x14ac:dyDescent="0.3">
      <c r="A170" s="602" t="s">
        <v>569</v>
      </c>
      <c r="B170" s="602" t="s">
        <v>1835</v>
      </c>
      <c r="C170" s="603" t="s">
        <v>1817</v>
      </c>
      <c r="D170" s="602" t="s">
        <v>1542</v>
      </c>
      <c r="E170" s="604" t="s">
        <v>1543</v>
      </c>
      <c r="F170" s="604" t="s">
        <v>1543</v>
      </c>
      <c r="G170" s="604">
        <v>0</v>
      </c>
    </row>
    <row r="171" spans="1:7" x14ac:dyDescent="0.3">
      <c r="A171" s="602" t="s">
        <v>570</v>
      </c>
      <c r="B171" s="602" t="s">
        <v>1836</v>
      </c>
      <c r="C171" s="603" t="s">
        <v>1825</v>
      </c>
      <c r="D171" s="602" t="s">
        <v>1542</v>
      </c>
      <c r="E171" s="604" t="s">
        <v>1543</v>
      </c>
      <c r="F171" s="604" t="s">
        <v>1543</v>
      </c>
      <c r="G171" s="604">
        <v>0</v>
      </c>
    </row>
    <row r="172" spans="1:7" x14ac:dyDescent="0.3">
      <c r="A172" s="602" t="s">
        <v>571</v>
      </c>
      <c r="B172" s="602" t="s">
        <v>1837</v>
      </c>
      <c r="C172" s="603" t="s">
        <v>1833</v>
      </c>
      <c r="D172" s="602" t="s">
        <v>1542</v>
      </c>
      <c r="E172" s="604" t="s">
        <v>1543</v>
      </c>
      <c r="F172" s="604" t="s">
        <v>1543</v>
      </c>
      <c r="G172" s="604">
        <v>0</v>
      </c>
    </row>
    <row r="173" spans="1:7" x14ac:dyDescent="0.3">
      <c r="A173" s="602" t="s">
        <v>572</v>
      </c>
      <c r="B173" s="602" t="s">
        <v>1838</v>
      </c>
      <c r="C173" s="603" t="s">
        <v>1839</v>
      </c>
      <c r="D173" s="602" t="s">
        <v>1542</v>
      </c>
      <c r="E173" s="604" t="s">
        <v>1543</v>
      </c>
      <c r="F173" s="604" t="s">
        <v>1543</v>
      </c>
      <c r="G173" s="604">
        <v>0</v>
      </c>
    </row>
    <row r="174" spans="1:7" x14ac:dyDescent="0.3">
      <c r="A174" s="602" t="s">
        <v>573</v>
      </c>
      <c r="B174" s="602" t="s">
        <v>1840</v>
      </c>
      <c r="C174" s="603" t="s">
        <v>1841</v>
      </c>
      <c r="D174" s="602" t="s">
        <v>1542</v>
      </c>
      <c r="E174" s="604" t="s">
        <v>1543</v>
      </c>
      <c r="F174" s="604" t="s">
        <v>1543</v>
      </c>
      <c r="G174" s="604">
        <v>0</v>
      </c>
    </row>
    <row r="175" spans="1:7" x14ac:dyDescent="0.3">
      <c r="A175" s="602" t="s">
        <v>574</v>
      </c>
      <c r="B175" s="602" t="s">
        <v>1842</v>
      </c>
      <c r="C175" s="603" t="s">
        <v>1843</v>
      </c>
      <c r="D175" s="602" t="s">
        <v>1542</v>
      </c>
      <c r="E175" s="604" t="s">
        <v>1543</v>
      </c>
      <c r="F175" s="604" t="s">
        <v>1543</v>
      </c>
      <c r="G175" s="604">
        <v>0</v>
      </c>
    </row>
    <row r="176" spans="1:7" ht="28.8" x14ac:dyDescent="0.3">
      <c r="A176" s="602" t="s">
        <v>575</v>
      </c>
      <c r="B176" s="602" t="s">
        <v>1844</v>
      </c>
      <c r="C176" s="603" t="s">
        <v>1845</v>
      </c>
      <c r="D176" s="602" t="s">
        <v>1542</v>
      </c>
      <c r="E176" s="604" t="s">
        <v>1543</v>
      </c>
      <c r="F176" s="604" t="s">
        <v>1543</v>
      </c>
      <c r="G176" s="604">
        <v>0</v>
      </c>
    </row>
    <row r="177" spans="1:7" x14ac:dyDescent="0.3">
      <c r="A177" s="605" t="s">
        <v>576</v>
      </c>
      <c r="B177" s="605" t="s">
        <v>1846</v>
      </c>
      <c r="C177" s="606" t="s">
        <v>1847</v>
      </c>
      <c r="D177" s="605" t="s">
        <v>1542</v>
      </c>
      <c r="E177" s="607" t="s">
        <v>1543</v>
      </c>
      <c r="F177" s="607" t="s">
        <v>1543</v>
      </c>
      <c r="G177" s="607">
        <v>18992570</v>
      </c>
    </row>
    <row r="178" spans="1:7" ht="15" thickBot="1" x14ac:dyDescent="0.35"/>
    <row r="179" spans="1:7" ht="15" thickBot="1" x14ac:dyDescent="0.35">
      <c r="C179" s="610" t="s">
        <v>1848</v>
      </c>
      <c r="D179" s="611"/>
      <c r="E179" s="612"/>
      <c r="F179" s="613"/>
      <c r="G179" s="614">
        <f>SUM(G177,G142,G76,G29)</f>
        <v>849657067</v>
      </c>
    </row>
  </sheetData>
  <pageMargins left="0.23622047244094491" right="0.23622047244094491" top="0.74803149606299213" bottom="0.55118110236220474" header="0.31496062992125984" footer="0.15748031496062992"/>
  <pageSetup paperSize="9" scale="59" orientation="portrait" horizontalDpi="300" verticalDpi="300" r:id="rId1"/>
  <headerFooter alignWithMargins="0">
    <oddHeader>&amp;C&amp;"-,Félkövér"&amp;14 2019. évi állami támogatás jogcímenként&amp;R&amp;"-,Félkövér"&amp;14 13. melléklet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Q83"/>
  <sheetViews>
    <sheetView zoomScaleNormal="100" zoomScaleSheetLayoutView="115" workbookViewId="0">
      <pane xSplit="2" ySplit="4" topLeftCell="C5" activePane="bottomRight" state="frozen"/>
      <selection activeCell="F44" sqref="F44"/>
      <selection pane="topRight" activeCell="F44" sqref="F44"/>
      <selection pane="bottomLeft" activeCell="F44" sqref="F44"/>
      <selection pane="bottomRight" activeCell="H7" sqref="H7"/>
    </sheetView>
  </sheetViews>
  <sheetFormatPr defaultColWidth="9.109375" defaultRowHeight="15.6" x14ac:dyDescent="0.3"/>
  <cols>
    <col min="1" max="1" width="4.109375" style="616" customWidth="1"/>
    <col min="2" max="2" width="26.6640625" style="615" customWidth="1"/>
    <col min="3" max="3" width="10.33203125" style="615" bestFit="1" customWidth="1"/>
    <col min="4" max="4" width="10.88671875" style="615" bestFit="1" customWidth="1"/>
    <col min="5" max="5" width="10.109375" style="615" bestFit="1" customWidth="1"/>
    <col min="6" max="6" width="10.33203125" style="615" bestFit="1" customWidth="1"/>
    <col min="7" max="7" width="10.88671875" style="615" bestFit="1" customWidth="1"/>
    <col min="8" max="9" width="10.33203125" style="615" bestFit="1" customWidth="1"/>
    <col min="10" max="11" width="10.109375" style="615" bestFit="1" customWidth="1"/>
    <col min="12" max="13" width="10.33203125" style="615" bestFit="1" customWidth="1"/>
    <col min="14" max="14" width="10.109375" style="615" bestFit="1" customWidth="1"/>
    <col min="15" max="15" width="11.44140625" style="616" bestFit="1" customWidth="1"/>
    <col min="16" max="16" width="8.88671875" style="615" customWidth="1"/>
    <col min="17" max="17" width="17.6640625" style="615" hidden="1" customWidth="1"/>
    <col min="18" max="18" width="15.109375" style="609" hidden="1" customWidth="1"/>
    <col min="19" max="19" width="9.109375" style="615" customWidth="1"/>
    <col min="20" max="21" width="14.6640625" style="615" hidden="1" customWidth="1"/>
    <col min="22" max="22" width="8.88671875" style="615" customWidth="1"/>
    <col min="23" max="23" width="13.6640625" style="615" hidden="1" customWidth="1"/>
    <col min="24" max="24" width="19.33203125" style="615" customWidth="1"/>
    <col min="25" max="25" width="11.33203125" style="615" hidden="1" customWidth="1"/>
    <col min="26" max="28" width="11.6640625" style="615" hidden="1" customWidth="1"/>
    <col min="29" max="29" width="0.109375" style="615" hidden="1" customWidth="1"/>
    <col min="30" max="31" width="11.6640625" style="615" hidden="1" customWidth="1"/>
    <col min="32" max="32" width="0.33203125" style="615" hidden="1" customWidth="1"/>
    <col min="33" max="33" width="0.109375" style="615" hidden="1" customWidth="1"/>
    <col min="34" max="34" width="11.6640625" style="615" hidden="1" customWidth="1"/>
    <col min="35" max="35" width="0.109375" style="615" hidden="1" customWidth="1"/>
    <col min="36" max="36" width="0.33203125" style="615" hidden="1" customWidth="1"/>
    <col min="37" max="38" width="11.6640625" style="615" hidden="1" customWidth="1"/>
    <col min="39" max="39" width="0.33203125" style="615" hidden="1" customWidth="1"/>
    <col min="40" max="40" width="11.6640625" style="615" hidden="1" customWidth="1"/>
    <col min="41" max="41" width="0.109375" style="615" hidden="1" customWidth="1"/>
    <col min="42" max="43" width="11.6640625" style="615" hidden="1" customWidth="1"/>
    <col min="44" max="16384" width="9.109375" style="615"/>
  </cols>
  <sheetData>
    <row r="1" spans="1:43" ht="31.5" customHeight="1" x14ac:dyDescent="0.3">
      <c r="A1" s="802" t="s">
        <v>1909</v>
      </c>
      <c r="B1" s="803"/>
      <c r="C1" s="803"/>
      <c r="D1" s="803"/>
      <c r="E1" s="803"/>
      <c r="F1" s="803"/>
      <c r="G1" s="803"/>
      <c r="H1" s="803"/>
      <c r="I1" s="803"/>
      <c r="J1" s="803"/>
      <c r="K1" s="803"/>
      <c r="L1" s="803"/>
      <c r="M1" s="803"/>
      <c r="N1" s="803"/>
      <c r="O1" s="803"/>
    </row>
    <row r="2" spans="1:43" ht="16.2" thickBot="1" x14ac:dyDescent="0.35">
      <c r="O2" s="376" t="s">
        <v>565</v>
      </c>
    </row>
    <row r="3" spans="1:43" s="616" customFormat="1" ht="26.1" customHeight="1" thickBot="1" x14ac:dyDescent="0.35">
      <c r="A3" s="617" t="s">
        <v>1421</v>
      </c>
      <c r="B3" s="618" t="s">
        <v>155</v>
      </c>
      <c r="C3" s="618" t="s">
        <v>1849</v>
      </c>
      <c r="D3" s="618" t="s">
        <v>1850</v>
      </c>
      <c r="E3" s="618" t="s">
        <v>1851</v>
      </c>
      <c r="F3" s="618" t="s">
        <v>1852</v>
      </c>
      <c r="G3" s="618" t="s">
        <v>1853</v>
      </c>
      <c r="H3" s="618" t="s">
        <v>1854</v>
      </c>
      <c r="I3" s="618" t="s">
        <v>1855</v>
      </c>
      <c r="J3" s="618" t="s">
        <v>1856</v>
      </c>
      <c r="K3" s="618" t="s">
        <v>1857</v>
      </c>
      <c r="L3" s="618" t="s">
        <v>1858</v>
      </c>
      <c r="M3" s="618" t="s">
        <v>1859</v>
      </c>
      <c r="N3" s="618" t="s">
        <v>1860</v>
      </c>
      <c r="O3" s="619" t="s">
        <v>1400</v>
      </c>
      <c r="R3" s="609"/>
      <c r="Y3" s="618" t="s">
        <v>1894</v>
      </c>
      <c r="Z3" s="618"/>
      <c r="AA3" s="618" t="s">
        <v>594</v>
      </c>
      <c r="AB3" s="618"/>
      <c r="AC3" s="618" t="s">
        <v>596</v>
      </c>
      <c r="AD3" s="618"/>
      <c r="AE3" s="618" t="s">
        <v>598</v>
      </c>
      <c r="AF3" s="618"/>
      <c r="AG3" s="618">
        <v>7</v>
      </c>
      <c r="AH3" s="618"/>
      <c r="AI3" s="618">
        <v>8</v>
      </c>
      <c r="AJ3" s="618"/>
      <c r="AK3" s="618">
        <v>9</v>
      </c>
      <c r="AL3" s="618"/>
      <c r="AM3" s="618">
        <v>10</v>
      </c>
      <c r="AN3" s="618"/>
      <c r="AO3" s="618">
        <v>11</v>
      </c>
      <c r="AP3" s="618"/>
      <c r="AQ3" s="618">
        <v>12</v>
      </c>
    </row>
    <row r="4" spans="1:43" s="621" customFormat="1" ht="15" customHeight="1" thickBot="1" x14ac:dyDescent="0.35">
      <c r="A4" s="620" t="s">
        <v>4</v>
      </c>
      <c r="B4" s="804" t="s">
        <v>153</v>
      </c>
      <c r="C4" s="805"/>
      <c r="D4" s="805"/>
      <c r="E4" s="805"/>
      <c r="F4" s="805"/>
      <c r="G4" s="805"/>
      <c r="H4" s="805"/>
      <c r="I4" s="805"/>
      <c r="J4" s="805"/>
      <c r="K4" s="805"/>
      <c r="L4" s="805"/>
      <c r="M4" s="805"/>
      <c r="N4" s="805"/>
      <c r="O4" s="806"/>
      <c r="R4" s="609"/>
    </row>
    <row r="5" spans="1:43" s="621" customFormat="1" ht="16.2" thickBot="1" x14ac:dyDescent="0.35">
      <c r="A5" s="622" t="s">
        <v>15</v>
      </c>
      <c r="B5" s="623" t="s">
        <v>1861</v>
      </c>
      <c r="C5" s="624">
        <v>2485885</v>
      </c>
      <c r="D5" s="624">
        <v>1823466</v>
      </c>
      <c r="E5" s="624">
        <v>1823466</v>
      </c>
      <c r="F5" s="624">
        <v>1823466</v>
      </c>
      <c r="G5" s="624">
        <v>1823466</v>
      </c>
      <c r="H5" s="624">
        <v>1823466</v>
      </c>
      <c r="I5" s="624">
        <v>1823466</v>
      </c>
      <c r="J5" s="624">
        <v>1823466</v>
      </c>
      <c r="K5" s="624">
        <v>1823466</v>
      </c>
      <c r="L5" s="624">
        <v>1823466</v>
      </c>
      <c r="M5" s="624">
        <v>1823466</v>
      </c>
      <c r="N5" s="624">
        <v>1823466</v>
      </c>
      <c r="O5" s="625">
        <f t="shared" ref="O5:O27" si="0">SUM(C5:N5)</f>
        <v>22544011</v>
      </c>
      <c r="P5" s="621" t="s">
        <v>1910</v>
      </c>
      <c r="Q5" s="626">
        <f>R5-O5</f>
        <v>0</v>
      </c>
      <c r="R5" s="609">
        <f>'1.1.sz.mell.'!H5</f>
        <v>22544011</v>
      </c>
      <c r="T5" s="626">
        <f>Q5/5</f>
        <v>0</v>
      </c>
      <c r="U5" s="626">
        <f>ROUND(T5,0)</f>
        <v>0</v>
      </c>
      <c r="W5" s="621">
        <f>ROUND(Y5/3,0)</f>
        <v>93168668</v>
      </c>
      <c r="Y5" s="624">
        <v>279506003</v>
      </c>
      <c r="Z5" s="624">
        <f>AA5-Y5</f>
        <v>70951373</v>
      </c>
      <c r="AA5" s="624">
        <v>350457376</v>
      </c>
      <c r="AB5" s="624">
        <f>AC5-AA5</f>
        <v>72239183</v>
      </c>
      <c r="AC5" s="624">
        <v>422696559</v>
      </c>
      <c r="AD5" s="624">
        <f>AE5-AC5</f>
        <v>70966612</v>
      </c>
      <c r="AE5" s="624">
        <v>493663171</v>
      </c>
      <c r="AF5" s="624">
        <f>AG5-AE5</f>
        <v>108883913</v>
      </c>
      <c r="AG5" s="624">
        <v>602547084</v>
      </c>
      <c r="AH5" s="624">
        <f>AI5-AG5</f>
        <v>-602547084</v>
      </c>
      <c r="AI5" s="624"/>
      <c r="AJ5" s="624">
        <f>AK5-AI5</f>
        <v>0</v>
      </c>
      <c r="AK5" s="624"/>
      <c r="AL5" s="624">
        <f>AM5-AK5</f>
        <v>0</v>
      </c>
      <c r="AM5" s="624"/>
      <c r="AN5" s="624">
        <f>AO5-AM5</f>
        <v>0</v>
      </c>
      <c r="AO5" s="624"/>
      <c r="AP5" s="624">
        <f>AQ5-AO5</f>
        <v>0</v>
      </c>
      <c r="AQ5" s="624"/>
    </row>
    <row r="6" spans="1:43" s="631" customFormat="1" ht="16.2" thickBot="1" x14ac:dyDescent="0.35">
      <c r="A6" s="627" t="s">
        <v>27</v>
      </c>
      <c r="B6" s="628" t="s">
        <v>1862</v>
      </c>
      <c r="C6" s="629">
        <v>2200</v>
      </c>
      <c r="D6" s="629">
        <v>2200</v>
      </c>
      <c r="E6" s="629">
        <v>447395</v>
      </c>
      <c r="F6" s="629">
        <v>2200</v>
      </c>
      <c r="G6" s="629">
        <v>2200</v>
      </c>
      <c r="H6" s="629">
        <v>263381</v>
      </c>
      <c r="I6" s="629">
        <v>2200</v>
      </c>
      <c r="J6" s="629">
        <v>2200</v>
      </c>
      <c r="K6" s="629">
        <v>2200</v>
      </c>
      <c r="L6" s="629">
        <v>132000</v>
      </c>
      <c r="M6" s="629">
        <v>2200</v>
      </c>
      <c r="N6" s="629">
        <v>2200</v>
      </c>
      <c r="O6" s="630">
        <f t="shared" si="0"/>
        <v>862576</v>
      </c>
      <c r="Q6" s="626">
        <f t="shared" ref="Q6:Q28" si="1">R6-O6</f>
        <v>0</v>
      </c>
      <c r="R6" s="211">
        <f>'1.1.sz.mell.'!H12</f>
        <v>862576</v>
      </c>
      <c r="T6" s="626">
        <f t="shared" ref="T6:T28" si="2">Q6/5</f>
        <v>0</v>
      </c>
      <c r="U6" s="626">
        <f t="shared" ref="U6:U28" si="3">ROUND(T6,0)</f>
        <v>0</v>
      </c>
      <c r="W6" s="621">
        <f t="shared" ref="W6:W26" si="4">ROUND(Y6/3,0)</f>
        <v>12811092</v>
      </c>
      <c r="Y6" s="629">
        <v>38433275</v>
      </c>
      <c r="Z6" s="629">
        <f t="shared" ref="Z6:AB28" si="5">AA6-Y6</f>
        <v>8237987</v>
      </c>
      <c r="AA6" s="629">
        <v>46671262</v>
      </c>
      <c r="AB6" s="629">
        <f t="shared" si="5"/>
        <v>19981064</v>
      </c>
      <c r="AC6" s="629">
        <v>66652326</v>
      </c>
      <c r="AD6" s="629">
        <f t="shared" ref="AD6:AD13" si="6">AE6-AC6</f>
        <v>9130997</v>
      </c>
      <c r="AE6" s="629">
        <v>75783323</v>
      </c>
      <c r="AF6" s="629">
        <f t="shared" ref="AF6:AF13" si="7">AG6-AE6</f>
        <v>15595263</v>
      </c>
      <c r="AG6" s="629">
        <v>91378586</v>
      </c>
      <c r="AH6" s="629">
        <f t="shared" ref="AH6:AH13" si="8">AI6-AG6</f>
        <v>-91378586</v>
      </c>
      <c r="AI6" s="629"/>
      <c r="AJ6" s="629">
        <f t="shared" ref="AJ6:AJ13" si="9">AK6-AI6</f>
        <v>0</v>
      </c>
      <c r="AK6" s="629"/>
      <c r="AL6" s="629">
        <f t="shared" ref="AL6:AL13" si="10">AM6-AK6</f>
        <v>0</v>
      </c>
      <c r="AM6" s="629"/>
      <c r="AN6" s="629">
        <f t="shared" ref="AN6:AN13" si="11">AO6-AM6</f>
        <v>0</v>
      </c>
      <c r="AO6" s="629"/>
      <c r="AP6" s="629">
        <f t="shared" ref="AP6:AP13" si="12">AQ6-AO6</f>
        <v>0</v>
      </c>
      <c r="AQ6" s="629"/>
    </row>
    <row r="7" spans="1:43" s="631" customFormat="1" ht="20.399999999999999" x14ac:dyDescent="0.3">
      <c r="A7" s="627" t="s">
        <v>135</v>
      </c>
      <c r="B7" s="632" t="s">
        <v>1863</v>
      </c>
      <c r="C7" s="633"/>
      <c r="D7" s="633"/>
      <c r="E7" s="633"/>
      <c r="F7" s="633">
        <v>0</v>
      </c>
      <c r="G7" s="633">
        <v>2802070</v>
      </c>
      <c r="H7" s="633">
        <v>0</v>
      </c>
      <c r="I7" s="633">
        <v>0</v>
      </c>
      <c r="J7" s="633"/>
      <c r="K7" s="633"/>
      <c r="L7" s="633"/>
      <c r="M7" s="633"/>
      <c r="N7" s="633"/>
      <c r="O7" s="634">
        <f t="shared" si="0"/>
        <v>2802070</v>
      </c>
      <c r="Q7" s="626">
        <f t="shared" si="1"/>
        <v>0</v>
      </c>
      <c r="R7" s="609">
        <f>'1.1.sz.mell.'!H19</f>
        <v>2802070</v>
      </c>
      <c r="T7" s="626">
        <f t="shared" si="2"/>
        <v>0</v>
      </c>
      <c r="U7" s="626">
        <f t="shared" si="3"/>
        <v>0</v>
      </c>
      <c r="W7" s="621">
        <f t="shared" si="4"/>
        <v>43197099</v>
      </c>
      <c r="Y7" s="633">
        <v>129591296</v>
      </c>
      <c r="Z7" s="633">
        <f t="shared" si="5"/>
        <v>0</v>
      </c>
      <c r="AA7" s="633">
        <v>129591296</v>
      </c>
      <c r="AB7" s="633">
        <f t="shared" si="5"/>
        <v>609108631</v>
      </c>
      <c r="AC7" s="633">
        <v>738699927</v>
      </c>
      <c r="AD7" s="633">
        <f t="shared" si="6"/>
        <v>0</v>
      </c>
      <c r="AE7" s="633">
        <v>738699927</v>
      </c>
      <c r="AF7" s="633">
        <f t="shared" si="7"/>
        <v>0</v>
      </c>
      <c r="AG7" s="633">
        <v>738699927</v>
      </c>
      <c r="AH7" s="633">
        <f t="shared" si="8"/>
        <v>-738699927</v>
      </c>
      <c r="AI7" s="633"/>
      <c r="AJ7" s="633">
        <f t="shared" si="9"/>
        <v>0</v>
      </c>
      <c r="AK7" s="633"/>
      <c r="AL7" s="633">
        <f t="shared" si="10"/>
        <v>0</v>
      </c>
      <c r="AM7" s="633"/>
      <c r="AN7" s="633">
        <f t="shared" si="11"/>
        <v>0</v>
      </c>
      <c r="AO7" s="633"/>
      <c r="AP7" s="633">
        <f t="shared" si="12"/>
        <v>0</v>
      </c>
      <c r="AQ7" s="633"/>
    </row>
    <row r="8" spans="1:43" s="631" customFormat="1" x14ac:dyDescent="0.3">
      <c r="A8" s="627" t="s">
        <v>41</v>
      </c>
      <c r="B8" s="632" t="s">
        <v>160</v>
      </c>
      <c r="C8" s="633">
        <v>230833</v>
      </c>
      <c r="D8" s="633">
        <v>230833</v>
      </c>
      <c r="E8" s="633">
        <v>230833</v>
      </c>
      <c r="F8" s="633">
        <v>230833</v>
      </c>
      <c r="G8" s="633">
        <v>230833</v>
      </c>
      <c r="H8" s="633">
        <v>230833</v>
      </c>
      <c r="I8" s="633">
        <v>230833</v>
      </c>
      <c r="J8" s="633">
        <v>230833</v>
      </c>
      <c r="K8" s="633">
        <v>230833</v>
      </c>
      <c r="L8" s="633">
        <v>230833</v>
      </c>
      <c r="M8" s="633">
        <v>230833</v>
      </c>
      <c r="N8" s="633">
        <v>230837</v>
      </c>
      <c r="O8" s="634">
        <f>SUM(C8:N8)</f>
        <v>2770000</v>
      </c>
      <c r="Q8" s="626">
        <f t="shared" si="1"/>
        <v>0</v>
      </c>
      <c r="R8" s="609">
        <f>'1.1.sz.mell.'!H26</f>
        <v>2770000</v>
      </c>
      <c r="T8" s="626">
        <f t="shared" si="2"/>
        <v>0</v>
      </c>
      <c r="U8" s="626">
        <f t="shared" si="3"/>
        <v>0</v>
      </c>
      <c r="W8" s="621">
        <f t="shared" si="4"/>
        <v>85250302</v>
      </c>
      <c r="Y8" s="633">
        <v>255750906</v>
      </c>
      <c r="Z8" s="633">
        <f t="shared" si="5"/>
        <v>25903156</v>
      </c>
      <c r="AA8" s="633">
        <v>281654062</v>
      </c>
      <c r="AB8" s="633">
        <f t="shared" si="5"/>
        <v>37896106</v>
      </c>
      <c r="AC8" s="633">
        <v>319550168</v>
      </c>
      <c r="AD8" s="633">
        <f t="shared" si="6"/>
        <v>-46403059</v>
      </c>
      <c r="AE8" s="633">
        <v>273147109</v>
      </c>
      <c r="AF8" s="633">
        <f t="shared" si="7"/>
        <v>1714858</v>
      </c>
      <c r="AG8" s="633">
        <v>274861967</v>
      </c>
      <c r="AH8" s="633">
        <f t="shared" si="8"/>
        <v>-274861967</v>
      </c>
      <c r="AI8" s="633"/>
      <c r="AJ8" s="633">
        <f t="shared" si="9"/>
        <v>0</v>
      </c>
      <c r="AK8" s="633"/>
      <c r="AL8" s="633">
        <f t="shared" si="10"/>
        <v>0</v>
      </c>
      <c r="AM8" s="633"/>
      <c r="AN8" s="633">
        <f t="shared" si="11"/>
        <v>0</v>
      </c>
      <c r="AO8" s="633"/>
      <c r="AP8" s="633">
        <f t="shared" si="12"/>
        <v>0</v>
      </c>
      <c r="AQ8" s="633"/>
    </row>
    <row r="9" spans="1:43" s="631" customFormat="1" ht="14.1" customHeight="1" x14ac:dyDescent="0.3">
      <c r="A9" s="627" t="s">
        <v>63</v>
      </c>
      <c r="B9" s="635" t="s">
        <v>242</v>
      </c>
      <c r="C9" s="629">
        <v>804000</v>
      </c>
      <c r="D9" s="629">
        <v>804000</v>
      </c>
      <c r="E9" s="629">
        <v>804000</v>
      </c>
      <c r="F9" s="629">
        <v>804000</v>
      </c>
      <c r="G9" s="629">
        <v>914000</v>
      </c>
      <c r="H9" s="629">
        <v>914000</v>
      </c>
      <c r="I9" s="629">
        <v>914000</v>
      </c>
      <c r="J9" s="629">
        <v>1046667</v>
      </c>
      <c r="K9" s="629">
        <v>1046667</v>
      </c>
      <c r="L9" s="629">
        <v>1046666</v>
      </c>
      <c r="M9" s="629">
        <v>914000</v>
      </c>
      <c r="N9" s="629">
        <v>914000</v>
      </c>
      <c r="O9" s="634">
        <f t="shared" si="0"/>
        <v>10926000</v>
      </c>
      <c r="Q9" s="626">
        <f t="shared" si="1"/>
        <v>0</v>
      </c>
      <c r="R9" s="609">
        <f>'1.1.sz.mell.'!H34</f>
        <v>10926000</v>
      </c>
      <c r="T9" s="626">
        <f t="shared" si="2"/>
        <v>0</v>
      </c>
      <c r="U9" s="626">
        <f>ROUND(T9,0)</f>
        <v>0</v>
      </c>
      <c r="W9" s="621">
        <f t="shared" si="4"/>
        <v>18196438</v>
      </c>
      <c r="Y9" s="629">
        <v>54589313</v>
      </c>
      <c r="Z9" s="629">
        <f t="shared" si="5"/>
        <v>16324074</v>
      </c>
      <c r="AA9" s="629">
        <v>70913387</v>
      </c>
      <c r="AB9" s="629">
        <f t="shared" si="5"/>
        <v>18833992</v>
      </c>
      <c r="AC9" s="629">
        <v>89747379</v>
      </c>
      <c r="AD9" s="629">
        <f t="shared" si="6"/>
        <v>12158821</v>
      </c>
      <c r="AE9" s="629">
        <v>101906200</v>
      </c>
      <c r="AF9" s="629">
        <f t="shared" si="7"/>
        <v>23469173</v>
      </c>
      <c r="AG9" s="629">
        <v>125375373</v>
      </c>
      <c r="AH9" s="629">
        <f t="shared" si="8"/>
        <v>-125375373</v>
      </c>
      <c r="AI9" s="629"/>
      <c r="AJ9" s="629">
        <f t="shared" si="9"/>
        <v>0</v>
      </c>
      <c r="AK9" s="629"/>
      <c r="AL9" s="629">
        <f t="shared" si="10"/>
        <v>0</v>
      </c>
      <c r="AM9" s="629"/>
      <c r="AN9" s="629">
        <f t="shared" si="11"/>
        <v>0</v>
      </c>
      <c r="AO9" s="629"/>
      <c r="AP9" s="629">
        <f t="shared" si="12"/>
        <v>0</v>
      </c>
      <c r="AQ9" s="629"/>
    </row>
    <row r="10" spans="1:43" s="631" customFormat="1" ht="14.1" customHeight="1" x14ac:dyDescent="0.3">
      <c r="A10" s="627" t="s">
        <v>142</v>
      </c>
      <c r="B10" s="635" t="s">
        <v>208</v>
      </c>
      <c r="C10" s="629"/>
      <c r="D10" s="629"/>
      <c r="E10" s="629"/>
      <c r="F10" s="629"/>
      <c r="G10" s="629"/>
      <c r="H10" s="629"/>
      <c r="I10" s="629"/>
      <c r="J10" s="629"/>
      <c r="K10" s="629"/>
      <c r="L10" s="629"/>
      <c r="M10" s="629"/>
      <c r="N10" s="629"/>
      <c r="O10" s="630">
        <f t="shared" si="0"/>
        <v>0</v>
      </c>
      <c r="Q10" s="626">
        <f t="shared" si="1"/>
        <v>0</v>
      </c>
      <c r="R10" s="609">
        <f>'1.1.sz.mell.'!H46</f>
        <v>0</v>
      </c>
      <c r="T10" s="626">
        <f t="shared" si="2"/>
        <v>0</v>
      </c>
      <c r="U10" s="626">
        <f t="shared" si="3"/>
        <v>0</v>
      </c>
      <c r="W10" s="621">
        <f t="shared" si="4"/>
        <v>4191258</v>
      </c>
      <c r="Y10" s="629">
        <v>12573774</v>
      </c>
      <c r="Z10" s="629">
        <f t="shared" si="5"/>
        <v>15345440</v>
      </c>
      <c r="AA10" s="629">
        <v>27919214</v>
      </c>
      <c r="AB10" s="629">
        <f t="shared" si="5"/>
        <v>0</v>
      </c>
      <c r="AC10" s="629">
        <v>27919214</v>
      </c>
      <c r="AD10" s="629">
        <f t="shared" si="6"/>
        <v>0</v>
      </c>
      <c r="AE10" s="629">
        <v>27919214</v>
      </c>
      <c r="AF10" s="629">
        <f t="shared" si="7"/>
        <v>2558799</v>
      </c>
      <c r="AG10" s="629">
        <v>30478013</v>
      </c>
      <c r="AH10" s="629">
        <f t="shared" si="8"/>
        <v>-30478013</v>
      </c>
      <c r="AI10" s="629"/>
      <c r="AJ10" s="629">
        <f t="shared" si="9"/>
        <v>0</v>
      </c>
      <c r="AK10" s="629"/>
      <c r="AL10" s="629">
        <f t="shared" si="10"/>
        <v>0</v>
      </c>
      <c r="AM10" s="629"/>
      <c r="AN10" s="629">
        <f t="shared" si="11"/>
        <v>0</v>
      </c>
      <c r="AO10" s="629"/>
      <c r="AP10" s="629">
        <f t="shared" si="12"/>
        <v>0</v>
      </c>
      <c r="AQ10" s="629"/>
    </row>
    <row r="11" spans="1:43" s="631" customFormat="1" ht="14.1" customHeight="1" x14ac:dyDescent="0.3">
      <c r="A11" s="627" t="s">
        <v>81</v>
      </c>
      <c r="B11" s="635" t="s">
        <v>161</v>
      </c>
      <c r="C11" s="629">
        <v>0</v>
      </c>
      <c r="D11" s="629">
        <v>0</v>
      </c>
      <c r="E11" s="629">
        <v>0</v>
      </c>
      <c r="F11" s="629"/>
      <c r="G11" s="629"/>
      <c r="H11" s="629"/>
      <c r="I11" s="629"/>
      <c r="J11" s="629"/>
      <c r="K11" s="629"/>
      <c r="L11" s="629"/>
      <c r="M11" s="629"/>
      <c r="N11" s="629"/>
      <c r="O11" s="630">
        <f t="shared" si="0"/>
        <v>0</v>
      </c>
      <c r="Q11" s="626">
        <f t="shared" si="1"/>
        <v>0</v>
      </c>
      <c r="R11" s="609">
        <f>'1.1.sz.mell.'!H52</f>
        <v>0</v>
      </c>
      <c r="T11" s="626">
        <f t="shared" si="2"/>
        <v>0</v>
      </c>
      <c r="U11" s="626">
        <f t="shared" si="3"/>
        <v>0</v>
      </c>
      <c r="W11" s="621">
        <f t="shared" si="4"/>
        <v>0</v>
      </c>
      <c r="Y11" s="629"/>
      <c r="Z11" s="629">
        <f t="shared" si="5"/>
        <v>0</v>
      </c>
      <c r="AA11" s="629"/>
      <c r="AB11" s="629">
        <f t="shared" si="5"/>
        <v>3000000</v>
      </c>
      <c r="AC11" s="629">
        <v>3000000</v>
      </c>
      <c r="AD11" s="629">
        <f t="shared" si="6"/>
        <v>100000</v>
      </c>
      <c r="AE11" s="629">
        <v>3100000</v>
      </c>
      <c r="AF11" s="629">
        <f t="shared" si="7"/>
        <v>0</v>
      </c>
      <c r="AG11" s="629">
        <v>3100000</v>
      </c>
      <c r="AH11" s="629">
        <f t="shared" si="8"/>
        <v>-3100000</v>
      </c>
      <c r="AI11" s="629"/>
      <c r="AJ11" s="629">
        <f t="shared" si="9"/>
        <v>0</v>
      </c>
      <c r="AK11" s="629"/>
      <c r="AL11" s="629">
        <f t="shared" si="10"/>
        <v>0</v>
      </c>
      <c r="AM11" s="629"/>
      <c r="AN11" s="629">
        <f t="shared" si="11"/>
        <v>0</v>
      </c>
      <c r="AO11" s="629"/>
      <c r="AP11" s="629">
        <f t="shared" si="12"/>
        <v>0</v>
      </c>
      <c r="AQ11" s="629"/>
    </row>
    <row r="12" spans="1:43" s="631" customFormat="1" x14ac:dyDescent="0.3">
      <c r="A12" s="627" t="s">
        <v>83</v>
      </c>
      <c r="B12" s="628" t="s">
        <v>239</v>
      </c>
      <c r="C12" s="629"/>
      <c r="D12" s="629"/>
      <c r="E12" s="629">
        <v>55000</v>
      </c>
      <c r="F12" s="629"/>
      <c r="G12" s="629"/>
      <c r="H12" s="629"/>
      <c r="I12" s="629"/>
      <c r="J12" s="629"/>
      <c r="K12" s="629"/>
      <c r="L12" s="629"/>
      <c r="M12" s="629"/>
      <c r="N12" s="629"/>
      <c r="O12" s="630">
        <f t="shared" si="0"/>
        <v>55000</v>
      </c>
      <c r="Q12" s="626">
        <f t="shared" si="1"/>
        <v>0</v>
      </c>
      <c r="R12" s="609">
        <f>'1.1.sz.mell.'!H59</f>
        <v>55000</v>
      </c>
      <c r="T12" s="626">
        <f t="shared" si="2"/>
        <v>0</v>
      </c>
      <c r="U12" s="626">
        <f t="shared" si="3"/>
        <v>0</v>
      </c>
      <c r="W12" s="621">
        <f t="shared" si="4"/>
        <v>9918</v>
      </c>
      <c r="Y12" s="629">
        <v>29753</v>
      </c>
      <c r="Z12" s="629">
        <f t="shared" si="5"/>
        <v>28417</v>
      </c>
      <c r="AA12" s="629">
        <v>58170</v>
      </c>
      <c r="AB12" s="629">
        <f t="shared" si="5"/>
        <v>0</v>
      </c>
      <c r="AC12" s="629">
        <v>58170</v>
      </c>
      <c r="AD12" s="629">
        <f t="shared" si="6"/>
        <v>0</v>
      </c>
      <c r="AE12" s="629">
        <v>58170</v>
      </c>
      <c r="AF12" s="629">
        <f t="shared" si="7"/>
        <v>29901</v>
      </c>
      <c r="AG12" s="629">
        <v>88071</v>
      </c>
      <c r="AH12" s="629">
        <f t="shared" si="8"/>
        <v>-88071</v>
      </c>
      <c r="AI12" s="629"/>
      <c r="AJ12" s="629">
        <f t="shared" si="9"/>
        <v>0</v>
      </c>
      <c r="AK12" s="629"/>
      <c r="AL12" s="629">
        <f t="shared" si="10"/>
        <v>0</v>
      </c>
      <c r="AM12" s="629"/>
      <c r="AN12" s="629">
        <f t="shared" si="11"/>
        <v>0</v>
      </c>
      <c r="AO12" s="629"/>
      <c r="AP12" s="629">
        <f t="shared" si="12"/>
        <v>0</v>
      </c>
      <c r="AQ12" s="629"/>
    </row>
    <row r="13" spans="1:43" s="631" customFormat="1" ht="14.1" customHeight="1" thickBot="1" x14ac:dyDescent="0.35">
      <c r="A13" s="636" t="s">
        <v>147</v>
      </c>
      <c r="B13" s="635" t="s">
        <v>243</v>
      </c>
      <c r="C13" s="629">
        <v>0</v>
      </c>
      <c r="D13" s="629">
        <v>81661068</v>
      </c>
      <c r="E13" s="629">
        <v>0</v>
      </c>
      <c r="F13" s="629">
        <v>0</v>
      </c>
      <c r="G13" s="629"/>
      <c r="H13" s="629">
        <v>0</v>
      </c>
      <c r="I13" s="629"/>
      <c r="J13" s="629"/>
      <c r="K13" s="629"/>
      <c r="L13" s="629"/>
      <c r="M13" s="629"/>
      <c r="N13" s="629"/>
      <c r="O13" s="630">
        <f t="shared" si="0"/>
        <v>81661068</v>
      </c>
      <c r="Q13" s="626">
        <f t="shared" si="1"/>
        <v>0</v>
      </c>
      <c r="R13" s="609">
        <f>'1.1.sz.mell.'!H90</f>
        <v>81661068</v>
      </c>
      <c r="T13" s="626">
        <f t="shared" si="2"/>
        <v>0</v>
      </c>
      <c r="U13" s="626">
        <f t="shared" si="3"/>
        <v>0</v>
      </c>
      <c r="W13" s="621">
        <f t="shared" si="4"/>
        <v>0</v>
      </c>
      <c r="Y13" s="629"/>
      <c r="Z13" s="629">
        <f t="shared" si="5"/>
        <v>0</v>
      </c>
      <c r="AA13" s="629"/>
      <c r="AB13" s="629">
        <f t="shared" si="5"/>
        <v>1486795216</v>
      </c>
      <c r="AC13" s="629">
        <v>1486795216</v>
      </c>
      <c r="AD13" s="629">
        <f t="shared" si="6"/>
        <v>0</v>
      </c>
      <c r="AE13" s="629">
        <v>1486795216</v>
      </c>
      <c r="AF13" s="629">
        <f t="shared" si="7"/>
        <v>0</v>
      </c>
      <c r="AG13" s="629">
        <v>1486795216</v>
      </c>
      <c r="AH13" s="629">
        <f t="shared" si="8"/>
        <v>-1486795216</v>
      </c>
      <c r="AI13" s="629"/>
      <c r="AJ13" s="629">
        <f t="shared" si="9"/>
        <v>0</v>
      </c>
      <c r="AK13" s="629"/>
      <c r="AL13" s="629">
        <f t="shared" si="10"/>
        <v>0</v>
      </c>
      <c r="AM13" s="629"/>
      <c r="AN13" s="629">
        <f t="shared" si="11"/>
        <v>0</v>
      </c>
      <c r="AO13" s="629"/>
      <c r="AP13" s="629">
        <f t="shared" si="12"/>
        <v>0</v>
      </c>
      <c r="AQ13" s="629"/>
    </row>
    <row r="14" spans="1:43" s="621" customFormat="1" ht="15.9" customHeight="1" thickBot="1" x14ac:dyDescent="0.35">
      <c r="A14" s="637" t="s">
        <v>164</v>
      </c>
      <c r="B14" s="638" t="s">
        <v>1864</v>
      </c>
      <c r="C14" s="639">
        <f t="shared" ref="C14:N14" si="13">SUM(C5:C13)</f>
        <v>3522918</v>
      </c>
      <c r="D14" s="639">
        <f t="shared" si="13"/>
        <v>84521567</v>
      </c>
      <c r="E14" s="639">
        <f t="shared" si="13"/>
        <v>3360694</v>
      </c>
      <c r="F14" s="639">
        <f t="shared" si="13"/>
        <v>2860499</v>
      </c>
      <c r="G14" s="639">
        <f t="shared" si="13"/>
        <v>5772569</v>
      </c>
      <c r="H14" s="639">
        <f t="shared" si="13"/>
        <v>3231680</v>
      </c>
      <c r="I14" s="639">
        <f t="shared" si="13"/>
        <v>2970499</v>
      </c>
      <c r="J14" s="639">
        <f t="shared" si="13"/>
        <v>3103166</v>
      </c>
      <c r="K14" s="639">
        <f t="shared" si="13"/>
        <v>3103166</v>
      </c>
      <c r="L14" s="639">
        <f t="shared" si="13"/>
        <v>3232965</v>
      </c>
      <c r="M14" s="639">
        <f t="shared" si="13"/>
        <v>2970499</v>
      </c>
      <c r="N14" s="639">
        <f t="shared" si="13"/>
        <v>2970503</v>
      </c>
      <c r="O14" s="640">
        <f>SUM(C14:N14)</f>
        <v>121620725</v>
      </c>
      <c r="Q14" s="626">
        <f t="shared" si="1"/>
        <v>0</v>
      </c>
      <c r="R14" s="609">
        <f>SUM(R5:R13)</f>
        <v>121620725</v>
      </c>
      <c r="T14" s="626">
        <f t="shared" si="2"/>
        <v>0</v>
      </c>
      <c r="U14" s="626">
        <f t="shared" si="3"/>
        <v>0</v>
      </c>
      <c r="W14" s="621">
        <f t="shared" si="4"/>
        <v>256824773</v>
      </c>
      <c r="Y14" s="639">
        <f>SUM(Y5:Y13)</f>
        <v>770474320</v>
      </c>
      <c r="Z14" s="639">
        <f t="shared" ref="Z14:AQ14" si="14">SUM(Z5:Z13)</f>
        <v>136790447</v>
      </c>
      <c r="AA14" s="639">
        <f t="shared" si="14"/>
        <v>907264767</v>
      </c>
      <c r="AB14" s="639">
        <f t="shared" si="14"/>
        <v>2247854192</v>
      </c>
      <c r="AC14" s="639">
        <f t="shared" si="14"/>
        <v>3155118959</v>
      </c>
      <c r="AD14" s="639">
        <f t="shared" si="14"/>
        <v>45953371</v>
      </c>
      <c r="AE14" s="639">
        <f t="shared" si="14"/>
        <v>3201072330</v>
      </c>
      <c r="AF14" s="639">
        <f t="shared" si="14"/>
        <v>152251907</v>
      </c>
      <c r="AG14" s="639">
        <f t="shared" si="14"/>
        <v>3353324237</v>
      </c>
      <c r="AH14" s="639">
        <f t="shared" si="14"/>
        <v>-3353324237</v>
      </c>
      <c r="AI14" s="639">
        <f t="shared" si="14"/>
        <v>0</v>
      </c>
      <c r="AJ14" s="639">
        <f t="shared" si="14"/>
        <v>0</v>
      </c>
      <c r="AK14" s="639">
        <f t="shared" si="14"/>
        <v>0</v>
      </c>
      <c r="AL14" s="639">
        <f t="shared" si="14"/>
        <v>0</v>
      </c>
      <c r="AM14" s="639">
        <f t="shared" si="14"/>
        <v>0</v>
      </c>
      <c r="AN14" s="639">
        <f t="shared" si="14"/>
        <v>0</v>
      </c>
      <c r="AO14" s="639">
        <f t="shared" si="14"/>
        <v>0</v>
      </c>
      <c r="AP14" s="639">
        <f t="shared" si="14"/>
        <v>0</v>
      </c>
      <c r="AQ14" s="639">
        <f t="shared" si="14"/>
        <v>0</v>
      </c>
    </row>
    <row r="15" spans="1:43" s="621" customFormat="1" ht="15" customHeight="1" thickBot="1" x14ac:dyDescent="0.35">
      <c r="A15" s="637" t="s">
        <v>165</v>
      </c>
      <c r="B15" s="805" t="s">
        <v>154</v>
      </c>
      <c r="C15" s="805"/>
      <c r="D15" s="805"/>
      <c r="E15" s="805"/>
      <c r="F15" s="805"/>
      <c r="G15" s="805"/>
      <c r="H15" s="805"/>
      <c r="I15" s="805"/>
      <c r="J15" s="805"/>
      <c r="K15" s="805"/>
      <c r="L15" s="805"/>
      <c r="M15" s="805"/>
      <c r="N15" s="805"/>
      <c r="O15" s="806"/>
      <c r="Q15" s="626">
        <f t="shared" si="1"/>
        <v>0</v>
      </c>
      <c r="R15" s="609"/>
      <c r="T15" s="626">
        <f t="shared" si="2"/>
        <v>0</v>
      </c>
      <c r="U15" s="626">
        <f t="shared" si="3"/>
        <v>0</v>
      </c>
      <c r="W15" s="621">
        <f t="shared" si="4"/>
        <v>0</v>
      </c>
      <c r="Y15" s="711"/>
      <c r="Z15" s="711"/>
    </row>
    <row r="16" spans="1:43" s="631" customFormat="1" ht="14.1" customHeight="1" x14ac:dyDescent="0.3">
      <c r="A16" s="641" t="s">
        <v>166</v>
      </c>
      <c r="B16" s="642" t="s">
        <v>157</v>
      </c>
      <c r="C16" s="633">
        <v>1225999</v>
      </c>
      <c r="D16" s="633">
        <v>1225999</v>
      </c>
      <c r="E16" s="633">
        <v>1225999</v>
      </c>
      <c r="F16" s="633">
        <v>1225999</v>
      </c>
      <c r="G16" s="633">
        <v>1225999</v>
      </c>
      <c r="H16" s="633">
        <v>1225999</v>
      </c>
      <c r="I16" s="633">
        <v>1225999</v>
      </c>
      <c r="J16" s="633">
        <v>1225999</v>
      </c>
      <c r="K16" s="633">
        <v>1275999</v>
      </c>
      <c r="L16" s="633">
        <v>1275999</v>
      </c>
      <c r="M16" s="633">
        <v>1275999</v>
      </c>
      <c r="N16" s="633">
        <v>1275996</v>
      </c>
      <c r="O16" s="634">
        <f t="shared" si="0"/>
        <v>14911985</v>
      </c>
      <c r="Q16" s="626">
        <f t="shared" si="1"/>
        <v>0</v>
      </c>
      <c r="R16" s="609">
        <f>'1.1.sz.mell.'!H98</f>
        <v>14911985</v>
      </c>
      <c r="T16" s="626">
        <f t="shared" si="2"/>
        <v>0</v>
      </c>
      <c r="U16" s="626">
        <f t="shared" si="3"/>
        <v>0</v>
      </c>
      <c r="W16" s="621">
        <f t="shared" si="4"/>
        <v>54231784</v>
      </c>
      <c r="Y16" s="633">
        <v>162695353</v>
      </c>
      <c r="Z16" s="633">
        <f t="shared" si="5"/>
        <v>70884068</v>
      </c>
      <c r="AA16" s="633">
        <v>233579421</v>
      </c>
      <c r="AB16" s="633">
        <f t="shared" si="5"/>
        <v>59751878</v>
      </c>
      <c r="AC16" s="633">
        <v>293331299</v>
      </c>
      <c r="AD16" s="633">
        <f t="shared" ref="AD16:AD26" si="15">AE16-AC16</f>
        <v>61221292</v>
      </c>
      <c r="AE16" s="633">
        <v>354552591</v>
      </c>
      <c r="AF16" s="633">
        <f t="shared" ref="AF16:AF26" si="16">AG16-AE16</f>
        <v>57286991</v>
      </c>
      <c r="AG16" s="633">
        <v>411839582</v>
      </c>
      <c r="AH16" s="633">
        <f t="shared" ref="AH16:AH26" si="17">AI16-AG16</f>
        <v>-411839582</v>
      </c>
      <c r="AI16" s="633"/>
      <c r="AJ16" s="633">
        <f t="shared" ref="AJ16:AJ26" si="18">AK16-AI16</f>
        <v>0</v>
      </c>
      <c r="AK16" s="633"/>
      <c r="AL16" s="633">
        <f t="shared" ref="AL16:AL26" si="19">AM16-AK16</f>
        <v>0</v>
      </c>
      <c r="AM16" s="633"/>
      <c r="AN16" s="633">
        <f t="shared" ref="AN16:AN26" si="20">AO16-AM16</f>
        <v>0</v>
      </c>
      <c r="AO16" s="633"/>
      <c r="AP16" s="633">
        <f t="shared" ref="AP16:AP26" si="21">AQ16-AO16</f>
        <v>0</v>
      </c>
      <c r="AQ16" s="633"/>
    </row>
    <row r="17" spans="1:43" s="631" customFormat="1" ht="27" customHeight="1" x14ac:dyDescent="0.3">
      <c r="A17" s="627" t="s">
        <v>169</v>
      </c>
      <c r="B17" s="628" t="s">
        <v>124</v>
      </c>
      <c r="C17" s="629">
        <v>211233</v>
      </c>
      <c r="D17" s="629">
        <v>211233</v>
      </c>
      <c r="E17" s="629">
        <v>211233</v>
      </c>
      <c r="F17" s="629">
        <v>211233</v>
      </c>
      <c r="G17" s="629">
        <v>211233</v>
      </c>
      <c r="H17" s="629">
        <v>211233</v>
      </c>
      <c r="I17" s="629">
        <v>211233</v>
      </c>
      <c r="J17" s="629">
        <v>211233</v>
      </c>
      <c r="K17" s="629">
        <v>211233</v>
      </c>
      <c r="L17" s="629">
        <v>211233</v>
      </c>
      <c r="M17" s="629">
        <v>211236</v>
      </c>
      <c r="N17" s="629">
        <v>211235</v>
      </c>
      <c r="O17" s="630">
        <f t="shared" si="0"/>
        <v>2534801</v>
      </c>
      <c r="Q17" s="626">
        <f t="shared" si="1"/>
        <v>0</v>
      </c>
      <c r="R17" s="609">
        <f>'1.1.sz.mell.'!H99</f>
        <v>2534801</v>
      </c>
      <c r="T17" s="626">
        <f t="shared" si="2"/>
        <v>0</v>
      </c>
      <c r="U17" s="626">
        <f t="shared" si="3"/>
        <v>0</v>
      </c>
      <c r="W17" s="621">
        <f t="shared" si="4"/>
        <v>10413703</v>
      </c>
      <c r="Y17" s="629">
        <v>31241109</v>
      </c>
      <c r="Z17" s="629">
        <f t="shared" si="5"/>
        <v>15123681</v>
      </c>
      <c r="AA17" s="629">
        <v>46364790</v>
      </c>
      <c r="AB17" s="629">
        <f t="shared" si="5"/>
        <v>12153826</v>
      </c>
      <c r="AC17" s="629">
        <v>58518616</v>
      </c>
      <c r="AD17" s="629">
        <f t="shared" si="15"/>
        <v>11660740</v>
      </c>
      <c r="AE17" s="629">
        <v>70179356</v>
      </c>
      <c r="AF17" s="629">
        <f t="shared" si="16"/>
        <v>11876043</v>
      </c>
      <c r="AG17" s="629">
        <v>82055399</v>
      </c>
      <c r="AH17" s="629">
        <f t="shared" si="17"/>
        <v>-82055399</v>
      </c>
      <c r="AI17" s="629"/>
      <c r="AJ17" s="629">
        <f t="shared" si="18"/>
        <v>0</v>
      </c>
      <c r="AK17" s="629"/>
      <c r="AL17" s="629">
        <f t="shared" si="19"/>
        <v>0</v>
      </c>
      <c r="AM17" s="629"/>
      <c r="AN17" s="629">
        <f t="shared" si="20"/>
        <v>0</v>
      </c>
      <c r="AO17" s="629"/>
      <c r="AP17" s="629">
        <f t="shared" si="21"/>
        <v>0</v>
      </c>
      <c r="AQ17" s="629"/>
    </row>
    <row r="18" spans="1:43" s="631" customFormat="1" ht="14.1" customHeight="1" x14ac:dyDescent="0.3">
      <c r="A18" s="627" t="s">
        <v>172</v>
      </c>
      <c r="B18" s="635" t="s">
        <v>125</v>
      </c>
      <c r="C18" s="629">
        <v>955333</v>
      </c>
      <c r="D18" s="629">
        <v>1655333</v>
      </c>
      <c r="E18" s="629">
        <v>1655333</v>
      </c>
      <c r="F18" s="629">
        <v>1655333</v>
      </c>
      <c r="G18" s="629">
        <v>2631996</v>
      </c>
      <c r="H18" s="629">
        <v>2831996</v>
      </c>
      <c r="I18" s="629">
        <v>2528751</v>
      </c>
      <c r="J18" s="629">
        <v>1655333</v>
      </c>
      <c r="K18" s="629">
        <v>2055333</v>
      </c>
      <c r="L18" s="629">
        <v>1955333</v>
      </c>
      <c r="M18" s="629">
        <v>1855333</v>
      </c>
      <c r="N18" s="629">
        <v>1655333</v>
      </c>
      <c r="O18" s="630">
        <f t="shared" si="0"/>
        <v>23090740</v>
      </c>
      <c r="Q18" s="626">
        <f t="shared" si="1"/>
        <v>0</v>
      </c>
      <c r="R18" s="609">
        <f>'1.1.sz.mell.'!H100</f>
        <v>23090740</v>
      </c>
      <c r="T18" s="626">
        <f t="shared" si="2"/>
        <v>0</v>
      </c>
      <c r="U18" s="626">
        <f>ROUND(T18,0)</f>
        <v>0</v>
      </c>
      <c r="W18" s="621">
        <f t="shared" si="4"/>
        <v>38125285</v>
      </c>
      <c r="Y18" s="629">
        <v>114375856</v>
      </c>
      <c r="Z18" s="629">
        <f t="shared" si="5"/>
        <v>43522731</v>
      </c>
      <c r="AA18" s="629">
        <v>157898587</v>
      </c>
      <c r="AB18" s="629">
        <f t="shared" si="5"/>
        <v>52972678</v>
      </c>
      <c r="AC18" s="629">
        <v>210871265</v>
      </c>
      <c r="AD18" s="629">
        <f t="shared" si="15"/>
        <v>65912395</v>
      </c>
      <c r="AE18" s="629">
        <v>276783660</v>
      </c>
      <c r="AF18" s="629">
        <f t="shared" si="16"/>
        <v>58042801</v>
      </c>
      <c r="AG18" s="629">
        <v>334826461</v>
      </c>
      <c r="AH18" s="629">
        <f t="shared" si="17"/>
        <v>-334826461</v>
      </c>
      <c r="AI18" s="629"/>
      <c r="AJ18" s="629">
        <f t="shared" si="18"/>
        <v>0</v>
      </c>
      <c r="AK18" s="629"/>
      <c r="AL18" s="629">
        <f t="shared" si="19"/>
        <v>0</v>
      </c>
      <c r="AM18" s="629"/>
      <c r="AN18" s="629">
        <f t="shared" si="20"/>
        <v>0</v>
      </c>
      <c r="AO18" s="629"/>
      <c r="AP18" s="629">
        <f t="shared" si="21"/>
        <v>0</v>
      </c>
      <c r="AQ18" s="629"/>
    </row>
    <row r="19" spans="1:43" s="631" customFormat="1" ht="14.1" customHeight="1" x14ac:dyDescent="0.3">
      <c r="A19" s="627" t="s">
        <v>175</v>
      </c>
      <c r="B19" s="635" t="s">
        <v>126</v>
      </c>
      <c r="C19" s="629">
        <v>311833</v>
      </c>
      <c r="D19" s="629">
        <v>311833</v>
      </c>
      <c r="E19" s="629">
        <v>311833</v>
      </c>
      <c r="F19" s="629">
        <v>311833</v>
      </c>
      <c r="G19" s="629">
        <v>311833</v>
      </c>
      <c r="H19" s="629">
        <v>223668</v>
      </c>
      <c r="I19" s="629">
        <v>311833</v>
      </c>
      <c r="J19" s="629">
        <v>400000</v>
      </c>
      <c r="K19" s="629">
        <v>223668</v>
      </c>
      <c r="L19" s="629">
        <v>311833</v>
      </c>
      <c r="M19" s="629">
        <v>311833</v>
      </c>
      <c r="N19" s="629">
        <v>400000</v>
      </c>
      <c r="O19" s="630">
        <f t="shared" si="0"/>
        <v>3742000</v>
      </c>
      <c r="Q19" s="626">
        <f t="shared" si="1"/>
        <v>0</v>
      </c>
      <c r="R19" s="609">
        <f>'1.1.sz.mell.'!H101</f>
        <v>3742000</v>
      </c>
      <c r="T19" s="626">
        <f t="shared" si="2"/>
        <v>0</v>
      </c>
      <c r="U19" s="626">
        <f t="shared" si="3"/>
        <v>0</v>
      </c>
      <c r="W19" s="621">
        <f t="shared" si="4"/>
        <v>690810</v>
      </c>
      <c r="Y19" s="629">
        <v>2072430</v>
      </c>
      <c r="Z19" s="629">
        <f t="shared" si="5"/>
        <v>467980</v>
      </c>
      <c r="AA19" s="629">
        <v>2540410</v>
      </c>
      <c r="AB19" s="629">
        <f t="shared" si="5"/>
        <v>446695</v>
      </c>
      <c r="AC19" s="629">
        <v>2987105</v>
      </c>
      <c r="AD19" s="629">
        <f t="shared" si="15"/>
        <v>4135210</v>
      </c>
      <c r="AE19" s="629">
        <v>7122315</v>
      </c>
      <c r="AF19" s="629">
        <f t="shared" si="16"/>
        <v>449210</v>
      </c>
      <c r="AG19" s="629">
        <v>7571525</v>
      </c>
      <c r="AH19" s="629">
        <f t="shared" si="17"/>
        <v>-7571525</v>
      </c>
      <c r="AI19" s="629"/>
      <c r="AJ19" s="629">
        <f t="shared" si="18"/>
        <v>0</v>
      </c>
      <c r="AK19" s="629"/>
      <c r="AL19" s="629">
        <f t="shared" si="19"/>
        <v>0</v>
      </c>
      <c r="AM19" s="629"/>
      <c r="AN19" s="629">
        <f t="shared" si="20"/>
        <v>0</v>
      </c>
      <c r="AO19" s="629"/>
      <c r="AP19" s="629">
        <f t="shared" si="21"/>
        <v>0</v>
      </c>
      <c r="AQ19" s="629"/>
    </row>
    <row r="20" spans="1:43" s="631" customFormat="1" ht="14.1" customHeight="1" x14ac:dyDescent="0.3">
      <c r="A20" s="627" t="s">
        <v>178</v>
      </c>
      <c r="B20" s="635" t="s">
        <v>128</v>
      </c>
      <c r="C20" s="629">
        <v>75000</v>
      </c>
      <c r="D20" s="629">
        <v>35000</v>
      </c>
      <c r="E20" s="629">
        <v>425000</v>
      </c>
      <c r="F20" s="629">
        <v>95795</v>
      </c>
      <c r="G20" s="629">
        <v>40000</v>
      </c>
      <c r="H20" s="629">
        <v>55000</v>
      </c>
      <c r="I20" s="629">
        <v>35000</v>
      </c>
      <c r="J20" s="629">
        <v>40000</v>
      </c>
      <c r="K20" s="629">
        <v>35000</v>
      </c>
      <c r="L20" s="629">
        <v>20000</v>
      </c>
      <c r="M20" s="629">
        <v>31241</v>
      </c>
      <c r="N20" s="629">
        <v>45000</v>
      </c>
      <c r="O20" s="630">
        <f>SUM(C20:N20)</f>
        <v>932036</v>
      </c>
      <c r="Q20" s="626">
        <f t="shared" si="1"/>
        <v>0</v>
      </c>
      <c r="R20" s="609">
        <f>'1.1.sz.mell.'!H102</f>
        <v>932036</v>
      </c>
      <c r="T20" s="626">
        <f t="shared" si="2"/>
        <v>0</v>
      </c>
      <c r="U20" s="626">
        <f t="shared" si="3"/>
        <v>0</v>
      </c>
      <c r="W20" s="621">
        <f t="shared" si="4"/>
        <v>43725299</v>
      </c>
      <c r="Y20" s="629">
        <v>131175897</v>
      </c>
      <c r="Z20" s="629">
        <f t="shared" si="5"/>
        <v>79244016</v>
      </c>
      <c r="AA20" s="629">
        <v>210419913</v>
      </c>
      <c r="AB20" s="629">
        <f t="shared" si="5"/>
        <v>30087371</v>
      </c>
      <c r="AC20" s="629">
        <v>240507284</v>
      </c>
      <c r="AD20" s="629">
        <f t="shared" si="15"/>
        <v>31178559</v>
      </c>
      <c r="AE20" s="629">
        <v>271685843</v>
      </c>
      <c r="AF20" s="629">
        <f t="shared" si="16"/>
        <v>19283493</v>
      </c>
      <c r="AG20" s="629">
        <v>290969336</v>
      </c>
      <c r="AH20" s="629">
        <f t="shared" si="17"/>
        <v>-290969336</v>
      </c>
      <c r="AI20" s="629"/>
      <c r="AJ20" s="629">
        <f t="shared" si="18"/>
        <v>0</v>
      </c>
      <c r="AK20" s="629"/>
      <c r="AL20" s="629">
        <f t="shared" si="19"/>
        <v>0</v>
      </c>
      <c r="AM20" s="629"/>
      <c r="AN20" s="629">
        <f t="shared" si="20"/>
        <v>0</v>
      </c>
      <c r="AO20" s="629"/>
      <c r="AP20" s="629">
        <f t="shared" si="21"/>
        <v>0</v>
      </c>
      <c r="AQ20" s="629"/>
    </row>
    <row r="21" spans="1:43" s="631" customFormat="1" ht="14.1" customHeight="1" x14ac:dyDescent="0.3">
      <c r="A21" s="627" t="s">
        <v>181</v>
      </c>
      <c r="B21" s="635" t="s">
        <v>129</v>
      </c>
      <c r="C21" s="629"/>
      <c r="D21" s="629"/>
      <c r="E21" s="629"/>
      <c r="F21" s="629"/>
      <c r="G21" s="629"/>
      <c r="H21" s="629"/>
      <c r="I21" s="629">
        <v>317500</v>
      </c>
      <c r="J21" s="629"/>
      <c r="K21" s="629"/>
      <c r="L21" s="629"/>
      <c r="M21" s="629"/>
      <c r="N21" s="629"/>
      <c r="O21" s="630">
        <f t="shared" si="0"/>
        <v>317500</v>
      </c>
      <c r="Q21" s="626">
        <f t="shared" si="1"/>
        <v>0</v>
      </c>
      <c r="R21" s="609">
        <f>'1.1.sz.mell.'!H108</f>
        <v>317500</v>
      </c>
      <c r="T21" s="626">
        <f t="shared" si="2"/>
        <v>0</v>
      </c>
      <c r="U21" s="626">
        <f t="shared" si="3"/>
        <v>0</v>
      </c>
      <c r="W21" s="621">
        <f t="shared" si="4"/>
        <v>59062928</v>
      </c>
      <c r="Y21" s="629">
        <v>177188783</v>
      </c>
      <c r="Z21" s="629">
        <f t="shared" si="5"/>
        <v>53518345</v>
      </c>
      <c r="AA21" s="629">
        <v>230707128</v>
      </c>
      <c r="AB21" s="629">
        <f t="shared" si="5"/>
        <v>169903301</v>
      </c>
      <c r="AC21" s="629">
        <v>400610429</v>
      </c>
      <c r="AD21" s="629">
        <f t="shared" si="15"/>
        <v>106454350</v>
      </c>
      <c r="AE21" s="629">
        <v>507064779</v>
      </c>
      <c r="AF21" s="629">
        <f t="shared" si="16"/>
        <v>37390496</v>
      </c>
      <c r="AG21" s="629">
        <v>544455275</v>
      </c>
      <c r="AH21" s="629">
        <f t="shared" si="17"/>
        <v>-544455275</v>
      </c>
      <c r="AI21" s="629"/>
      <c r="AJ21" s="629">
        <f t="shared" si="18"/>
        <v>0</v>
      </c>
      <c r="AK21" s="629"/>
      <c r="AL21" s="629">
        <f t="shared" si="19"/>
        <v>0</v>
      </c>
      <c r="AM21" s="629"/>
      <c r="AN21" s="629">
        <f t="shared" si="20"/>
        <v>0</v>
      </c>
      <c r="AO21" s="629"/>
      <c r="AP21" s="629">
        <f t="shared" si="21"/>
        <v>0</v>
      </c>
      <c r="AQ21" s="629"/>
    </row>
    <row r="22" spans="1:43" s="631" customFormat="1" x14ac:dyDescent="0.3">
      <c r="A22" s="627" t="s">
        <v>184</v>
      </c>
      <c r="B22" s="628" t="s">
        <v>131</v>
      </c>
      <c r="C22" s="629"/>
      <c r="D22" s="629"/>
      <c r="E22" s="629"/>
      <c r="F22" s="629"/>
      <c r="G22" s="629">
        <v>5500000</v>
      </c>
      <c r="H22" s="629">
        <v>15555918</v>
      </c>
      <c r="I22" s="629">
        <v>8361293</v>
      </c>
      <c r="J22" s="629">
        <v>8361293</v>
      </c>
      <c r="K22" s="629">
        <v>12000000</v>
      </c>
      <c r="L22" s="629">
        <v>8555918</v>
      </c>
      <c r="M22" s="629">
        <v>8555919</v>
      </c>
      <c r="N22" s="629"/>
      <c r="O22" s="630">
        <f t="shared" si="0"/>
        <v>66890341</v>
      </c>
      <c r="Q22" s="626">
        <f t="shared" si="1"/>
        <v>0</v>
      </c>
      <c r="R22" s="609">
        <f>'1.1.sz.mell.'!H110</f>
        <v>66890341</v>
      </c>
      <c r="T22" s="626">
        <f t="shared" si="2"/>
        <v>0</v>
      </c>
      <c r="U22" s="626">
        <f t="shared" si="3"/>
        <v>0</v>
      </c>
      <c r="W22" s="621">
        <f t="shared" si="4"/>
        <v>327025</v>
      </c>
      <c r="Y22" s="629">
        <v>981075</v>
      </c>
      <c r="Z22" s="629">
        <f t="shared" si="5"/>
        <v>252413</v>
      </c>
      <c r="AA22" s="629">
        <v>1233488</v>
      </c>
      <c r="AB22" s="629">
        <f t="shared" si="5"/>
        <v>11786937</v>
      </c>
      <c r="AC22" s="629">
        <v>13020425</v>
      </c>
      <c r="AD22" s="629">
        <f t="shared" si="15"/>
        <v>64826368</v>
      </c>
      <c r="AE22" s="629">
        <v>77846793</v>
      </c>
      <c r="AF22" s="629">
        <f t="shared" si="16"/>
        <v>56042291</v>
      </c>
      <c r="AG22" s="629">
        <v>133889084</v>
      </c>
      <c r="AH22" s="629">
        <f t="shared" si="17"/>
        <v>-133889084</v>
      </c>
      <c r="AI22" s="629"/>
      <c r="AJ22" s="629">
        <f t="shared" si="18"/>
        <v>0</v>
      </c>
      <c r="AK22" s="629"/>
      <c r="AL22" s="629">
        <f t="shared" si="19"/>
        <v>0</v>
      </c>
      <c r="AM22" s="629"/>
      <c r="AN22" s="629">
        <f t="shared" si="20"/>
        <v>0</v>
      </c>
      <c r="AO22" s="629"/>
      <c r="AP22" s="629">
        <f t="shared" si="21"/>
        <v>0</v>
      </c>
      <c r="AQ22" s="629"/>
    </row>
    <row r="23" spans="1:43" s="631" customFormat="1" ht="14.1" customHeight="1" x14ac:dyDescent="0.3">
      <c r="A23" s="627" t="s">
        <v>187</v>
      </c>
      <c r="B23" s="635" t="s">
        <v>133</v>
      </c>
      <c r="C23" s="629">
        <v>0</v>
      </c>
      <c r="D23" s="629">
        <v>0</v>
      </c>
      <c r="E23" s="629">
        <v>0</v>
      </c>
      <c r="F23" s="629">
        <v>0</v>
      </c>
      <c r="G23" s="629">
        <v>0</v>
      </c>
      <c r="H23" s="629">
        <v>0</v>
      </c>
      <c r="I23" s="629"/>
      <c r="J23" s="629"/>
      <c r="K23" s="629"/>
      <c r="L23" s="629"/>
      <c r="M23" s="629"/>
      <c r="N23" s="629"/>
      <c r="O23" s="630">
        <f t="shared" si="0"/>
        <v>0</v>
      </c>
      <c r="Q23" s="626">
        <f t="shared" si="1"/>
        <v>0</v>
      </c>
      <c r="R23" s="609">
        <f>'1.1.sz.mell.'!H112</f>
        <v>0</v>
      </c>
      <c r="T23" s="626">
        <f t="shared" si="2"/>
        <v>0</v>
      </c>
      <c r="U23" s="626">
        <f t="shared" si="3"/>
        <v>0</v>
      </c>
      <c r="W23" s="621">
        <f t="shared" si="4"/>
        <v>0</v>
      </c>
      <c r="Y23" s="629"/>
      <c r="Z23" s="629">
        <f t="shared" si="5"/>
        <v>0</v>
      </c>
      <c r="AA23" s="629"/>
      <c r="AB23" s="629">
        <f t="shared" si="5"/>
        <v>0</v>
      </c>
      <c r="AC23" s="629"/>
      <c r="AD23" s="629">
        <f t="shared" si="15"/>
        <v>0</v>
      </c>
      <c r="AE23" s="629"/>
      <c r="AF23" s="629">
        <f t="shared" si="16"/>
        <v>7000000</v>
      </c>
      <c r="AG23" s="629">
        <v>7000000</v>
      </c>
      <c r="AH23" s="629">
        <f t="shared" si="17"/>
        <v>-7000000</v>
      </c>
      <c r="AI23" s="629"/>
      <c r="AJ23" s="629">
        <f t="shared" si="18"/>
        <v>0</v>
      </c>
      <c r="AK23" s="629"/>
      <c r="AL23" s="629">
        <f t="shared" si="19"/>
        <v>0</v>
      </c>
      <c r="AM23" s="629"/>
      <c r="AN23" s="629">
        <f t="shared" si="20"/>
        <v>0</v>
      </c>
      <c r="AO23" s="629"/>
      <c r="AP23" s="629">
        <f t="shared" si="21"/>
        <v>0</v>
      </c>
      <c r="AQ23" s="629"/>
    </row>
    <row r="24" spans="1:43" s="631" customFormat="1" ht="14.1" customHeight="1" x14ac:dyDescent="0.3">
      <c r="A24" s="627" t="s">
        <v>190</v>
      </c>
      <c r="B24" s="635" t="s">
        <v>163</v>
      </c>
      <c r="C24" s="629">
        <v>0</v>
      </c>
      <c r="D24" s="629">
        <v>0</v>
      </c>
      <c r="E24" s="629">
        <v>930000</v>
      </c>
      <c r="F24" s="629">
        <v>0</v>
      </c>
      <c r="G24" s="629">
        <v>0</v>
      </c>
      <c r="H24" s="629">
        <v>0</v>
      </c>
      <c r="I24" s="629">
        <v>0</v>
      </c>
      <c r="J24" s="629">
        <v>1570871</v>
      </c>
      <c r="K24" s="629">
        <v>1080965</v>
      </c>
      <c r="L24" s="629">
        <v>1570871</v>
      </c>
      <c r="M24" s="629">
        <v>1570871</v>
      </c>
      <c r="N24" s="629">
        <v>1570871</v>
      </c>
      <c r="O24" s="630">
        <f t="shared" si="0"/>
        <v>8294449</v>
      </c>
      <c r="Q24" s="626">
        <f t="shared" si="1"/>
        <v>0</v>
      </c>
      <c r="R24" s="609">
        <f>'1.1.sz.mell.'!H103</f>
        <v>8294449</v>
      </c>
      <c r="T24" s="626">
        <f t="shared" si="2"/>
        <v>0</v>
      </c>
      <c r="U24" s="626">
        <f t="shared" si="3"/>
        <v>0</v>
      </c>
      <c r="W24" s="621">
        <f t="shared" si="4"/>
        <v>0</v>
      </c>
      <c r="Y24" s="629"/>
      <c r="Z24" s="629">
        <f t="shared" si="5"/>
        <v>0</v>
      </c>
      <c r="AA24" s="629"/>
      <c r="AB24" s="629">
        <f t="shared" si="5"/>
        <v>0</v>
      </c>
      <c r="AC24" s="629"/>
      <c r="AD24" s="629">
        <f t="shared" si="15"/>
        <v>0</v>
      </c>
      <c r="AE24" s="629"/>
      <c r="AF24" s="629">
        <f t="shared" si="16"/>
        <v>0</v>
      </c>
      <c r="AG24" s="629"/>
      <c r="AH24" s="629">
        <f t="shared" si="17"/>
        <v>0</v>
      </c>
      <c r="AI24" s="629"/>
      <c r="AJ24" s="629">
        <f t="shared" si="18"/>
        <v>0</v>
      </c>
      <c r="AK24" s="629"/>
      <c r="AL24" s="629">
        <f t="shared" si="19"/>
        <v>0</v>
      </c>
      <c r="AM24" s="629"/>
      <c r="AN24" s="629">
        <f t="shared" si="20"/>
        <v>0</v>
      </c>
      <c r="AO24" s="629"/>
      <c r="AP24" s="629">
        <f t="shared" si="21"/>
        <v>0</v>
      </c>
      <c r="AQ24" s="629"/>
    </row>
    <row r="25" spans="1:43" s="631" customFormat="1" ht="14.1" customHeight="1" x14ac:dyDescent="0.3">
      <c r="A25" s="627" t="s">
        <v>192</v>
      </c>
      <c r="B25" s="635" t="s">
        <v>1865</v>
      </c>
      <c r="C25" s="629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30">
        <f t="shared" si="0"/>
        <v>0</v>
      </c>
      <c r="Q25" s="626">
        <f t="shared" si="1"/>
        <v>0</v>
      </c>
      <c r="R25" s="609"/>
      <c r="T25" s="626">
        <f t="shared" si="2"/>
        <v>0</v>
      </c>
      <c r="U25" s="626">
        <f t="shared" si="3"/>
        <v>0</v>
      </c>
      <c r="W25" s="621">
        <f t="shared" si="4"/>
        <v>66583915</v>
      </c>
      <c r="Y25" s="629">
        <v>199751744</v>
      </c>
      <c r="Z25" s="629">
        <f t="shared" si="5"/>
        <v>95856777</v>
      </c>
      <c r="AA25" s="629">
        <v>295608521</v>
      </c>
      <c r="AB25" s="629">
        <f t="shared" si="5"/>
        <v>71375573</v>
      </c>
      <c r="AC25" s="629">
        <v>366984094</v>
      </c>
      <c r="AD25" s="629">
        <f t="shared" si="15"/>
        <v>77323314</v>
      </c>
      <c r="AE25" s="629">
        <v>444307408</v>
      </c>
      <c r="AF25" s="629">
        <f t="shared" si="16"/>
        <v>76557848</v>
      </c>
      <c r="AG25" s="629">
        <v>520865256</v>
      </c>
      <c r="AH25" s="629">
        <f t="shared" si="17"/>
        <v>-520865256</v>
      </c>
      <c r="AI25" s="629"/>
      <c r="AJ25" s="629">
        <f t="shared" si="18"/>
        <v>0</v>
      </c>
      <c r="AK25" s="629"/>
      <c r="AL25" s="629">
        <f t="shared" si="19"/>
        <v>0</v>
      </c>
      <c r="AM25" s="629"/>
      <c r="AN25" s="629">
        <f t="shared" si="20"/>
        <v>0</v>
      </c>
      <c r="AO25" s="629"/>
      <c r="AP25" s="629">
        <f t="shared" si="21"/>
        <v>0</v>
      </c>
      <c r="AQ25" s="629"/>
    </row>
    <row r="26" spans="1:43" s="631" customFormat="1" ht="14.1" customHeight="1" thickBot="1" x14ac:dyDescent="0.35">
      <c r="A26" s="636" t="s">
        <v>195</v>
      </c>
      <c r="B26" s="635" t="s">
        <v>244</v>
      </c>
      <c r="C26" s="629"/>
      <c r="D26" s="629"/>
      <c r="E26" s="629"/>
      <c r="F26" s="629">
        <v>226718</v>
      </c>
      <c r="G26" s="629">
        <v>0</v>
      </c>
      <c r="H26" s="629"/>
      <c r="I26" s="629">
        <v>226718</v>
      </c>
      <c r="J26" s="629"/>
      <c r="K26" s="629">
        <v>226718</v>
      </c>
      <c r="L26" s="629"/>
      <c r="M26" s="629"/>
      <c r="N26" s="629">
        <v>226719</v>
      </c>
      <c r="O26" s="630">
        <f t="shared" si="0"/>
        <v>906873</v>
      </c>
      <c r="Q26" s="626">
        <f t="shared" si="1"/>
        <v>0</v>
      </c>
      <c r="R26" s="609">
        <f>'1.1.sz.mell.'!H139</f>
        <v>906873</v>
      </c>
      <c r="T26" s="626">
        <f t="shared" si="2"/>
        <v>0</v>
      </c>
      <c r="U26" s="626">
        <f t="shared" si="3"/>
        <v>0</v>
      </c>
      <c r="W26" s="621">
        <f t="shared" si="4"/>
        <v>10876201</v>
      </c>
      <c r="Y26" s="629">
        <v>32628603</v>
      </c>
      <c r="Z26" s="629">
        <f t="shared" si="5"/>
        <v>0</v>
      </c>
      <c r="AA26" s="629">
        <v>32628603</v>
      </c>
      <c r="AB26" s="629">
        <f t="shared" si="5"/>
        <v>0</v>
      </c>
      <c r="AC26" s="629">
        <v>32628603</v>
      </c>
      <c r="AD26" s="629">
        <f t="shared" si="15"/>
        <v>2661200</v>
      </c>
      <c r="AE26" s="629">
        <v>35289803</v>
      </c>
      <c r="AF26" s="629">
        <f t="shared" si="16"/>
        <v>0</v>
      </c>
      <c r="AG26" s="629">
        <v>35289803</v>
      </c>
      <c r="AH26" s="629">
        <f t="shared" si="17"/>
        <v>-35289803</v>
      </c>
      <c r="AI26" s="629"/>
      <c r="AJ26" s="629">
        <f t="shared" si="18"/>
        <v>0</v>
      </c>
      <c r="AK26" s="629"/>
      <c r="AL26" s="629">
        <f t="shared" si="19"/>
        <v>0</v>
      </c>
      <c r="AM26" s="629"/>
      <c r="AN26" s="629">
        <f t="shared" si="20"/>
        <v>0</v>
      </c>
      <c r="AO26" s="629"/>
      <c r="AP26" s="629">
        <f t="shared" si="21"/>
        <v>0</v>
      </c>
      <c r="AQ26" s="629"/>
    </row>
    <row r="27" spans="1:43" s="621" customFormat="1" ht="15.9" customHeight="1" thickBot="1" x14ac:dyDescent="0.35">
      <c r="A27" s="643" t="s">
        <v>198</v>
      </c>
      <c r="B27" s="638" t="s">
        <v>1866</v>
      </c>
      <c r="C27" s="639">
        <f t="shared" ref="C27:N27" si="22">SUM(C16:C26)</f>
        <v>2779398</v>
      </c>
      <c r="D27" s="639">
        <f t="shared" si="22"/>
        <v>3439398</v>
      </c>
      <c r="E27" s="639">
        <f t="shared" si="22"/>
        <v>4759398</v>
      </c>
      <c r="F27" s="639">
        <f t="shared" si="22"/>
        <v>3726911</v>
      </c>
      <c r="G27" s="639">
        <f t="shared" si="22"/>
        <v>9921061</v>
      </c>
      <c r="H27" s="639">
        <f t="shared" si="22"/>
        <v>20103814</v>
      </c>
      <c r="I27" s="639">
        <f t="shared" si="22"/>
        <v>13218327</v>
      </c>
      <c r="J27" s="639">
        <f t="shared" si="22"/>
        <v>13464729</v>
      </c>
      <c r="K27" s="639">
        <f t="shared" si="22"/>
        <v>17108916</v>
      </c>
      <c r="L27" s="639">
        <f t="shared" si="22"/>
        <v>13901187</v>
      </c>
      <c r="M27" s="639">
        <f t="shared" si="22"/>
        <v>13812432</v>
      </c>
      <c r="N27" s="639">
        <f t="shared" si="22"/>
        <v>5385154</v>
      </c>
      <c r="O27" s="640">
        <f t="shared" si="0"/>
        <v>121620725</v>
      </c>
      <c r="Q27" s="626">
        <f t="shared" si="1"/>
        <v>-121620725</v>
      </c>
      <c r="R27" s="609"/>
      <c r="T27" s="626">
        <f t="shared" si="2"/>
        <v>-24324145</v>
      </c>
      <c r="U27" s="626">
        <f t="shared" si="3"/>
        <v>-24324145</v>
      </c>
      <c r="Y27" s="639">
        <f>SUM(Y16:Y26)</f>
        <v>852110850</v>
      </c>
      <c r="Z27" s="639">
        <f t="shared" si="5"/>
        <v>358870011</v>
      </c>
      <c r="AA27" s="639">
        <f>SUM(AA16:AA26)</f>
        <v>1210980861</v>
      </c>
      <c r="AB27" s="639">
        <f t="shared" ref="AB27:AQ27" si="23">SUM(AB16:AB26)</f>
        <v>408478259</v>
      </c>
      <c r="AC27" s="639">
        <f t="shared" si="23"/>
        <v>1619459120</v>
      </c>
      <c r="AD27" s="639">
        <f t="shared" si="23"/>
        <v>425373428</v>
      </c>
      <c r="AE27" s="639">
        <f t="shared" si="23"/>
        <v>2044832548</v>
      </c>
      <c r="AF27" s="639">
        <f t="shared" si="23"/>
        <v>323929173</v>
      </c>
      <c r="AG27" s="639">
        <f t="shared" si="23"/>
        <v>2368761721</v>
      </c>
      <c r="AH27" s="639">
        <f t="shared" si="23"/>
        <v>-2368761721</v>
      </c>
      <c r="AI27" s="639">
        <f t="shared" si="23"/>
        <v>0</v>
      </c>
      <c r="AJ27" s="639">
        <f t="shared" si="23"/>
        <v>0</v>
      </c>
      <c r="AK27" s="639">
        <f t="shared" si="23"/>
        <v>0</v>
      </c>
      <c r="AL27" s="639">
        <f t="shared" si="23"/>
        <v>0</v>
      </c>
      <c r="AM27" s="639">
        <f t="shared" si="23"/>
        <v>0</v>
      </c>
      <c r="AN27" s="639">
        <f t="shared" si="23"/>
        <v>0</v>
      </c>
      <c r="AO27" s="639">
        <f t="shared" si="23"/>
        <v>0</v>
      </c>
      <c r="AP27" s="639">
        <f t="shared" si="23"/>
        <v>0</v>
      </c>
      <c r="AQ27" s="639">
        <f t="shared" si="23"/>
        <v>0</v>
      </c>
    </row>
    <row r="28" spans="1:43" ht="16.2" thickBot="1" x14ac:dyDescent="0.35">
      <c r="A28" s="644" t="s">
        <v>201</v>
      </c>
      <c r="B28" s="645" t="s">
        <v>1867</v>
      </c>
      <c r="C28" s="646">
        <f t="shared" ref="C28:O28" si="24">C14-C27</f>
        <v>743520</v>
      </c>
      <c r="D28" s="646">
        <f t="shared" si="24"/>
        <v>81082169</v>
      </c>
      <c r="E28" s="646">
        <f t="shared" si="24"/>
        <v>-1398704</v>
      </c>
      <c r="F28" s="646">
        <f t="shared" si="24"/>
        <v>-866412</v>
      </c>
      <c r="G28" s="646">
        <f t="shared" si="24"/>
        <v>-4148492</v>
      </c>
      <c r="H28" s="646">
        <f t="shared" si="24"/>
        <v>-16872134</v>
      </c>
      <c r="I28" s="646">
        <f t="shared" si="24"/>
        <v>-10247828</v>
      </c>
      <c r="J28" s="646">
        <f t="shared" si="24"/>
        <v>-10361563</v>
      </c>
      <c r="K28" s="646">
        <f t="shared" si="24"/>
        <v>-14005750</v>
      </c>
      <c r="L28" s="646">
        <f t="shared" si="24"/>
        <v>-10668222</v>
      </c>
      <c r="M28" s="646">
        <f t="shared" si="24"/>
        <v>-10841933</v>
      </c>
      <c r="N28" s="646">
        <f t="shared" si="24"/>
        <v>-2414651</v>
      </c>
      <c r="O28" s="647">
        <f t="shared" si="24"/>
        <v>0</v>
      </c>
      <c r="Q28" s="626">
        <f t="shared" si="1"/>
        <v>121620725</v>
      </c>
      <c r="R28" s="609">
        <f>SUM(R16:R26)</f>
        <v>121620725</v>
      </c>
      <c r="T28" s="626">
        <f t="shared" si="2"/>
        <v>24324145</v>
      </c>
      <c r="U28" s="626">
        <f t="shared" si="3"/>
        <v>24324145</v>
      </c>
      <c r="Y28" s="646">
        <f>Y14-Y27</f>
        <v>-81636530</v>
      </c>
      <c r="Z28" s="646">
        <f t="shared" si="5"/>
        <v>-222079564</v>
      </c>
      <c r="AA28" s="646">
        <f>AA14-AA27</f>
        <v>-303716094</v>
      </c>
      <c r="AB28" s="646">
        <f t="shared" ref="AB28" si="25">AC28-AA28</f>
        <v>1839375933</v>
      </c>
      <c r="AC28" s="646">
        <f t="shared" ref="AC28" si="26">AC14-AC27</f>
        <v>1535659839</v>
      </c>
      <c r="AD28" s="646">
        <f t="shared" ref="AD28" si="27">AE28-AC28</f>
        <v>-379420057</v>
      </c>
      <c r="AE28" s="646">
        <f t="shared" ref="AE28" si="28">AE14-AE27</f>
        <v>1156239782</v>
      </c>
      <c r="AF28" s="646">
        <f t="shared" ref="AF28" si="29">AG28-AE28</f>
        <v>-171677266</v>
      </c>
      <c r="AG28" s="646">
        <f t="shared" ref="AG28" si="30">AG14-AG27</f>
        <v>984562516</v>
      </c>
      <c r="AH28" s="646">
        <f t="shared" ref="AH28" si="31">AI28-AG28</f>
        <v>-984562516</v>
      </c>
      <c r="AI28" s="646">
        <f t="shared" ref="AI28" si="32">AI14-AI27</f>
        <v>0</v>
      </c>
      <c r="AJ28" s="646">
        <f t="shared" ref="AJ28" si="33">AK28-AI28</f>
        <v>0</v>
      </c>
      <c r="AK28" s="646">
        <f t="shared" ref="AK28" si="34">AK14-AK27</f>
        <v>0</v>
      </c>
      <c r="AL28" s="646">
        <f t="shared" ref="AL28" si="35">AM28-AK28</f>
        <v>0</v>
      </c>
      <c r="AM28" s="646">
        <f t="shared" ref="AM28" si="36">AM14-AM27</f>
        <v>0</v>
      </c>
      <c r="AN28" s="646">
        <f t="shared" ref="AN28" si="37">AO28-AM28</f>
        <v>0</v>
      </c>
      <c r="AO28" s="646">
        <f t="shared" ref="AO28" si="38">AO14-AO27</f>
        <v>0</v>
      </c>
      <c r="AP28" s="646">
        <f t="shared" ref="AP28" si="39">AQ28-AO28</f>
        <v>0</v>
      </c>
      <c r="AQ28" s="646">
        <f t="shared" ref="AQ28" si="40">AQ14-AQ27</f>
        <v>0</v>
      </c>
    </row>
    <row r="29" spans="1:43" x14ac:dyDescent="0.3">
      <c r="A29" s="648"/>
    </row>
    <row r="30" spans="1:43" x14ac:dyDescent="0.3">
      <c r="B30" s="649"/>
      <c r="C30" s="650"/>
      <c r="D30" s="650"/>
      <c r="O30" s="615"/>
    </row>
    <row r="31" spans="1:43" x14ac:dyDescent="0.3">
      <c r="O31" s="615"/>
    </row>
    <row r="32" spans="1:43" x14ac:dyDescent="0.3">
      <c r="O32" s="615"/>
      <c r="Y32" s="712">
        <f>SUM(Y25:Y26)</f>
        <v>232380347</v>
      </c>
      <c r="Z32" s="712">
        <f t="shared" ref="Z32:AH32" si="41">SUM(Z25:Z26)</f>
        <v>95856777</v>
      </c>
      <c r="AA32" s="712">
        <f t="shared" si="41"/>
        <v>328237124</v>
      </c>
      <c r="AB32" s="712">
        <f t="shared" si="41"/>
        <v>71375573</v>
      </c>
      <c r="AC32" s="712">
        <f t="shared" si="41"/>
        <v>399612697</v>
      </c>
      <c r="AD32" s="712">
        <f t="shared" si="41"/>
        <v>79984514</v>
      </c>
      <c r="AE32" s="712">
        <f t="shared" si="41"/>
        <v>479597211</v>
      </c>
      <c r="AF32" s="712">
        <f t="shared" si="41"/>
        <v>76557848</v>
      </c>
      <c r="AG32" s="712">
        <f t="shared" si="41"/>
        <v>556155059</v>
      </c>
      <c r="AH32" s="712">
        <f t="shared" si="41"/>
        <v>-556155059</v>
      </c>
    </row>
    <row r="33" spans="15:15" x14ac:dyDescent="0.3">
      <c r="O33" s="615"/>
    </row>
    <row r="34" spans="15:15" x14ac:dyDescent="0.3">
      <c r="O34" s="615"/>
    </row>
    <row r="35" spans="15:15" x14ac:dyDescent="0.3">
      <c r="O35" s="615"/>
    </row>
    <row r="36" spans="15:15" x14ac:dyDescent="0.3">
      <c r="O36" s="615"/>
    </row>
    <row r="37" spans="15:15" x14ac:dyDescent="0.3">
      <c r="O37" s="615"/>
    </row>
    <row r="38" spans="15:15" x14ac:dyDescent="0.3">
      <c r="O38" s="615"/>
    </row>
    <row r="39" spans="15:15" x14ac:dyDescent="0.3">
      <c r="O39" s="615"/>
    </row>
    <row r="40" spans="15:15" x14ac:dyDescent="0.3">
      <c r="O40" s="615"/>
    </row>
    <row r="41" spans="15:15" x14ac:dyDescent="0.3">
      <c r="O41" s="615"/>
    </row>
    <row r="42" spans="15:15" x14ac:dyDescent="0.3">
      <c r="O42" s="615"/>
    </row>
    <row r="43" spans="15:15" x14ac:dyDescent="0.3">
      <c r="O43" s="615"/>
    </row>
    <row r="44" spans="15:15" x14ac:dyDescent="0.3">
      <c r="O44" s="615"/>
    </row>
    <row r="45" spans="15:15" x14ac:dyDescent="0.3">
      <c r="O45" s="615"/>
    </row>
    <row r="46" spans="15:15" x14ac:dyDescent="0.3">
      <c r="O46" s="615"/>
    </row>
    <row r="47" spans="15:15" x14ac:dyDescent="0.3">
      <c r="O47" s="615"/>
    </row>
    <row r="48" spans="15:15" x14ac:dyDescent="0.3">
      <c r="O48" s="615"/>
    </row>
    <row r="49" spans="15:15" x14ac:dyDescent="0.3">
      <c r="O49" s="615"/>
    </row>
    <row r="50" spans="15:15" x14ac:dyDescent="0.3">
      <c r="O50" s="615"/>
    </row>
    <row r="51" spans="15:15" x14ac:dyDescent="0.3">
      <c r="O51" s="615"/>
    </row>
    <row r="52" spans="15:15" x14ac:dyDescent="0.3">
      <c r="O52" s="615"/>
    </row>
    <row r="53" spans="15:15" x14ac:dyDescent="0.3">
      <c r="O53" s="615"/>
    </row>
    <row r="54" spans="15:15" x14ac:dyDescent="0.3">
      <c r="O54" s="615"/>
    </row>
    <row r="55" spans="15:15" x14ac:dyDescent="0.3">
      <c r="O55" s="615"/>
    </row>
    <row r="56" spans="15:15" x14ac:dyDescent="0.3">
      <c r="O56" s="615"/>
    </row>
    <row r="57" spans="15:15" x14ac:dyDescent="0.3">
      <c r="O57" s="615"/>
    </row>
    <row r="58" spans="15:15" x14ac:dyDescent="0.3">
      <c r="O58" s="615"/>
    </row>
    <row r="59" spans="15:15" x14ac:dyDescent="0.3">
      <c r="O59" s="615"/>
    </row>
    <row r="60" spans="15:15" x14ac:dyDescent="0.3">
      <c r="O60" s="615"/>
    </row>
    <row r="61" spans="15:15" x14ac:dyDescent="0.3">
      <c r="O61" s="615"/>
    </row>
    <row r="62" spans="15:15" x14ac:dyDescent="0.3">
      <c r="O62" s="615"/>
    </row>
    <row r="63" spans="15:15" x14ac:dyDescent="0.3">
      <c r="O63" s="615"/>
    </row>
    <row r="64" spans="15:15" x14ac:dyDescent="0.3">
      <c r="O64" s="615"/>
    </row>
    <row r="65" spans="15:15" x14ac:dyDescent="0.3">
      <c r="O65" s="615"/>
    </row>
    <row r="66" spans="15:15" x14ac:dyDescent="0.3">
      <c r="O66" s="615"/>
    </row>
    <row r="67" spans="15:15" x14ac:dyDescent="0.3">
      <c r="O67" s="615"/>
    </row>
    <row r="68" spans="15:15" x14ac:dyDescent="0.3">
      <c r="O68" s="615"/>
    </row>
    <row r="69" spans="15:15" x14ac:dyDescent="0.3">
      <c r="O69" s="615"/>
    </row>
    <row r="70" spans="15:15" x14ac:dyDescent="0.3">
      <c r="O70" s="615"/>
    </row>
    <row r="71" spans="15:15" x14ac:dyDescent="0.3">
      <c r="O71" s="615"/>
    </row>
    <row r="72" spans="15:15" x14ac:dyDescent="0.3">
      <c r="O72" s="615"/>
    </row>
    <row r="73" spans="15:15" x14ac:dyDescent="0.3">
      <c r="O73" s="615"/>
    </row>
    <row r="74" spans="15:15" x14ac:dyDescent="0.3">
      <c r="O74" s="615"/>
    </row>
    <row r="75" spans="15:15" x14ac:dyDescent="0.3">
      <c r="O75" s="615"/>
    </row>
    <row r="76" spans="15:15" x14ac:dyDescent="0.3">
      <c r="O76" s="615"/>
    </row>
    <row r="77" spans="15:15" x14ac:dyDescent="0.3">
      <c r="O77" s="615"/>
    </row>
    <row r="78" spans="15:15" x14ac:dyDescent="0.3">
      <c r="O78" s="615"/>
    </row>
    <row r="79" spans="15:15" x14ac:dyDescent="0.3">
      <c r="O79" s="615"/>
    </row>
    <row r="80" spans="15:15" x14ac:dyDescent="0.3">
      <c r="O80" s="615"/>
    </row>
    <row r="81" spans="15:15" x14ac:dyDescent="0.3">
      <c r="O81" s="615"/>
    </row>
    <row r="82" spans="15:15" x14ac:dyDescent="0.3">
      <c r="O82" s="615"/>
    </row>
    <row r="83" spans="15:15" x14ac:dyDescent="0.3">
      <c r="O83" s="615"/>
    </row>
  </sheetData>
  <mergeCells count="3">
    <mergeCell ref="A1:O1"/>
    <mergeCell ref="B4:O4"/>
    <mergeCell ref="B15:O1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>
    <oddHeader>&amp;R&amp;"Times New Roman CE,Félkövér dőlt" 5. melléklet</oddHeader>
  </headerFooter>
  <colBreaks count="1" manualBreakCount="1">
    <brk id="15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F44" sqref="F44"/>
    </sheetView>
  </sheetViews>
  <sheetFormatPr defaultColWidth="9.109375" defaultRowHeight="13.2" x14ac:dyDescent="0.3"/>
  <cols>
    <col min="1" max="1" width="5.88671875" style="293" customWidth="1"/>
    <col min="2" max="2" width="42.5546875" style="290" customWidth="1"/>
    <col min="3" max="4" width="12.44140625" style="290" customWidth="1"/>
    <col min="5" max="5" width="11" style="290" customWidth="1"/>
    <col min="6" max="6" width="11.88671875" style="290" customWidth="1"/>
    <col min="7" max="7" width="13.33203125" style="290" customWidth="1"/>
    <col min="8" max="8" width="14.44140625" style="290" customWidth="1"/>
    <col min="9" max="16384" width="9.109375" style="290"/>
  </cols>
  <sheetData>
    <row r="1" spans="1:8" s="547" customFormat="1" ht="14.4" thickBot="1" x14ac:dyDescent="0.35">
      <c r="A1" s="545"/>
      <c r="H1" s="294" t="s">
        <v>565</v>
      </c>
    </row>
    <row r="2" spans="1:8" s="494" customFormat="1" ht="26.25" customHeight="1" x14ac:dyDescent="0.3">
      <c r="A2" s="774" t="s">
        <v>2</v>
      </c>
      <c r="B2" s="776" t="s">
        <v>1868</v>
      </c>
      <c r="C2" s="774" t="s">
        <v>1869</v>
      </c>
      <c r="D2" s="774" t="s">
        <v>1870</v>
      </c>
      <c r="E2" s="651" t="s">
        <v>1871</v>
      </c>
      <c r="F2" s="652"/>
      <c r="G2" s="652"/>
      <c r="H2" s="653"/>
    </row>
    <row r="3" spans="1:8" s="497" customFormat="1" ht="32.25" customHeight="1" thickBot="1" x14ac:dyDescent="0.35">
      <c r="A3" s="775"/>
      <c r="B3" s="777"/>
      <c r="C3" s="777"/>
      <c r="D3" s="775"/>
      <c r="E3" s="654" t="s">
        <v>1427</v>
      </c>
      <c r="F3" s="654" t="s">
        <v>1428</v>
      </c>
      <c r="G3" s="654" t="s">
        <v>1459</v>
      </c>
      <c r="H3" s="496" t="s">
        <v>1460</v>
      </c>
    </row>
    <row r="4" spans="1:8" s="503" customFormat="1" ht="12.9" customHeight="1" thickBot="1" x14ac:dyDescent="0.35">
      <c r="A4" s="498">
        <v>1</v>
      </c>
      <c r="B4" s="499">
        <v>2</v>
      </c>
      <c r="C4" s="499">
        <v>3</v>
      </c>
      <c r="D4" s="500">
        <v>4</v>
      </c>
      <c r="E4" s="498">
        <v>5</v>
      </c>
      <c r="F4" s="500">
        <v>6</v>
      </c>
      <c r="G4" s="500">
        <v>7</v>
      </c>
      <c r="H4" s="501">
        <v>8</v>
      </c>
    </row>
    <row r="5" spans="1:8" ht="20.100000000000001" customHeight="1" thickBot="1" x14ac:dyDescent="0.35">
      <c r="A5" s="504" t="s">
        <v>4</v>
      </c>
      <c r="B5" s="505" t="s">
        <v>1872</v>
      </c>
      <c r="C5" s="655"/>
      <c r="D5" s="656" t="s">
        <v>1873</v>
      </c>
      <c r="E5" s="657">
        <f>SUM(E6:E9)</f>
        <v>61080000</v>
      </c>
      <c r="F5" s="658">
        <f>SUM(F6:F9)</f>
        <v>0</v>
      </c>
      <c r="G5" s="658">
        <f>SUM(G6:G9)</f>
        <v>0</v>
      </c>
      <c r="H5" s="659">
        <f>SUM(H6:H9)</f>
        <v>0</v>
      </c>
    </row>
    <row r="6" spans="1:8" ht="20.100000000000001" customHeight="1" x14ac:dyDescent="0.3">
      <c r="A6" s="511" t="s">
        <v>15</v>
      </c>
      <c r="B6" s="512" t="s">
        <v>1874</v>
      </c>
      <c r="C6" s="660"/>
      <c r="D6" s="661"/>
      <c r="E6" s="515">
        <v>1280000</v>
      </c>
      <c r="F6" s="516"/>
      <c r="G6" s="516"/>
      <c r="H6" s="517"/>
    </row>
    <row r="7" spans="1:8" ht="39.6" x14ac:dyDescent="0.3">
      <c r="A7" s="511" t="s">
        <v>27</v>
      </c>
      <c r="B7" s="512" t="s">
        <v>1875</v>
      </c>
      <c r="C7" s="660" t="s">
        <v>1876</v>
      </c>
      <c r="D7" s="661"/>
      <c r="E7" s="515">
        <v>59800000</v>
      </c>
      <c r="F7" s="516"/>
      <c r="G7" s="516"/>
      <c r="H7" s="517"/>
    </row>
    <row r="8" spans="1:8" x14ac:dyDescent="0.3">
      <c r="A8" s="511" t="s">
        <v>135</v>
      </c>
      <c r="B8" s="512"/>
      <c r="C8" s="660"/>
      <c r="D8" s="661"/>
      <c r="E8" s="515"/>
      <c r="F8" s="516"/>
      <c r="G8" s="516"/>
      <c r="H8" s="517"/>
    </row>
    <row r="9" spans="1:8" ht="20.100000000000001" customHeight="1" thickBot="1" x14ac:dyDescent="0.35">
      <c r="A9" s="511" t="s">
        <v>41</v>
      </c>
      <c r="B9" s="512" t="s">
        <v>1463</v>
      </c>
      <c r="C9" s="660"/>
      <c r="D9" s="661"/>
      <c r="E9" s="515"/>
      <c r="F9" s="516"/>
      <c r="G9" s="516"/>
      <c r="H9" s="517"/>
    </row>
    <row r="10" spans="1:8" ht="20.100000000000001" customHeight="1" thickBot="1" x14ac:dyDescent="0.35">
      <c r="A10" s="504" t="s">
        <v>63</v>
      </c>
      <c r="B10" s="505" t="s">
        <v>1877</v>
      </c>
      <c r="C10" s="655"/>
      <c r="D10" s="656"/>
      <c r="E10" s="657">
        <f>SUM(E11:E14)</f>
        <v>227195</v>
      </c>
      <c r="F10" s="658">
        <f>SUM(F11:F14)</f>
        <v>0</v>
      </c>
      <c r="G10" s="658">
        <f>SUM(G11:G14)</f>
        <v>0</v>
      </c>
      <c r="H10" s="659">
        <f>SUM(H11:H14)</f>
        <v>0</v>
      </c>
    </row>
    <row r="11" spans="1:8" ht="20.100000000000001" customHeight="1" x14ac:dyDescent="0.3">
      <c r="A11" s="511" t="s">
        <v>142</v>
      </c>
      <c r="B11" s="512" t="s">
        <v>1878</v>
      </c>
      <c r="C11" s="660"/>
      <c r="D11" s="661" t="s">
        <v>1873</v>
      </c>
      <c r="E11" s="515">
        <v>227195</v>
      </c>
      <c r="F11" s="516"/>
      <c r="G11" s="516"/>
      <c r="H11" s="517"/>
    </row>
    <row r="12" spans="1:8" ht="20.100000000000001" customHeight="1" x14ac:dyDescent="0.3">
      <c r="A12" s="511" t="s">
        <v>81</v>
      </c>
      <c r="B12" s="512" t="s">
        <v>1463</v>
      </c>
      <c r="C12" s="660"/>
      <c r="D12" s="661"/>
      <c r="E12" s="515"/>
      <c r="F12" s="516"/>
      <c r="G12" s="516"/>
      <c r="H12" s="517"/>
    </row>
    <row r="13" spans="1:8" ht="20.100000000000001" customHeight="1" x14ac:dyDescent="0.3">
      <c r="A13" s="511" t="s">
        <v>83</v>
      </c>
      <c r="B13" s="512" t="s">
        <v>1463</v>
      </c>
      <c r="C13" s="660"/>
      <c r="D13" s="661"/>
      <c r="E13" s="515"/>
      <c r="F13" s="516"/>
      <c r="G13" s="516"/>
      <c r="H13" s="517"/>
    </row>
    <row r="14" spans="1:8" ht="20.100000000000001" customHeight="1" thickBot="1" x14ac:dyDescent="0.35">
      <c r="A14" s="511" t="s">
        <v>147</v>
      </c>
      <c r="B14" s="512" t="s">
        <v>1463</v>
      </c>
      <c r="C14" s="660"/>
      <c r="D14" s="661"/>
      <c r="E14" s="515"/>
      <c r="F14" s="516"/>
      <c r="G14" s="516"/>
      <c r="H14" s="517"/>
    </row>
    <row r="15" spans="1:8" ht="20.100000000000001" customHeight="1" thickBot="1" x14ac:dyDescent="0.35">
      <c r="A15" s="504" t="s">
        <v>164</v>
      </c>
      <c r="B15" s="662" t="s">
        <v>1879</v>
      </c>
      <c r="C15" s="663"/>
      <c r="D15" s="664"/>
      <c r="E15" s="657">
        <f>E5+E10</f>
        <v>61307195</v>
      </c>
      <c r="F15" s="658">
        <f>F5+F10</f>
        <v>0</v>
      </c>
      <c r="G15" s="658">
        <f>G5+G10</f>
        <v>0</v>
      </c>
      <c r="H15" s="659">
        <f>H5+H10</f>
        <v>0</v>
      </c>
    </row>
    <row r="16" spans="1:8" ht="20.100000000000001" customHeight="1" x14ac:dyDescent="0.3"/>
  </sheetData>
  <mergeCells count="4">
    <mergeCell ref="A2:A3"/>
    <mergeCell ref="B2:B3"/>
    <mergeCell ref="C2:C3"/>
    <mergeCell ref="D2:D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horizontalDpi="300" verticalDpi="300" r:id="rId1"/>
  <headerFooter alignWithMargins="0">
    <oddHeader>&amp;C&amp;"Times New Roman CE,Félkövér"&amp;12Az önkormányzat által nyújtott hitel és kölcsön alakulása lejárat és eszközök szerinti bontásban&amp;R&amp;"Times New Roman CE,Félkövér dőlt" 15. melléklet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2"/>
  <sheetViews>
    <sheetView zoomScale="120" zoomScaleNormal="120" zoomScaleSheetLayoutView="100" workbookViewId="0">
      <selection activeCell="F44" sqref="F44"/>
    </sheetView>
  </sheetViews>
  <sheetFormatPr defaultRowHeight="15.6" x14ac:dyDescent="0.3"/>
  <cols>
    <col min="1" max="1" width="7.6640625" style="198" customWidth="1"/>
    <col min="2" max="2" width="56.88671875" style="198" bestFit="1" customWidth="1"/>
    <col min="3" max="3" width="13.33203125" style="288" customWidth="1"/>
    <col min="4" max="5" width="13.33203125" style="198" customWidth="1"/>
    <col min="6" max="6" width="7.6640625" style="198" customWidth="1"/>
    <col min="7" max="7" width="15.44140625" style="665" hidden="1" customWidth="1"/>
    <col min="8" max="8" width="9.109375" style="198" hidden="1" customWidth="1"/>
    <col min="9" max="11" width="13" style="198" hidden="1" customWidth="1"/>
    <col min="12" max="12" width="9.109375" style="198" hidden="1" customWidth="1"/>
    <col min="13" max="15" width="13.6640625" style="198" hidden="1" customWidth="1"/>
    <col min="16" max="256" width="9.109375" style="198"/>
    <col min="257" max="257" width="7.6640625" style="198" customWidth="1"/>
    <col min="258" max="258" width="56.88671875" style="198" bestFit="1" customWidth="1"/>
    <col min="259" max="261" width="13.33203125" style="198" customWidth="1"/>
    <col min="262" max="262" width="7.6640625" style="198" customWidth="1"/>
    <col min="263" max="512" width="9.109375" style="198"/>
    <col min="513" max="513" width="7.6640625" style="198" customWidth="1"/>
    <col min="514" max="514" width="56.88671875" style="198" bestFit="1" customWidth="1"/>
    <col min="515" max="517" width="13.33203125" style="198" customWidth="1"/>
    <col min="518" max="518" width="7.6640625" style="198" customWidth="1"/>
    <col min="519" max="768" width="9.109375" style="198"/>
    <col min="769" max="769" width="7.6640625" style="198" customWidth="1"/>
    <col min="770" max="770" width="56.88671875" style="198" bestFit="1" customWidth="1"/>
    <col min="771" max="773" width="13.33203125" style="198" customWidth="1"/>
    <col min="774" max="774" width="7.6640625" style="198" customWidth="1"/>
    <col min="775" max="1024" width="9.109375" style="198"/>
    <col min="1025" max="1025" width="7.6640625" style="198" customWidth="1"/>
    <col min="1026" max="1026" width="56.88671875" style="198" bestFit="1" customWidth="1"/>
    <col min="1027" max="1029" width="13.33203125" style="198" customWidth="1"/>
    <col min="1030" max="1030" width="7.6640625" style="198" customWidth="1"/>
    <col min="1031" max="1280" width="9.109375" style="198"/>
    <col min="1281" max="1281" width="7.6640625" style="198" customWidth="1"/>
    <col min="1282" max="1282" width="56.88671875" style="198" bestFit="1" customWidth="1"/>
    <col min="1283" max="1285" width="13.33203125" style="198" customWidth="1"/>
    <col min="1286" max="1286" width="7.6640625" style="198" customWidth="1"/>
    <col min="1287" max="1536" width="9.109375" style="198"/>
    <col min="1537" max="1537" width="7.6640625" style="198" customWidth="1"/>
    <col min="1538" max="1538" width="56.88671875" style="198" bestFit="1" customWidth="1"/>
    <col min="1539" max="1541" width="13.33203125" style="198" customWidth="1"/>
    <col min="1542" max="1542" width="7.6640625" style="198" customWidth="1"/>
    <col min="1543" max="1792" width="9.109375" style="198"/>
    <col min="1793" max="1793" width="7.6640625" style="198" customWidth="1"/>
    <col min="1794" max="1794" width="56.88671875" style="198" bestFit="1" customWidth="1"/>
    <col min="1795" max="1797" width="13.33203125" style="198" customWidth="1"/>
    <col min="1798" max="1798" width="7.6640625" style="198" customWidth="1"/>
    <col min="1799" max="2048" width="9.109375" style="198"/>
    <col min="2049" max="2049" width="7.6640625" style="198" customWidth="1"/>
    <col min="2050" max="2050" width="56.88671875" style="198" bestFit="1" customWidth="1"/>
    <col min="2051" max="2053" width="13.33203125" style="198" customWidth="1"/>
    <col min="2054" max="2054" width="7.6640625" style="198" customWidth="1"/>
    <col min="2055" max="2304" width="9.109375" style="198"/>
    <col min="2305" max="2305" width="7.6640625" style="198" customWidth="1"/>
    <col min="2306" max="2306" width="56.88671875" style="198" bestFit="1" customWidth="1"/>
    <col min="2307" max="2309" width="13.33203125" style="198" customWidth="1"/>
    <col min="2310" max="2310" width="7.6640625" style="198" customWidth="1"/>
    <col min="2311" max="2560" width="9.109375" style="198"/>
    <col min="2561" max="2561" width="7.6640625" style="198" customWidth="1"/>
    <col min="2562" max="2562" width="56.88671875" style="198" bestFit="1" customWidth="1"/>
    <col min="2563" max="2565" width="13.33203125" style="198" customWidth="1"/>
    <col min="2566" max="2566" width="7.6640625" style="198" customWidth="1"/>
    <col min="2567" max="2816" width="9.109375" style="198"/>
    <col min="2817" max="2817" width="7.6640625" style="198" customWidth="1"/>
    <col min="2818" max="2818" width="56.88671875" style="198" bestFit="1" customWidth="1"/>
    <col min="2819" max="2821" width="13.33203125" style="198" customWidth="1"/>
    <col min="2822" max="2822" width="7.6640625" style="198" customWidth="1"/>
    <col min="2823" max="3072" width="9.109375" style="198"/>
    <col min="3073" max="3073" width="7.6640625" style="198" customWidth="1"/>
    <col min="3074" max="3074" width="56.88671875" style="198" bestFit="1" customWidth="1"/>
    <col min="3075" max="3077" width="13.33203125" style="198" customWidth="1"/>
    <col min="3078" max="3078" width="7.6640625" style="198" customWidth="1"/>
    <col min="3079" max="3328" width="9.109375" style="198"/>
    <col min="3329" max="3329" width="7.6640625" style="198" customWidth="1"/>
    <col min="3330" max="3330" width="56.88671875" style="198" bestFit="1" customWidth="1"/>
    <col min="3331" max="3333" width="13.33203125" style="198" customWidth="1"/>
    <col min="3334" max="3334" width="7.6640625" style="198" customWidth="1"/>
    <col min="3335" max="3584" width="9.109375" style="198"/>
    <col min="3585" max="3585" width="7.6640625" style="198" customWidth="1"/>
    <col min="3586" max="3586" width="56.88671875" style="198" bestFit="1" customWidth="1"/>
    <col min="3587" max="3589" width="13.33203125" style="198" customWidth="1"/>
    <col min="3590" max="3590" width="7.6640625" style="198" customWidth="1"/>
    <col min="3591" max="3840" width="9.109375" style="198"/>
    <col min="3841" max="3841" width="7.6640625" style="198" customWidth="1"/>
    <col min="3842" max="3842" width="56.88671875" style="198" bestFit="1" customWidth="1"/>
    <col min="3843" max="3845" width="13.33203125" style="198" customWidth="1"/>
    <col min="3846" max="3846" width="7.6640625" style="198" customWidth="1"/>
    <col min="3847" max="4096" width="9.109375" style="198"/>
    <col min="4097" max="4097" width="7.6640625" style="198" customWidth="1"/>
    <col min="4098" max="4098" width="56.88671875" style="198" bestFit="1" customWidth="1"/>
    <col min="4099" max="4101" width="13.33203125" style="198" customWidth="1"/>
    <col min="4102" max="4102" width="7.6640625" style="198" customWidth="1"/>
    <col min="4103" max="4352" width="9.109375" style="198"/>
    <col min="4353" max="4353" width="7.6640625" style="198" customWidth="1"/>
    <col min="4354" max="4354" width="56.88671875" style="198" bestFit="1" customWidth="1"/>
    <col min="4355" max="4357" width="13.33203125" style="198" customWidth="1"/>
    <col min="4358" max="4358" width="7.6640625" style="198" customWidth="1"/>
    <col min="4359" max="4608" width="9.109375" style="198"/>
    <col min="4609" max="4609" width="7.6640625" style="198" customWidth="1"/>
    <col min="4610" max="4610" width="56.88671875" style="198" bestFit="1" customWidth="1"/>
    <col min="4611" max="4613" width="13.33203125" style="198" customWidth="1"/>
    <col min="4614" max="4614" width="7.6640625" style="198" customWidth="1"/>
    <col min="4615" max="4864" width="9.109375" style="198"/>
    <col min="4865" max="4865" width="7.6640625" style="198" customWidth="1"/>
    <col min="4866" max="4866" width="56.88671875" style="198" bestFit="1" customWidth="1"/>
    <col min="4867" max="4869" width="13.33203125" style="198" customWidth="1"/>
    <col min="4870" max="4870" width="7.6640625" style="198" customWidth="1"/>
    <col min="4871" max="5120" width="9.109375" style="198"/>
    <col min="5121" max="5121" width="7.6640625" style="198" customWidth="1"/>
    <col min="5122" max="5122" width="56.88671875" style="198" bestFit="1" customWidth="1"/>
    <col min="5123" max="5125" width="13.33203125" style="198" customWidth="1"/>
    <col min="5126" max="5126" width="7.6640625" style="198" customWidth="1"/>
    <col min="5127" max="5376" width="9.109375" style="198"/>
    <col min="5377" max="5377" width="7.6640625" style="198" customWidth="1"/>
    <col min="5378" max="5378" width="56.88671875" style="198" bestFit="1" customWidth="1"/>
    <col min="5379" max="5381" width="13.33203125" style="198" customWidth="1"/>
    <col min="5382" max="5382" width="7.6640625" style="198" customWidth="1"/>
    <col min="5383" max="5632" width="9.109375" style="198"/>
    <col min="5633" max="5633" width="7.6640625" style="198" customWidth="1"/>
    <col min="5634" max="5634" width="56.88671875" style="198" bestFit="1" customWidth="1"/>
    <col min="5635" max="5637" width="13.33203125" style="198" customWidth="1"/>
    <col min="5638" max="5638" width="7.6640625" style="198" customWidth="1"/>
    <col min="5639" max="5888" width="9.109375" style="198"/>
    <col min="5889" max="5889" width="7.6640625" style="198" customWidth="1"/>
    <col min="5890" max="5890" width="56.88671875" style="198" bestFit="1" customWidth="1"/>
    <col min="5891" max="5893" width="13.33203125" style="198" customWidth="1"/>
    <col min="5894" max="5894" width="7.6640625" style="198" customWidth="1"/>
    <col min="5895" max="6144" width="9.109375" style="198"/>
    <col min="6145" max="6145" width="7.6640625" style="198" customWidth="1"/>
    <col min="6146" max="6146" width="56.88671875" style="198" bestFit="1" customWidth="1"/>
    <col min="6147" max="6149" width="13.33203125" style="198" customWidth="1"/>
    <col min="6150" max="6150" width="7.6640625" style="198" customWidth="1"/>
    <col min="6151" max="6400" width="9.109375" style="198"/>
    <col min="6401" max="6401" width="7.6640625" style="198" customWidth="1"/>
    <col min="6402" max="6402" width="56.88671875" style="198" bestFit="1" customWidth="1"/>
    <col min="6403" max="6405" width="13.33203125" style="198" customWidth="1"/>
    <col min="6406" max="6406" width="7.6640625" style="198" customWidth="1"/>
    <col min="6407" max="6656" width="9.109375" style="198"/>
    <col min="6657" max="6657" width="7.6640625" style="198" customWidth="1"/>
    <col min="6658" max="6658" width="56.88671875" style="198" bestFit="1" customWidth="1"/>
    <col min="6659" max="6661" width="13.33203125" style="198" customWidth="1"/>
    <col min="6662" max="6662" width="7.6640625" style="198" customWidth="1"/>
    <col min="6663" max="6912" width="9.109375" style="198"/>
    <col min="6913" max="6913" width="7.6640625" style="198" customWidth="1"/>
    <col min="6914" max="6914" width="56.88671875" style="198" bestFit="1" customWidth="1"/>
    <col min="6915" max="6917" width="13.33203125" style="198" customWidth="1"/>
    <col min="6918" max="6918" width="7.6640625" style="198" customWidth="1"/>
    <col min="6919" max="7168" width="9.109375" style="198"/>
    <col min="7169" max="7169" width="7.6640625" style="198" customWidth="1"/>
    <col min="7170" max="7170" width="56.88671875" style="198" bestFit="1" customWidth="1"/>
    <col min="7171" max="7173" width="13.33203125" style="198" customWidth="1"/>
    <col min="7174" max="7174" width="7.6640625" style="198" customWidth="1"/>
    <col min="7175" max="7424" width="9.109375" style="198"/>
    <col min="7425" max="7425" width="7.6640625" style="198" customWidth="1"/>
    <col min="7426" max="7426" width="56.88671875" style="198" bestFit="1" customWidth="1"/>
    <col min="7427" max="7429" width="13.33203125" style="198" customWidth="1"/>
    <col min="7430" max="7430" width="7.6640625" style="198" customWidth="1"/>
    <col min="7431" max="7680" width="9.109375" style="198"/>
    <col min="7681" max="7681" width="7.6640625" style="198" customWidth="1"/>
    <col min="7682" max="7682" width="56.88671875" style="198" bestFit="1" customWidth="1"/>
    <col min="7683" max="7685" width="13.33203125" style="198" customWidth="1"/>
    <col min="7686" max="7686" width="7.6640625" style="198" customWidth="1"/>
    <col min="7687" max="7936" width="9.109375" style="198"/>
    <col min="7937" max="7937" width="7.6640625" style="198" customWidth="1"/>
    <col min="7938" max="7938" width="56.88671875" style="198" bestFit="1" customWidth="1"/>
    <col min="7939" max="7941" width="13.33203125" style="198" customWidth="1"/>
    <col min="7942" max="7942" width="7.6640625" style="198" customWidth="1"/>
    <col min="7943" max="8192" width="9.109375" style="198"/>
    <col min="8193" max="8193" width="7.6640625" style="198" customWidth="1"/>
    <col min="8194" max="8194" width="56.88671875" style="198" bestFit="1" customWidth="1"/>
    <col min="8195" max="8197" width="13.33203125" style="198" customWidth="1"/>
    <col min="8198" max="8198" width="7.6640625" style="198" customWidth="1"/>
    <col min="8199" max="8448" width="9.109375" style="198"/>
    <col min="8449" max="8449" width="7.6640625" style="198" customWidth="1"/>
    <col min="8450" max="8450" width="56.88671875" style="198" bestFit="1" customWidth="1"/>
    <col min="8451" max="8453" width="13.33203125" style="198" customWidth="1"/>
    <col min="8454" max="8454" width="7.6640625" style="198" customWidth="1"/>
    <col min="8455" max="8704" width="9.109375" style="198"/>
    <col min="8705" max="8705" width="7.6640625" style="198" customWidth="1"/>
    <col min="8706" max="8706" width="56.88671875" style="198" bestFit="1" customWidth="1"/>
    <col min="8707" max="8709" width="13.33203125" style="198" customWidth="1"/>
    <col min="8710" max="8710" width="7.6640625" style="198" customWidth="1"/>
    <col min="8711" max="8960" width="9.109375" style="198"/>
    <col min="8961" max="8961" width="7.6640625" style="198" customWidth="1"/>
    <col min="8962" max="8962" width="56.88671875" style="198" bestFit="1" customWidth="1"/>
    <col min="8963" max="8965" width="13.33203125" style="198" customWidth="1"/>
    <col min="8966" max="8966" width="7.6640625" style="198" customWidth="1"/>
    <col min="8967" max="9216" width="9.109375" style="198"/>
    <col min="9217" max="9217" width="7.6640625" style="198" customWidth="1"/>
    <col min="9218" max="9218" width="56.88671875" style="198" bestFit="1" customWidth="1"/>
    <col min="9219" max="9221" width="13.33203125" style="198" customWidth="1"/>
    <col min="9222" max="9222" width="7.6640625" style="198" customWidth="1"/>
    <col min="9223" max="9472" width="9.109375" style="198"/>
    <col min="9473" max="9473" width="7.6640625" style="198" customWidth="1"/>
    <col min="9474" max="9474" width="56.88671875" style="198" bestFit="1" customWidth="1"/>
    <col min="9475" max="9477" width="13.33203125" style="198" customWidth="1"/>
    <col min="9478" max="9478" width="7.6640625" style="198" customWidth="1"/>
    <col min="9479" max="9728" width="9.109375" style="198"/>
    <col min="9729" max="9729" width="7.6640625" style="198" customWidth="1"/>
    <col min="9730" max="9730" width="56.88671875" style="198" bestFit="1" customWidth="1"/>
    <col min="9731" max="9733" width="13.33203125" style="198" customWidth="1"/>
    <col min="9734" max="9734" width="7.6640625" style="198" customWidth="1"/>
    <col min="9735" max="9984" width="9.109375" style="198"/>
    <col min="9985" max="9985" width="7.6640625" style="198" customWidth="1"/>
    <col min="9986" max="9986" width="56.88671875" style="198" bestFit="1" customWidth="1"/>
    <col min="9987" max="9989" width="13.33203125" style="198" customWidth="1"/>
    <col min="9990" max="9990" width="7.6640625" style="198" customWidth="1"/>
    <col min="9991" max="10240" width="9.109375" style="198"/>
    <col min="10241" max="10241" width="7.6640625" style="198" customWidth="1"/>
    <col min="10242" max="10242" width="56.88671875" style="198" bestFit="1" customWidth="1"/>
    <col min="10243" max="10245" width="13.33203125" style="198" customWidth="1"/>
    <col min="10246" max="10246" width="7.6640625" style="198" customWidth="1"/>
    <col min="10247" max="10496" width="9.109375" style="198"/>
    <col min="10497" max="10497" width="7.6640625" style="198" customWidth="1"/>
    <col min="10498" max="10498" width="56.88671875" style="198" bestFit="1" customWidth="1"/>
    <col min="10499" max="10501" width="13.33203125" style="198" customWidth="1"/>
    <col min="10502" max="10502" width="7.6640625" style="198" customWidth="1"/>
    <col min="10503" max="10752" width="9.109375" style="198"/>
    <col min="10753" max="10753" width="7.6640625" style="198" customWidth="1"/>
    <col min="10754" max="10754" width="56.88671875" style="198" bestFit="1" customWidth="1"/>
    <col min="10755" max="10757" width="13.33203125" style="198" customWidth="1"/>
    <col min="10758" max="10758" width="7.6640625" style="198" customWidth="1"/>
    <col min="10759" max="11008" width="9.109375" style="198"/>
    <col min="11009" max="11009" width="7.6640625" style="198" customWidth="1"/>
    <col min="11010" max="11010" width="56.88671875" style="198" bestFit="1" customWidth="1"/>
    <col min="11011" max="11013" width="13.33203125" style="198" customWidth="1"/>
    <col min="11014" max="11014" width="7.6640625" style="198" customWidth="1"/>
    <col min="11015" max="11264" width="9.109375" style="198"/>
    <col min="11265" max="11265" width="7.6640625" style="198" customWidth="1"/>
    <col min="11266" max="11266" width="56.88671875" style="198" bestFit="1" customWidth="1"/>
    <col min="11267" max="11269" width="13.33203125" style="198" customWidth="1"/>
    <col min="11270" max="11270" width="7.6640625" style="198" customWidth="1"/>
    <col min="11271" max="11520" width="9.109375" style="198"/>
    <col min="11521" max="11521" width="7.6640625" style="198" customWidth="1"/>
    <col min="11522" max="11522" width="56.88671875" style="198" bestFit="1" customWidth="1"/>
    <col min="11523" max="11525" width="13.33203125" style="198" customWidth="1"/>
    <col min="11526" max="11526" width="7.6640625" style="198" customWidth="1"/>
    <col min="11527" max="11776" width="9.109375" style="198"/>
    <col min="11777" max="11777" width="7.6640625" style="198" customWidth="1"/>
    <col min="11778" max="11778" width="56.88671875" style="198" bestFit="1" customWidth="1"/>
    <col min="11779" max="11781" width="13.33203125" style="198" customWidth="1"/>
    <col min="11782" max="11782" width="7.6640625" style="198" customWidth="1"/>
    <col min="11783" max="12032" width="9.109375" style="198"/>
    <col min="12033" max="12033" width="7.6640625" style="198" customWidth="1"/>
    <col min="12034" max="12034" width="56.88671875" style="198" bestFit="1" customWidth="1"/>
    <col min="12035" max="12037" width="13.33203125" style="198" customWidth="1"/>
    <col min="12038" max="12038" width="7.6640625" style="198" customWidth="1"/>
    <col min="12039" max="12288" width="9.109375" style="198"/>
    <col min="12289" max="12289" width="7.6640625" style="198" customWidth="1"/>
    <col min="12290" max="12290" width="56.88671875" style="198" bestFit="1" customWidth="1"/>
    <col min="12291" max="12293" width="13.33203125" style="198" customWidth="1"/>
    <col min="12294" max="12294" width="7.6640625" style="198" customWidth="1"/>
    <col min="12295" max="12544" width="9.109375" style="198"/>
    <col min="12545" max="12545" width="7.6640625" style="198" customWidth="1"/>
    <col min="12546" max="12546" width="56.88671875" style="198" bestFit="1" customWidth="1"/>
    <col min="12547" max="12549" width="13.33203125" style="198" customWidth="1"/>
    <col min="12550" max="12550" width="7.6640625" style="198" customWidth="1"/>
    <col min="12551" max="12800" width="9.109375" style="198"/>
    <col min="12801" max="12801" width="7.6640625" style="198" customWidth="1"/>
    <col min="12802" max="12802" width="56.88671875" style="198" bestFit="1" customWidth="1"/>
    <col min="12803" max="12805" width="13.33203125" style="198" customWidth="1"/>
    <col min="12806" max="12806" width="7.6640625" style="198" customWidth="1"/>
    <col min="12807" max="13056" width="9.109375" style="198"/>
    <col min="13057" max="13057" width="7.6640625" style="198" customWidth="1"/>
    <col min="13058" max="13058" width="56.88671875" style="198" bestFit="1" customWidth="1"/>
    <col min="13059" max="13061" width="13.33203125" style="198" customWidth="1"/>
    <col min="13062" max="13062" width="7.6640625" style="198" customWidth="1"/>
    <col min="13063" max="13312" width="9.109375" style="198"/>
    <col min="13313" max="13313" width="7.6640625" style="198" customWidth="1"/>
    <col min="13314" max="13314" width="56.88671875" style="198" bestFit="1" customWidth="1"/>
    <col min="13315" max="13317" width="13.33203125" style="198" customWidth="1"/>
    <col min="13318" max="13318" width="7.6640625" style="198" customWidth="1"/>
    <col min="13319" max="13568" width="9.109375" style="198"/>
    <col min="13569" max="13569" width="7.6640625" style="198" customWidth="1"/>
    <col min="13570" max="13570" width="56.88671875" style="198" bestFit="1" customWidth="1"/>
    <col min="13571" max="13573" width="13.33203125" style="198" customWidth="1"/>
    <col min="13574" max="13574" width="7.6640625" style="198" customWidth="1"/>
    <col min="13575" max="13824" width="9.109375" style="198"/>
    <col min="13825" max="13825" width="7.6640625" style="198" customWidth="1"/>
    <col min="13826" max="13826" width="56.88671875" style="198" bestFit="1" customWidth="1"/>
    <col min="13827" max="13829" width="13.33203125" style="198" customWidth="1"/>
    <col min="13830" max="13830" width="7.6640625" style="198" customWidth="1"/>
    <col min="13831" max="14080" width="9.109375" style="198"/>
    <col min="14081" max="14081" width="7.6640625" style="198" customWidth="1"/>
    <col min="14082" max="14082" width="56.88671875" style="198" bestFit="1" customWidth="1"/>
    <col min="14083" max="14085" width="13.33203125" style="198" customWidth="1"/>
    <col min="14086" max="14086" width="7.6640625" style="198" customWidth="1"/>
    <col min="14087" max="14336" width="9.109375" style="198"/>
    <col min="14337" max="14337" width="7.6640625" style="198" customWidth="1"/>
    <col min="14338" max="14338" width="56.88671875" style="198" bestFit="1" customWidth="1"/>
    <col min="14339" max="14341" width="13.33203125" style="198" customWidth="1"/>
    <col min="14342" max="14342" width="7.6640625" style="198" customWidth="1"/>
    <col min="14343" max="14592" width="9.109375" style="198"/>
    <col min="14593" max="14593" width="7.6640625" style="198" customWidth="1"/>
    <col min="14594" max="14594" width="56.88671875" style="198" bestFit="1" customWidth="1"/>
    <col min="14595" max="14597" width="13.33203125" style="198" customWidth="1"/>
    <col min="14598" max="14598" width="7.6640625" style="198" customWidth="1"/>
    <col min="14599" max="14848" width="9.109375" style="198"/>
    <col min="14849" max="14849" width="7.6640625" style="198" customWidth="1"/>
    <col min="14850" max="14850" width="56.88671875" style="198" bestFit="1" customWidth="1"/>
    <col min="14851" max="14853" width="13.33203125" style="198" customWidth="1"/>
    <col min="14854" max="14854" width="7.6640625" style="198" customWidth="1"/>
    <col min="14855" max="15104" width="9.109375" style="198"/>
    <col min="15105" max="15105" width="7.6640625" style="198" customWidth="1"/>
    <col min="15106" max="15106" width="56.88671875" style="198" bestFit="1" customWidth="1"/>
    <col min="15107" max="15109" width="13.33203125" style="198" customWidth="1"/>
    <col min="15110" max="15110" width="7.6640625" style="198" customWidth="1"/>
    <col min="15111" max="15360" width="9.109375" style="198"/>
    <col min="15361" max="15361" width="7.6640625" style="198" customWidth="1"/>
    <col min="15362" max="15362" width="56.88671875" style="198" bestFit="1" customWidth="1"/>
    <col min="15363" max="15365" width="13.33203125" style="198" customWidth="1"/>
    <col min="15366" max="15366" width="7.6640625" style="198" customWidth="1"/>
    <col min="15367" max="15616" width="9.109375" style="198"/>
    <col min="15617" max="15617" width="7.6640625" style="198" customWidth="1"/>
    <col min="15618" max="15618" width="56.88671875" style="198" bestFit="1" customWidth="1"/>
    <col min="15619" max="15621" width="13.33203125" style="198" customWidth="1"/>
    <col min="15622" max="15622" width="7.6640625" style="198" customWidth="1"/>
    <col min="15623" max="15872" width="9.109375" style="198"/>
    <col min="15873" max="15873" width="7.6640625" style="198" customWidth="1"/>
    <col min="15874" max="15874" width="56.88671875" style="198" bestFit="1" customWidth="1"/>
    <col min="15875" max="15877" width="13.33203125" style="198" customWidth="1"/>
    <col min="15878" max="15878" width="7.6640625" style="198" customWidth="1"/>
    <col min="15879" max="16128" width="9.109375" style="198"/>
    <col min="16129" max="16129" width="7.6640625" style="198" customWidth="1"/>
    <col min="16130" max="16130" width="56.88671875" style="198" bestFit="1" customWidth="1"/>
    <col min="16131" max="16133" width="13.33203125" style="198" customWidth="1"/>
    <col min="16134" max="16134" width="7.6640625" style="198" customWidth="1"/>
    <col min="16135" max="16384" width="9.109375" style="198"/>
  </cols>
  <sheetData>
    <row r="1" spans="1:15" ht="15.9" customHeight="1" x14ac:dyDescent="0.3">
      <c r="A1" s="746" t="s">
        <v>0</v>
      </c>
      <c r="B1" s="746"/>
      <c r="C1" s="746"/>
      <c r="D1" s="746"/>
      <c r="E1" s="746"/>
    </row>
    <row r="2" spans="1:15" ht="15.9" customHeight="1" thickBot="1" x14ac:dyDescent="0.35">
      <c r="A2" s="743"/>
      <c r="B2" s="743"/>
      <c r="D2" s="368"/>
      <c r="E2" s="199" t="s">
        <v>561</v>
      </c>
    </row>
    <row r="3" spans="1:15" ht="38.1" customHeight="1" thickBot="1" x14ac:dyDescent="0.35">
      <c r="A3" s="200" t="s">
        <v>2</v>
      </c>
      <c r="B3" s="202" t="s">
        <v>3</v>
      </c>
      <c r="C3" s="202" t="s">
        <v>1880</v>
      </c>
      <c r="D3" s="202" t="s">
        <v>1881</v>
      </c>
      <c r="E3" s="202" t="s">
        <v>1882</v>
      </c>
    </row>
    <row r="4" spans="1:15" s="207" customFormat="1" ht="12" customHeight="1" thickBot="1" x14ac:dyDescent="0.25">
      <c r="A4" s="251">
        <v>1</v>
      </c>
      <c r="B4" s="252">
        <v>2</v>
      </c>
      <c r="C4" s="252">
        <v>3</v>
      </c>
      <c r="D4" s="252">
        <v>4</v>
      </c>
      <c r="E4" s="441">
        <v>5</v>
      </c>
      <c r="G4" s="666"/>
    </row>
    <row r="5" spans="1:15" s="212" customFormat="1" ht="12" customHeight="1" thickBot="1" x14ac:dyDescent="0.3">
      <c r="A5" s="208" t="s">
        <v>4</v>
      </c>
      <c r="B5" s="210" t="s">
        <v>156</v>
      </c>
      <c r="C5" s="667">
        <v>849900000</v>
      </c>
      <c r="D5" s="667">
        <v>850000000</v>
      </c>
      <c r="E5" s="453">
        <v>850000000</v>
      </c>
      <c r="G5" s="666">
        <f>'[1]1.1.sz.mell.'!D5</f>
        <v>849657067</v>
      </c>
      <c r="I5" s="668">
        <f>G5*1.001</f>
        <v>850506724.06699991</v>
      </c>
      <c r="J5" s="668">
        <f>I5*1.001</f>
        <v>851357230.79106677</v>
      </c>
      <c r="K5" s="668">
        <f>J5*1.001</f>
        <v>852208588.02185774</v>
      </c>
      <c r="M5" s="669">
        <f>ROUND(I5,-2)</f>
        <v>850506700</v>
      </c>
      <c r="N5" s="669">
        <f t="shared" ref="N5:O20" si="0">ROUND(J5,-2)</f>
        <v>851357200</v>
      </c>
      <c r="O5" s="669">
        <f t="shared" si="0"/>
        <v>852208600</v>
      </c>
    </row>
    <row r="6" spans="1:15" s="212" customFormat="1" ht="12" customHeight="1" thickBot="1" x14ac:dyDescent="0.3">
      <c r="A6" s="208" t="s">
        <v>15</v>
      </c>
      <c r="B6" s="224" t="s">
        <v>158</v>
      </c>
      <c r="C6" s="667">
        <v>64300000</v>
      </c>
      <c r="D6" s="667">
        <v>58000000</v>
      </c>
      <c r="E6" s="453">
        <v>61000000</v>
      </c>
      <c r="G6" s="670">
        <f>'[1]1.1.sz.mell.'!D12</f>
        <v>79276000</v>
      </c>
      <c r="I6" s="668">
        <f t="shared" ref="I6:I30" si="1">G6*1.001</f>
        <v>79355275.999999985</v>
      </c>
      <c r="J6" s="668">
        <f t="shared" ref="J6:K21" si="2">I6*1.001</f>
        <v>79434631.275999978</v>
      </c>
      <c r="K6" s="668">
        <f t="shared" si="2"/>
        <v>79514065.907275975</v>
      </c>
      <c r="M6" s="669">
        <f t="shared" ref="M6:O21" si="3">ROUND(I6,-2)</f>
        <v>79355300</v>
      </c>
      <c r="N6" s="669">
        <f t="shared" si="0"/>
        <v>79434600</v>
      </c>
      <c r="O6" s="669">
        <f t="shared" si="0"/>
        <v>79514100</v>
      </c>
    </row>
    <row r="7" spans="1:15" s="212" customFormat="1" ht="12" customHeight="1" thickBot="1" x14ac:dyDescent="0.3">
      <c r="A7" s="208" t="s">
        <v>27</v>
      </c>
      <c r="B7" s="210" t="s">
        <v>205</v>
      </c>
      <c r="C7" s="667"/>
      <c r="D7" s="667"/>
      <c r="E7" s="453"/>
      <c r="G7" s="668">
        <f>'[1]1.1.sz.mell.'!D19</f>
        <v>1235449693</v>
      </c>
      <c r="I7" s="668">
        <f t="shared" si="1"/>
        <v>1236685142.6929998</v>
      </c>
      <c r="J7" s="668">
        <f t="shared" si="2"/>
        <v>1237921827.8356926</v>
      </c>
      <c r="K7" s="668">
        <f t="shared" si="2"/>
        <v>1239159749.6635282</v>
      </c>
      <c r="M7" s="669">
        <f t="shared" si="3"/>
        <v>1236685100</v>
      </c>
      <c r="N7" s="669">
        <f t="shared" si="0"/>
        <v>1237921800</v>
      </c>
      <c r="O7" s="669">
        <f t="shared" si="0"/>
        <v>1239159700</v>
      </c>
    </row>
    <row r="8" spans="1:15" s="212" customFormat="1" ht="12" customHeight="1" thickBot="1" x14ac:dyDescent="0.3">
      <c r="A8" s="208" t="s">
        <v>39</v>
      </c>
      <c r="B8" s="210" t="s">
        <v>160</v>
      </c>
      <c r="C8" s="667">
        <v>650538000</v>
      </c>
      <c r="D8" s="667">
        <v>638356000</v>
      </c>
      <c r="E8" s="453">
        <v>640500000</v>
      </c>
      <c r="G8" s="668">
        <f>'[1]1.1.sz.mell.'!D26</f>
        <v>688850000</v>
      </c>
      <c r="I8" s="668">
        <f t="shared" si="1"/>
        <v>689538849.99999988</v>
      </c>
      <c r="J8" s="668">
        <f t="shared" si="2"/>
        <v>690228388.84999979</v>
      </c>
      <c r="K8" s="668">
        <f t="shared" si="2"/>
        <v>690918617.23884976</v>
      </c>
      <c r="M8" s="669">
        <f t="shared" si="3"/>
        <v>689538900</v>
      </c>
      <c r="N8" s="669">
        <f t="shared" si="0"/>
        <v>690228400</v>
      </c>
      <c r="O8" s="669">
        <f t="shared" si="0"/>
        <v>690918600</v>
      </c>
    </row>
    <row r="9" spans="1:15" s="212" customFormat="1" ht="12" customHeight="1" thickBot="1" x14ac:dyDescent="0.3">
      <c r="A9" s="208" t="s">
        <v>41</v>
      </c>
      <c r="B9" s="210" t="s">
        <v>1375</v>
      </c>
      <c r="C9" s="667">
        <v>201300000</v>
      </c>
      <c r="D9" s="667">
        <v>202000000</v>
      </c>
      <c r="E9" s="453">
        <v>198500000</v>
      </c>
      <c r="G9" s="668">
        <f>'[1]1.1.sz.mell.'!D34</f>
        <v>224650000</v>
      </c>
      <c r="I9" s="668">
        <f t="shared" si="1"/>
        <v>224874649.99999997</v>
      </c>
      <c r="J9" s="668">
        <f t="shared" si="2"/>
        <v>225099524.64999995</v>
      </c>
      <c r="K9" s="668">
        <f t="shared" si="2"/>
        <v>225324624.17464992</v>
      </c>
      <c r="M9" s="669">
        <f t="shared" si="3"/>
        <v>224874700</v>
      </c>
      <c r="N9" s="669">
        <f t="shared" si="0"/>
        <v>225099500</v>
      </c>
      <c r="O9" s="669">
        <f t="shared" si="0"/>
        <v>225324600</v>
      </c>
    </row>
    <row r="10" spans="1:15" s="212" customFormat="1" ht="12" customHeight="1" thickBot="1" x14ac:dyDescent="0.3">
      <c r="A10" s="208" t="s">
        <v>63</v>
      </c>
      <c r="B10" s="210" t="s">
        <v>208</v>
      </c>
      <c r="C10" s="667">
        <v>16000000</v>
      </c>
      <c r="D10" s="667">
        <v>16000000</v>
      </c>
      <c r="E10" s="453">
        <v>16000000</v>
      </c>
      <c r="G10" s="668">
        <f>'[1]1.1.sz.mell.'!D46</f>
        <v>16000000</v>
      </c>
      <c r="I10" s="668">
        <f t="shared" si="1"/>
        <v>16015999.999999998</v>
      </c>
      <c r="J10" s="668">
        <f t="shared" si="2"/>
        <v>16032015.999999996</v>
      </c>
      <c r="K10" s="668">
        <f t="shared" si="2"/>
        <v>16048048.015999995</v>
      </c>
      <c r="M10" s="669">
        <f t="shared" si="3"/>
        <v>16016000</v>
      </c>
      <c r="N10" s="669">
        <f t="shared" si="0"/>
        <v>16032000</v>
      </c>
      <c r="O10" s="669">
        <f t="shared" si="0"/>
        <v>16048000</v>
      </c>
    </row>
    <row r="11" spans="1:15" s="212" customFormat="1" ht="12" customHeight="1" thickBot="1" x14ac:dyDescent="0.3">
      <c r="A11" s="208" t="s">
        <v>75</v>
      </c>
      <c r="B11" s="210" t="s">
        <v>1883</v>
      </c>
      <c r="C11" s="667"/>
      <c r="D11" s="667"/>
      <c r="E11" s="453"/>
      <c r="G11" s="668">
        <f>'[1]1.1.sz.mell.'!D52</f>
        <v>0</v>
      </c>
      <c r="I11" s="668">
        <f t="shared" si="1"/>
        <v>0</v>
      </c>
      <c r="J11" s="668">
        <f t="shared" si="2"/>
        <v>0</v>
      </c>
      <c r="K11" s="668">
        <f t="shared" si="2"/>
        <v>0</v>
      </c>
      <c r="M11" s="669">
        <f t="shared" si="3"/>
        <v>0</v>
      </c>
      <c r="N11" s="669">
        <f t="shared" si="0"/>
        <v>0</v>
      </c>
      <c r="O11" s="669">
        <f t="shared" si="0"/>
        <v>0</v>
      </c>
    </row>
    <row r="12" spans="1:15" s="212" customFormat="1" ht="12" customHeight="1" thickBot="1" x14ac:dyDescent="0.3">
      <c r="A12" s="208" t="s">
        <v>81</v>
      </c>
      <c r="B12" s="224" t="s">
        <v>1884</v>
      </c>
      <c r="C12" s="667"/>
      <c r="D12" s="667"/>
      <c r="E12" s="453"/>
      <c r="G12" s="668">
        <f>'[1]1.1.sz.mell.'!D59</f>
        <v>0</v>
      </c>
      <c r="I12" s="668">
        <f t="shared" si="1"/>
        <v>0</v>
      </c>
      <c r="J12" s="668">
        <f t="shared" si="2"/>
        <v>0</v>
      </c>
      <c r="K12" s="668">
        <f t="shared" si="2"/>
        <v>0</v>
      </c>
      <c r="M12" s="669">
        <f t="shared" si="3"/>
        <v>0</v>
      </c>
      <c r="N12" s="669">
        <f t="shared" si="0"/>
        <v>0</v>
      </c>
      <c r="O12" s="669">
        <f t="shared" si="0"/>
        <v>0</v>
      </c>
    </row>
    <row r="13" spans="1:15" s="212" customFormat="1" ht="12" customHeight="1" thickBot="1" x14ac:dyDescent="0.3">
      <c r="A13" s="208" t="s">
        <v>83</v>
      </c>
      <c r="B13" s="210" t="s">
        <v>84</v>
      </c>
      <c r="C13" s="671">
        <f>+C5+C6+C7+C8+C9+C10+C11+C12</f>
        <v>1782038000</v>
      </c>
      <c r="D13" s="671">
        <f>+D5+D6+D7+D8+D9+D10+D11+D12</f>
        <v>1764356000</v>
      </c>
      <c r="E13" s="230">
        <f>+E5+E6+E7+E8+E9+E10+E11+E12</f>
        <v>1766000000</v>
      </c>
      <c r="G13" s="668"/>
      <c r="I13" s="668">
        <f t="shared" si="1"/>
        <v>0</v>
      </c>
      <c r="J13" s="668">
        <f t="shared" si="2"/>
        <v>0</v>
      </c>
      <c r="K13" s="668">
        <f t="shared" si="2"/>
        <v>0</v>
      </c>
      <c r="M13" s="669">
        <f t="shared" si="3"/>
        <v>0</v>
      </c>
      <c r="N13" s="669">
        <f t="shared" si="0"/>
        <v>0</v>
      </c>
      <c r="O13" s="669">
        <f t="shared" si="0"/>
        <v>0</v>
      </c>
    </row>
    <row r="14" spans="1:15" s="212" customFormat="1" ht="12" customHeight="1" thickBot="1" x14ac:dyDescent="0.3">
      <c r="A14" s="208" t="s">
        <v>147</v>
      </c>
      <c r="B14" s="210" t="s">
        <v>1885</v>
      </c>
      <c r="C14" s="672">
        <f>C29-C13</f>
        <v>371440132</v>
      </c>
      <c r="D14" s="672">
        <f t="shared" ref="D14:E14" si="4">D29-D13</f>
        <v>370822132</v>
      </c>
      <c r="E14" s="672">
        <f t="shared" si="4"/>
        <v>371078132</v>
      </c>
      <c r="G14" s="668">
        <f>'[1]1.1.sz.mell.'!D90</f>
        <v>1534813505</v>
      </c>
      <c r="I14" s="668">
        <f t="shared" si="1"/>
        <v>1536348318.5049999</v>
      </c>
      <c r="J14" s="668">
        <f t="shared" si="2"/>
        <v>1537884666.8235047</v>
      </c>
      <c r="K14" s="668">
        <f t="shared" si="2"/>
        <v>1539422551.4903281</v>
      </c>
      <c r="M14" s="669">
        <f t="shared" si="3"/>
        <v>1536348300</v>
      </c>
      <c r="N14" s="669">
        <f t="shared" si="0"/>
        <v>1537884700</v>
      </c>
      <c r="O14" s="669">
        <f t="shared" si="0"/>
        <v>1539422600</v>
      </c>
    </row>
    <row r="15" spans="1:15" s="212" customFormat="1" ht="12" customHeight="1" thickBot="1" x14ac:dyDescent="0.3">
      <c r="A15" s="208" t="s">
        <v>164</v>
      </c>
      <c r="B15" s="210" t="s">
        <v>1886</v>
      </c>
      <c r="C15" s="671">
        <f>+C13+C14</f>
        <v>2153478132</v>
      </c>
      <c r="D15" s="671">
        <f>+D13+D14</f>
        <v>2135178132</v>
      </c>
      <c r="E15" s="443">
        <f>+E13+E14</f>
        <v>2137078132</v>
      </c>
      <c r="G15" s="668">
        <f>SUM(G5:G14)</f>
        <v>4628696265</v>
      </c>
      <c r="I15" s="668">
        <f t="shared" si="1"/>
        <v>4633324961.2649994</v>
      </c>
      <c r="J15" s="668">
        <f t="shared" si="2"/>
        <v>4637958286.226264</v>
      </c>
      <c r="K15" s="668">
        <f t="shared" si="2"/>
        <v>4642596244.5124893</v>
      </c>
      <c r="M15" s="669">
        <f t="shared" si="3"/>
        <v>4633325000</v>
      </c>
      <c r="N15" s="669">
        <f t="shared" si="0"/>
        <v>4637958300</v>
      </c>
      <c r="O15" s="669">
        <f t="shared" si="0"/>
        <v>4642596200</v>
      </c>
    </row>
    <row r="16" spans="1:15" s="212" customFormat="1" ht="12" customHeight="1" x14ac:dyDescent="0.25">
      <c r="A16" s="457"/>
      <c r="B16" s="458"/>
      <c r="C16" s="673"/>
      <c r="D16" s="674"/>
      <c r="E16" s="675"/>
      <c r="G16" s="668"/>
      <c r="I16" s="668">
        <f t="shared" si="1"/>
        <v>0</v>
      </c>
      <c r="J16" s="668">
        <f t="shared" si="2"/>
        <v>0</v>
      </c>
      <c r="K16" s="668">
        <f t="shared" si="2"/>
        <v>0</v>
      </c>
      <c r="M16" s="669">
        <f t="shared" si="3"/>
        <v>0</v>
      </c>
      <c r="N16" s="669">
        <f t="shared" si="0"/>
        <v>0</v>
      </c>
      <c r="O16" s="669">
        <f t="shared" si="0"/>
        <v>0</v>
      </c>
    </row>
    <row r="17" spans="1:15" s="212" customFormat="1" ht="12" customHeight="1" x14ac:dyDescent="0.25">
      <c r="A17" s="746" t="s">
        <v>119</v>
      </c>
      <c r="B17" s="746"/>
      <c r="C17" s="746"/>
      <c r="D17" s="746"/>
      <c r="E17" s="746"/>
      <c r="G17" s="668"/>
      <c r="I17" s="668">
        <f t="shared" si="1"/>
        <v>0</v>
      </c>
      <c r="J17" s="668">
        <f t="shared" si="2"/>
        <v>0</v>
      </c>
      <c r="K17" s="668">
        <f t="shared" si="2"/>
        <v>0</v>
      </c>
      <c r="M17" s="669">
        <f t="shared" si="3"/>
        <v>0</v>
      </c>
      <c r="N17" s="669">
        <f t="shared" si="0"/>
        <v>0</v>
      </c>
      <c r="O17" s="669">
        <f t="shared" si="0"/>
        <v>0</v>
      </c>
    </row>
    <row r="18" spans="1:15" s="212" customFormat="1" ht="12" customHeight="1" thickBot="1" x14ac:dyDescent="0.3">
      <c r="A18" s="744"/>
      <c r="B18" s="744"/>
      <c r="C18" s="288"/>
      <c r="D18" s="368"/>
      <c r="E18" s="199" t="s">
        <v>561</v>
      </c>
      <c r="G18" s="668"/>
      <c r="I18" s="668">
        <f t="shared" si="1"/>
        <v>0</v>
      </c>
      <c r="J18" s="668">
        <f t="shared" si="2"/>
        <v>0</v>
      </c>
      <c r="K18" s="668">
        <f t="shared" si="2"/>
        <v>0</v>
      </c>
      <c r="M18" s="669">
        <f t="shared" si="3"/>
        <v>0</v>
      </c>
      <c r="N18" s="669">
        <f t="shared" si="0"/>
        <v>0</v>
      </c>
      <c r="O18" s="669">
        <f t="shared" si="0"/>
        <v>0</v>
      </c>
    </row>
    <row r="19" spans="1:15" s="212" customFormat="1" ht="24" customHeight="1" thickBot="1" x14ac:dyDescent="0.3">
      <c r="A19" s="200" t="s">
        <v>1421</v>
      </c>
      <c r="B19" s="202" t="s">
        <v>121</v>
      </c>
      <c r="C19" s="202" t="s">
        <v>1880</v>
      </c>
      <c r="D19" s="202" t="s">
        <v>1881</v>
      </c>
      <c r="E19" s="202" t="s">
        <v>1882</v>
      </c>
      <c r="G19" s="668"/>
      <c r="I19" s="668">
        <f t="shared" si="1"/>
        <v>0</v>
      </c>
      <c r="J19" s="668">
        <f t="shared" si="2"/>
        <v>0</v>
      </c>
      <c r="K19" s="668">
        <f t="shared" si="2"/>
        <v>0</v>
      </c>
      <c r="M19" s="669">
        <f t="shared" si="3"/>
        <v>0</v>
      </c>
      <c r="N19" s="669">
        <f t="shared" si="0"/>
        <v>0</v>
      </c>
      <c r="O19" s="669">
        <f t="shared" si="0"/>
        <v>0</v>
      </c>
    </row>
    <row r="20" spans="1:15" s="212" customFormat="1" ht="12" customHeight="1" thickBot="1" x14ac:dyDescent="0.3">
      <c r="A20" s="204">
        <v>1</v>
      </c>
      <c r="B20" s="205">
        <v>2</v>
      </c>
      <c r="C20" s="205">
        <v>3</v>
      </c>
      <c r="D20" s="205">
        <v>4</v>
      </c>
      <c r="E20" s="676">
        <v>5</v>
      </c>
      <c r="G20" s="668"/>
      <c r="I20" s="668">
        <f t="shared" si="1"/>
        <v>0</v>
      </c>
      <c r="J20" s="668">
        <f t="shared" si="2"/>
        <v>0</v>
      </c>
      <c r="K20" s="668">
        <f t="shared" si="2"/>
        <v>0</v>
      </c>
      <c r="M20" s="669">
        <f t="shared" si="3"/>
        <v>0</v>
      </c>
      <c r="N20" s="669">
        <f t="shared" si="0"/>
        <v>0</v>
      </c>
      <c r="O20" s="669">
        <f t="shared" si="0"/>
        <v>0</v>
      </c>
    </row>
    <row r="21" spans="1:15" s="212" customFormat="1" ht="15" customHeight="1" thickBot="1" x14ac:dyDescent="0.3">
      <c r="A21" s="208" t="s">
        <v>4</v>
      </c>
      <c r="B21" s="271" t="s">
        <v>1887</v>
      </c>
      <c r="C21" s="667">
        <v>1882500000</v>
      </c>
      <c r="D21" s="667">
        <v>1884200000</v>
      </c>
      <c r="E21" s="242">
        <v>1886100000</v>
      </c>
      <c r="G21" s="668">
        <f>'[1]1.1.sz.mell.'!D97</f>
        <v>1880490153</v>
      </c>
      <c r="I21" s="668">
        <f t="shared" si="1"/>
        <v>1882370643.1529999</v>
      </c>
      <c r="J21" s="668">
        <f t="shared" si="2"/>
        <v>1884253013.7961526</v>
      </c>
      <c r="K21" s="668">
        <f t="shared" si="2"/>
        <v>1886137266.8099484</v>
      </c>
      <c r="M21" s="669">
        <f t="shared" si="3"/>
        <v>1882370600</v>
      </c>
      <c r="N21" s="669">
        <f t="shared" si="3"/>
        <v>1884253000</v>
      </c>
      <c r="O21" s="669">
        <f t="shared" si="3"/>
        <v>1886137300</v>
      </c>
    </row>
    <row r="22" spans="1:15" ht="12" customHeight="1" thickBot="1" x14ac:dyDescent="0.35">
      <c r="A22" s="677" t="s">
        <v>15</v>
      </c>
      <c r="B22" s="678" t="s">
        <v>1888</v>
      </c>
      <c r="C22" s="679">
        <f>+C23+C24+C25</f>
        <v>210000000</v>
      </c>
      <c r="D22" s="679">
        <f>+D23+D24+D25</f>
        <v>190000000</v>
      </c>
      <c r="E22" s="680">
        <f>+E23+E24+E25</f>
        <v>190000000</v>
      </c>
      <c r="G22" s="668">
        <f>'[1]1.1.sz.mell.'!D107</f>
        <v>2576061781</v>
      </c>
      <c r="I22" s="668">
        <f t="shared" si="1"/>
        <v>2578637842.7809997</v>
      </c>
      <c r="J22" s="668">
        <f t="shared" ref="J22:K30" si="5">I22*1.001</f>
        <v>2581216480.6237803</v>
      </c>
      <c r="K22" s="668">
        <f t="shared" si="5"/>
        <v>2583797697.104404</v>
      </c>
      <c r="L22" s="212"/>
      <c r="M22" s="669">
        <f t="shared" ref="M22:O30" si="6">ROUND(I22,-2)</f>
        <v>2578637800</v>
      </c>
      <c r="N22" s="669">
        <f t="shared" si="6"/>
        <v>2581216500</v>
      </c>
      <c r="O22" s="669">
        <f t="shared" si="6"/>
        <v>2583797700</v>
      </c>
    </row>
    <row r="23" spans="1:15" ht="12" customHeight="1" x14ac:dyDescent="0.3">
      <c r="A23" s="213" t="s">
        <v>17</v>
      </c>
      <c r="B23" s="262" t="s">
        <v>129</v>
      </c>
      <c r="C23" s="681">
        <v>90000000</v>
      </c>
      <c r="D23" s="681">
        <v>90000000</v>
      </c>
      <c r="E23" s="681">
        <v>90000000</v>
      </c>
      <c r="G23" s="668">
        <f>'[1]1.1.sz.mell.'!D108</f>
        <v>2311807088</v>
      </c>
      <c r="I23" s="668">
        <f t="shared" si="1"/>
        <v>2314118895.0879998</v>
      </c>
      <c r="J23" s="668">
        <f t="shared" si="5"/>
        <v>2316433013.9830875</v>
      </c>
      <c r="K23" s="668">
        <f t="shared" si="5"/>
        <v>2318749446.9970703</v>
      </c>
      <c r="L23" s="212"/>
      <c r="M23" s="669">
        <f t="shared" si="6"/>
        <v>2314118900</v>
      </c>
      <c r="N23" s="669">
        <f t="shared" si="6"/>
        <v>2316433000</v>
      </c>
      <c r="O23" s="669">
        <f t="shared" si="6"/>
        <v>2318749400</v>
      </c>
    </row>
    <row r="24" spans="1:15" ht="12" customHeight="1" x14ac:dyDescent="0.3">
      <c r="A24" s="213" t="s">
        <v>19</v>
      </c>
      <c r="B24" s="270" t="s">
        <v>131</v>
      </c>
      <c r="C24" s="682">
        <v>120000000</v>
      </c>
      <c r="D24" s="682">
        <v>100000000</v>
      </c>
      <c r="E24" s="682">
        <v>100000000</v>
      </c>
      <c r="G24" s="668">
        <f>'[1]1.1.sz.mell.'!D110</f>
        <v>263654693</v>
      </c>
      <c r="I24" s="668">
        <f t="shared" si="1"/>
        <v>263918347.69299996</v>
      </c>
      <c r="J24" s="668">
        <f t="shared" si="5"/>
        <v>264182266.04069293</v>
      </c>
      <c r="K24" s="668">
        <f t="shared" si="5"/>
        <v>264446448.30673358</v>
      </c>
      <c r="L24" s="212"/>
      <c r="M24" s="669">
        <f t="shared" si="6"/>
        <v>263918300</v>
      </c>
      <c r="N24" s="669">
        <f t="shared" si="6"/>
        <v>264182300</v>
      </c>
      <c r="O24" s="669">
        <f t="shared" si="6"/>
        <v>264446400</v>
      </c>
    </row>
    <row r="25" spans="1:15" ht="12" customHeight="1" thickBot="1" x14ac:dyDescent="0.35">
      <c r="A25" s="275" t="s">
        <v>21</v>
      </c>
      <c r="B25" s="274" t="s">
        <v>133</v>
      </c>
      <c r="C25" s="683"/>
      <c r="D25" s="683"/>
      <c r="E25" s="683"/>
      <c r="G25" s="668">
        <f>'[1]1.1.sz.mell.'!D112</f>
        <v>600000</v>
      </c>
      <c r="I25" s="668">
        <f t="shared" si="1"/>
        <v>600599.99999999988</v>
      </c>
      <c r="J25" s="668">
        <f t="shared" si="5"/>
        <v>601200.59999999986</v>
      </c>
      <c r="K25" s="668">
        <f t="shared" si="5"/>
        <v>601801.80059999984</v>
      </c>
      <c r="L25" s="212"/>
      <c r="M25" s="669">
        <f t="shared" si="6"/>
        <v>600600</v>
      </c>
      <c r="N25" s="669">
        <f t="shared" si="6"/>
        <v>601200</v>
      </c>
      <c r="O25" s="669">
        <f t="shared" si="6"/>
        <v>601800</v>
      </c>
    </row>
    <row r="26" spans="1:15" ht="12" customHeight="1" thickBot="1" x14ac:dyDescent="0.35">
      <c r="A26" s="208" t="s">
        <v>27</v>
      </c>
      <c r="B26" s="271" t="s">
        <v>1889</v>
      </c>
      <c r="C26" s="671">
        <v>30000000</v>
      </c>
      <c r="D26" s="671">
        <v>30000000</v>
      </c>
      <c r="E26" s="671">
        <v>30000000</v>
      </c>
      <c r="G26" s="668">
        <f>'[1]1.1.sz.mell.'!D103</f>
        <v>126447928</v>
      </c>
      <c r="I26" s="668">
        <f t="shared" si="1"/>
        <v>126574375.92799999</v>
      </c>
      <c r="J26" s="668">
        <f t="shared" si="5"/>
        <v>126700950.30392797</v>
      </c>
      <c r="K26" s="668">
        <f t="shared" si="5"/>
        <v>126827651.25423189</v>
      </c>
      <c r="L26" s="212"/>
      <c r="M26" s="669">
        <f t="shared" si="6"/>
        <v>126574400</v>
      </c>
      <c r="N26" s="669">
        <f t="shared" si="6"/>
        <v>126701000</v>
      </c>
      <c r="O26" s="669">
        <f t="shared" si="6"/>
        <v>126827700</v>
      </c>
    </row>
    <row r="27" spans="1:15" ht="12" customHeight="1" thickBot="1" x14ac:dyDescent="0.35">
      <c r="A27" s="677" t="s">
        <v>135</v>
      </c>
      <c r="B27" s="266" t="s">
        <v>136</v>
      </c>
      <c r="C27" s="442">
        <f>+C21+C22+C26</f>
        <v>2122500000</v>
      </c>
      <c r="D27" s="442">
        <f t="shared" ref="D27:E27" si="7">+D21+D22+D26</f>
        <v>2104200000</v>
      </c>
      <c r="E27" s="442">
        <f t="shared" si="7"/>
        <v>2106100000</v>
      </c>
      <c r="G27" s="668"/>
      <c r="I27" s="668">
        <f t="shared" si="1"/>
        <v>0</v>
      </c>
      <c r="J27" s="668">
        <f t="shared" si="5"/>
        <v>0</v>
      </c>
      <c r="K27" s="668">
        <f t="shared" si="5"/>
        <v>0</v>
      </c>
      <c r="L27" s="212"/>
      <c r="M27" s="669">
        <f t="shared" si="6"/>
        <v>0</v>
      </c>
      <c r="N27" s="669">
        <f t="shared" si="6"/>
        <v>0</v>
      </c>
      <c r="O27" s="669">
        <f t="shared" si="6"/>
        <v>0</v>
      </c>
    </row>
    <row r="28" spans="1:15" ht="15" customHeight="1" thickBot="1" x14ac:dyDescent="0.35">
      <c r="A28" s="677" t="s">
        <v>41</v>
      </c>
      <c r="B28" s="266" t="s">
        <v>1890</v>
      </c>
      <c r="C28" s="684">
        <v>30978132</v>
      </c>
      <c r="D28" s="684">
        <v>30978132</v>
      </c>
      <c r="E28" s="684">
        <v>30978132</v>
      </c>
      <c r="F28" s="284"/>
      <c r="G28" s="668">
        <f>'[1]1.1.sz.mell.'!D139</f>
        <v>45696403</v>
      </c>
      <c r="I28" s="668">
        <f t="shared" si="1"/>
        <v>45742099.402999997</v>
      </c>
      <c r="J28" s="668">
        <f t="shared" si="5"/>
        <v>45787841.502402991</v>
      </c>
      <c r="K28" s="668">
        <f t="shared" si="5"/>
        <v>45833629.343905389</v>
      </c>
      <c r="L28" s="212"/>
      <c r="M28" s="669">
        <f t="shared" si="6"/>
        <v>45742100</v>
      </c>
      <c r="N28" s="669">
        <f t="shared" si="6"/>
        <v>45787800</v>
      </c>
      <c r="O28" s="669">
        <f t="shared" si="6"/>
        <v>45833600</v>
      </c>
    </row>
    <row r="29" spans="1:15" s="212" customFormat="1" ht="12.9" customHeight="1" thickBot="1" x14ac:dyDescent="0.3">
      <c r="A29" s="677" t="s">
        <v>63</v>
      </c>
      <c r="B29" s="287" t="s">
        <v>1891</v>
      </c>
      <c r="C29" s="685">
        <f>+C27+C28</f>
        <v>2153478132</v>
      </c>
      <c r="D29" s="685">
        <f>+D27+D28</f>
        <v>2135178132</v>
      </c>
      <c r="E29" s="466">
        <f>+E27+E28</f>
        <v>2137078132</v>
      </c>
      <c r="G29" s="668">
        <f>SUM(G21,G23:G28)</f>
        <v>4628696265</v>
      </c>
      <c r="H29" s="669"/>
      <c r="I29" s="668">
        <f t="shared" si="1"/>
        <v>4633324961.2649994</v>
      </c>
      <c r="J29" s="668">
        <f t="shared" si="5"/>
        <v>4637958286.226264</v>
      </c>
      <c r="K29" s="668">
        <f t="shared" si="5"/>
        <v>4642596244.5124893</v>
      </c>
      <c r="M29" s="669">
        <f t="shared" si="6"/>
        <v>4633325000</v>
      </c>
      <c r="N29" s="669">
        <f t="shared" si="6"/>
        <v>4637958300</v>
      </c>
      <c r="O29" s="669">
        <f t="shared" si="6"/>
        <v>4642596200</v>
      </c>
    </row>
    <row r="30" spans="1:15" x14ac:dyDescent="0.3">
      <c r="C30" s="198"/>
      <c r="I30" s="668">
        <f t="shared" si="1"/>
        <v>0</v>
      </c>
      <c r="J30" s="668">
        <f t="shared" si="5"/>
        <v>0</v>
      </c>
      <c r="K30" s="668">
        <f t="shared" si="5"/>
        <v>0</v>
      </c>
      <c r="L30" s="212"/>
      <c r="M30" s="669">
        <f t="shared" si="6"/>
        <v>0</v>
      </c>
      <c r="N30" s="669">
        <f t="shared" si="6"/>
        <v>0</v>
      </c>
      <c r="O30" s="669">
        <f t="shared" si="6"/>
        <v>0</v>
      </c>
    </row>
    <row r="31" spans="1:15" x14ac:dyDescent="0.3">
      <c r="C31" s="198"/>
    </row>
    <row r="32" spans="1:15" x14ac:dyDescent="0.3">
      <c r="C32" s="198"/>
    </row>
    <row r="33" spans="3:3" ht="16.5" customHeight="1" x14ac:dyDescent="0.3">
      <c r="C33" s="198"/>
    </row>
    <row r="34" spans="3:3" x14ac:dyDescent="0.3">
      <c r="C34" s="198"/>
    </row>
    <row r="35" spans="3:3" x14ac:dyDescent="0.3">
      <c r="C35" s="198"/>
    </row>
    <row r="36" spans="3:3" x14ac:dyDescent="0.3">
      <c r="C36" s="198"/>
    </row>
    <row r="37" spans="3:3" x14ac:dyDescent="0.3">
      <c r="C37" s="198"/>
    </row>
    <row r="38" spans="3:3" x14ac:dyDescent="0.3">
      <c r="C38" s="198"/>
    </row>
    <row r="39" spans="3:3" x14ac:dyDescent="0.3">
      <c r="C39" s="198"/>
    </row>
    <row r="40" spans="3:3" x14ac:dyDescent="0.3">
      <c r="C40" s="198"/>
    </row>
    <row r="41" spans="3:3" x14ac:dyDescent="0.3">
      <c r="C41" s="198"/>
    </row>
    <row r="42" spans="3:3" x14ac:dyDescent="0.3">
      <c r="C42" s="198"/>
    </row>
  </sheetData>
  <mergeCells count="4">
    <mergeCell ref="A1:E1"/>
    <mergeCell ref="A2:B2"/>
    <mergeCell ref="A17:E17"/>
    <mergeCell ref="A18:B18"/>
  </mergeCells>
  <printOptions horizontalCentered="1"/>
  <pageMargins left="0.78740157480314965" right="0.78740157480314965" top="1.4173228346456694" bottom="0.86614173228346458" header="0.55118110236220474" footer="0.59055118110236227"/>
  <pageSetup paperSize="9" scale="75" fitToWidth="3" fitToHeight="2" orientation="portrait" r:id="rId1"/>
  <headerFooter alignWithMargins="0">
    <oddHeader>&amp;C&amp;"Times New Roman CE,Félkövér"&amp;12BONYHÁD VÁROS ÖNKORMÁNYZATA
2016. ÉVI KÖLTSÉGVETÉSI ÉVET KÖVETŐ 3 ÉV
 TERVEZETT BEVÉTELEI, KIADÁSAI&amp;R&amp;"Times New Roman CE,Félkövér dőlt" 17.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E1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9"/>
  <sheetViews>
    <sheetView workbookViewId="0">
      <pane ySplit="3" topLeftCell="A253" activePane="bottomLeft" state="frozen"/>
      <selection activeCell="E2" sqref="E1:H1048576"/>
      <selection pane="bottomLeft" activeCell="E2" sqref="E1:H1048576"/>
    </sheetView>
  </sheetViews>
  <sheetFormatPr defaultRowHeight="13.2" x14ac:dyDescent="0.25"/>
  <cols>
    <col min="1" max="1" width="8.109375" style="158" customWidth="1"/>
    <col min="2" max="2" width="41" style="158" customWidth="1"/>
    <col min="3" max="5" width="32.88671875" style="158" customWidth="1"/>
    <col min="6" max="252" width="9.109375" style="158"/>
    <col min="253" max="253" width="8.109375" style="158" customWidth="1"/>
    <col min="254" max="254" width="41" style="158" customWidth="1"/>
    <col min="255" max="261" width="32.88671875" style="158" customWidth="1"/>
    <col min="262" max="508" width="9.109375" style="158"/>
    <col min="509" max="509" width="8.109375" style="158" customWidth="1"/>
    <col min="510" max="510" width="41" style="158" customWidth="1"/>
    <col min="511" max="517" width="32.88671875" style="158" customWidth="1"/>
    <col min="518" max="764" width="9.109375" style="158"/>
    <col min="765" max="765" width="8.109375" style="158" customWidth="1"/>
    <col min="766" max="766" width="41" style="158" customWidth="1"/>
    <col min="767" max="773" width="32.88671875" style="158" customWidth="1"/>
    <col min="774" max="1020" width="9.109375" style="158"/>
    <col min="1021" max="1021" width="8.109375" style="158" customWidth="1"/>
    <col min="1022" max="1022" width="41" style="158" customWidth="1"/>
    <col min="1023" max="1029" width="32.88671875" style="158" customWidth="1"/>
    <col min="1030" max="1276" width="9.109375" style="158"/>
    <col min="1277" max="1277" width="8.109375" style="158" customWidth="1"/>
    <col min="1278" max="1278" width="41" style="158" customWidth="1"/>
    <col min="1279" max="1285" width="32.88671875" style="158" customWidth="1"/>
    <col min="1286" max="1532" width="9.109375" style="158"/>
    <col min="1533" max="1533" width="8.109375" style="158" customWidth="1"/>
    <col min="1534" max="1534" width="41" style="158" customWidth="1"/>
    <col min="1535" max="1541" width="32.88671875" style="158" customWidth="1"/>
    <col min="1542" max="1788" width="9.109375" style="158"/>
    <col min="1789" max="1789" width="8.109375" style="158" customWidth="1"/>
    <col min="1790" max="1790" width="41" style="158" customWidth="1"/>
    <col min="1791" max="1797" width="32.88671875" style="158" customWidth="1"/>
    <col min="1798" max="2044" width="9.109375" style="158"/>
    <col min="2045" max="2045" width="8.109375" style="158" customWidth="1"/>
    <col min="2046" max="2046" width="41" style="158" customWidth="1"/>
    <col min="2047" max="2053" width="32.88671875" style="158" customWidth="1"/>
    <col min="2054" max="2300" width="9.109375" style="158"/>
    <col min="2301" max="2301" width="8.109375" style="158" customWidth="1"/>
    <col min="2302" max="2302" width="41" style="158" customWidth="1"/>
    <col min="2303" max="2309" width="32.88671875" style="158" customWidth="1"/>
    <col min="2310" max="2556" width="9.109375" style="158"/>
    <col min="2557" max="2557" width="8.109375" style="158" customWidth="1"/>
    <col min="2558" max="2558" width="41" style="158" customWidth="1"/>
    <col min="2559" max="2565" width="32.88671875" style="158" customWidth="1"/>
    <col min="2566" max="2812" width="9.109375" style="158"/>
    <col min="2813" max="2813" width="8.109375" style="158" customWidth="1"/>
    <col min="2814" max="2814" width="41" style="158" customWidth="1"/>
    <col min="2815" max="2821" width="32.88671875" style="158" customWidth="1"/>
    <col min="2822" max="3068" width="9.109375" style="158"/>
    <col min="3069" max="3069" width="8.109375" style="158" customWidth="1"/>
    <col min="3070" max="3070" width="41" style="158" customWidth="1"/>
    <col min="3071" max="3077" width="32.88671875" style="158" customWidth="1"/>
    <col min="3078" max="3324" width="9.109375" style="158"/>
    <col min="3325" max="3325" width="8.109375" style="158" customWidth="1"/>
    <col min="3326" max="3326" width="41" style="158" customWidth="1"/>
    <col min="3327" max="3333" width="32.88671875" style="158" customWidth="1"/>
    <col min="3334" max="3580" width="9.109375" style="158"/>
    <col min="3581" max="3581" width="8.109375" style="158" customWidth="1"/>
    <col min="3582" max="3582" width="41" style="158" customWidth="1"/>
    <col min="3583" max="3589" width="32.88671875" style="158" customWidth="1"/>
    <col min="3590" max="3836" width="9.109375" style="158"/>
    <col min="3837" max="3837" width="8.109375" style="158" customWidth="1"/>
    <col min="3838" max="3838" width="41" style="158" customWidth="1"/>
    <col min="3839" max="3845" width="32.88671875" style="158" customWidth="1"/>
    <col min="3846" max="4092" width="9.109375" style="158"/>
    <col min="4093" max="4093" width="8.109375" style="158" customWidth="1"/>
    <col min="4094" max="4094" width="41" style="158" customWidth="1"/>
    <col min="4095" max="4101" width="32.88671875" style="158" customWidth="1"/>
    <col min="4102" max="4348" width="9.109375" style="158"/>
    <col min="4349" max="4349" width="8.109375" style="158" customWidth="1"/>
    <col min="4350" max="4350" width="41" style="158" customWidth="1"/>
    <col min="4351" max="4357" width="32.88671875" style="158" customWidth="1"/>
    <col min="4358" max="4604" width="9.109375" style="158"/>
    <col min="4605" max="4605" width="8.109375" style="158" customWidth="1"/>
    <col min="4606" max="4606" width="41" style="158" customWidth="1"/>
    <col min="4607" max="4613" width="32.88671875" style="158" customWidth="1"/>
    <col min="4614" max="4860" width="9.109375" style="158"/>
    <col min="4861" max="4861" width="8.109375" style="158" customWidth="1"/>
    <col min="4862" max="4862" width="41" style="158" customWidth="1"/>
    <col min="4863" max="4869" width="32.88671875" style="158" customWidth="1"/>
    <col min="4870" max="5116" width="9.109375" style="158"/>
    <col min="5117" max="5117" width="8.109375" style="158" customWidth="1"/>
    <col min="5118" max="5118" width="41" style="158" customWidth="1"/>
    <col min="5119" max="5125" width="32.88671875" style="158" customWidth="1"/>
    <col min="5126" max="5372" width="9.109375" style="158"/>
    <col min="5373" max="5373" width="8.109375" style="158" customWidth="1"/>
    <col min="5374" max="5374" width="41" style="158" customWidth="1"/>
    <col min="5375" max="5381" width="32.88671875" style="158" customWidth="1"/>
    <col min="5382" max="5628" width="9.109375" style="158"/>
    <col min="5629" max="5629" width="8.109375" style="158" customWidth="1"/>
    <col min="5630" max="5630" width="41" style="158" customWidth="1"/>
    <col min="5631" max="5637" width="32.88671875" style="158" customWidth="1"/>
    <col min="5638" max="5884" width="9.109375" style="158"/>
    <col min="5885" max="5885" width="8.109375" style="158" customWidth="1"/>
    <col min="5886" max="5886" width="41" style="158" customWidth="1"/>
    <col min="5887" max="5893" width="32.88671875" style="158" customWidth="1"/>
    <col min="5894" max="6140" width="9.109375" style="158"/>
    <col min="6141" max="6141" width="8.109375" style="158" customWidth="1"/>
    <col min="6142" max="6142" width="41" style="158" customWidth="1"/>
    <col min="6143" max="6149" width="32.88671875" style="158" customWidth="1"/>
    <col min="6150" max="6396" width="9.109375" style="158"/>
    <col min="6397" max="6397" width="8.109375" style="158" customWidth="1"/>
    <col min="6398" max="6398" width="41" style="158" customWidth="1"/>
    <col min="6399" max="6405" width="32.88671875" style="158" customWidth="1"/>
    <col min="6406" max="6652" width="9.109375" style="158"/>
    <col min="6653" max="6653" width="8.109375" style="158" customWidth="1"/>
    <col min="6654" max="6654" width="41" style="158" customWidth="1"/>
    <col min="6655" max="6661" width="32.88671875" style="158" customWidth="1"/>
    <col min="6662" max="6908" width="9.109375" style="158"/>
    <col min="6909" max="6909" width="8.109375" style="158" customWidth="1"/>
    <col min="6910" max="6910" width="41" style="158" customWidth="1"/>
    <col min="6911" max="6917" width="32.88671875" style="158" customWidth="1"/>
    <col min="6918" max="7164" width="9.109375" style="158"/>
    <col min="7165" max="7165" width="8.109375" style="158" customWidth="1"/>
    <col min="7166" max="7166" width="41" style="158" customWidth="1"/>
    <col min="7167" max="7173" width="32.88671875" style="158" customWidth="1"/>
    <col min="7174" max="7420" width="9.109375" style="158"/>
    <col min="7421" max="7421" width="8.109375" style="158" customWidth="1"/>
    <col min="7422" max="7422" width="41" style="158" customWidth="1"/>
    <col min="7423" max="7429" width="32.88671875" style="158" customWidth="1"/>
    <col min="7430" max="7676" width="9.109375" style="158"/>
    <col min="7677" max="7677" width="8.109375" style="158" customWidth="1"/>
    <col min="7678" max="7678" width="41" style="158" customWidth="1"/>
    <col min="7679" max="7685" width="32.88671875" style="158" customWidth="1"/>
    <col min="7686" max="7932" width="9.109375" style="158"/>
    <col min="7933" max="7933" width="8.109375" style="158" customWidth="1"/>
    <col min="7934" max="7934" width="41" style="158" customWidth="1"/>
    <col min="7935" max="7941" width="32.88671875" style="158" customWidth="1"/>
    <col min="7942" max="8188" width="9.109375" style="158"/>
    <col min="8189" max="8189" width="8.109375" style="158" customWidth="1"/>
    <col min="8190" max="8190" width="41" style="158" customWidth="1"/>
    <col min="8191" max="8197" width="32.88671875" style="158" customWidth="1"/>
    <col min="8198" max="8444" width="9.109375" style="158"/>
    <col min="8445" max="8445" width="8.109375" style="158" customWidth="1"/>
    <col min="8446" max="8446" width="41" style="158" customWidth="1"/>
    <col min="8447" max="8453" width="32.88671875" style="158" customWidth="1"/>
    <col min="8454" max="8700" width="9.109375" style="158"/>
    <col min="8701" max="8701" width="8.109375" style="158" customWidth="1"/>
    <col min="8702" max="8702" width="41" style="158" customWidth="1"/>
    <col min="8703" max="8709" width="32.88671875" style="158" customWidth="1"/>
    <col min="8710" max="8956" width="9.109375" style="158"/>
    <col min="8957" max="8957" width="8.109375" style="158" customWidth="1"/>
    <col min="8958" max="8958" width="41" style="158" customWidth="1"/>
    <col min="8959" max="8965" width="32.88671875" style="158" customWidth="1"/>
    <col min="8966" max="9212" width="9.109375" style="158"/>
    <col min="9213" max="9213" width="8.109375" style="158" customWidth="1"/>
    <col min="9214" max="9214" width="41" style="158" customWidth="1"/>
    <col min="9215" max="9221" width="32.88671875" style="158" customWidth="1"/>
    <col min="9222" max="9468" width="9.109375" style="158"/>
    <col min="9469" max="9469" width="8.109375" style="158" customWidth="1"/>
    <col min="9470" max="9470" width="41" style="158" customWidth="1"/>
    <col min="9471" max="9477" width="32.88671875" style="158" customWidth="1"/>
    <col min="9478" max="9724" width="9.109375" style="158"/>
    <col min="9725" max="9725" width="8.109375" style="158" customWidth="1"/>
    <col min="9726" max="9726" width="41" style="158" customWidth="1"/>
    <col min="9727" max="9733" width="32.88671875" style="158" customWidth="1"/>
    <col min="9734" max="9980" width="9.109375" style="158"/>
    <col min="9981" max="9981" width="8.109375" style="158" customWidth="1"/>
    <col min="9982" max="9982" width="41" style="158" customWidth="1"/>
    <col min="9983" max="9989" width="32.88671875" style="158" customWidth="1"/>
    <col min="9990" max="10236" width="9.109375" style="158"/>
    <col min="10237" max="10237" width="8.109375" style="158" customWidth="1"/>
    <col min="10238" max="10238" width="41" style="158" customWidth="1"/>
    <col min="10239" max="10245" width="32.88671875" style="158" customWidth="1"/>
    <col min="10246" max="10492" width="9.109375" style="158"/>
    <col min="10493" max="10493" width="8.109375" style="158" customWidth="1"/>
    <col min="10494" max="10494" width="41" style="158" customWidth="1"/>
    <col min="10495" max="10501" width="32.88671875" style="158" customWidth="1"/>
    <col min="10502" max="10748" width="9.109375" style="158"/>
    <col min="10749" max="10749" width="8.109375" style="158" customWidth="1"/>
    <col min="10750" max="10750" width="41" style="158" customWidth="1"/>
    <col min="10751" max="10757" width="32.88671875" style="158" customWidth="1"/>
    <col min="10758" max="11004" width="9.109375" style="158"/>
    <col min="11005" max="11005" width="8.109375" style="158" customWidth="1"/>
    <col min="11006" max="11006" width="41" style="158" customWidth="1"/>
    <col min="11007" max="11013" width="32.88671875" style="158" customWidth="1"/>
    <col min="11014" max="11260" width="9.109375" style="158"/>
    <col min="11261" max="11261" width="8.109375" style="158" customWidth="1"/>
    <col min="11262" max="11262" width="41" style="158" customWidth="1"/>
    <col min="11263" max="11269" width="32.88671875" style="158" customWidth="1"/>
    <col min="11270" max="11516" width="9.109375" style="158"/>
    <col min="11517" max="11517" width="8.109375" style="158" customWidth="1"/>
    <col min="11518" max="11518" width="41" style="158" customWidth="1"/>
    <col min="11519" max="11525" width="32.88671875" style="158" customWidth="1"/>
    <col min="11526" max="11772" width="9.109375" style="158"/>
    <col min="11773" max="11773" width="8.109375" style="158" customWidth="1"/>
    <col min="11774" max="11774" width="41" style="158" customWidth="1"/>
    <col min="11775" max="11781" width="32.88671875" style="158" customWidth="1"/>
    <col min="11782" max="12028" width="9.109375" style="158"/>
    <col min="12029" max="12029" width="8.109375" style="158" customWidth="1"/>
    <col min="12030" max="12030" width="41" style="158" customWidth="1"/>
    <col min="12031" max="12037" width="32.88671875" style="158" customWidth="1"/>
    <col min="12038" max="12284" width="9.109375" style="158"/>
    <col min="12285" max="12285" width="8.109375" style="158" customWidth="1"/>
    <col min="12286" max="12286" width="41" style="158" customWidth="1"/>
    <col min="12287" max="12293" width="32.88671875" style="158" customWidth="1"/>
    <col min="12294" max="12540" width="9.109375" style="158"/>
    <col min="12541" max="12541" width="8.109375" style="158" customWidth="1"/>
    <col min="12542" max="12542" width="41" style="158" customWidth="1"/>
    <col min="12543" max="12549" width="32.88671875" style="158" customWidth="1"/>
    <col min="12550" max="12796" width="9.109375" style="158"/>
    <col min="12797" max="12797" width="8.109375" style="158" customWidth="1"/>
    <col min="12798" max="12798" width="41" style="158" customWidth="1"/>
    <col min="12799" max="12805" width="32.88671875" style="158" customWidth="1"/>
    <col min="12806" max="13052" width="9.109375" style="158"/>
    <col min="13053" max="13053" width="8.109375" style="158" customWidth="1"/>
    <col min="13054" max="13054" width="41" style="158" customWidth="1"/>
    <col min="13055" max="13061" width="32.88671875" style="158" customWidth="1"/>
    <col min="13062" max="13308" width="9.109375" style="158"/>
    <col min="13309" max="13309" width="8.109375" style="158" customWidth="1"/>
    <col min="13310" max="13310" width="41" style="158" customWidth="1"/>
    <col min="13311" max="13317" width="32.88671875" style="158" customWidth="1"/>
    <col min="13318" max="13564" width="9.109375" style="158"/>
    <col min="13565" max="13565" width="8.109375" style="158" customWidth="1"/>
    <col min="13566" max="13566" width="41" style="158" customWidth="1"/>
    <col min="13567" max="13573" width="32.88671875" style="158" customWidth="1"/>
    <col min="13574" max="13820" width="9.109375" style="158"/>
    <col min="13821" max="13821" width="8.109375" style="158" customWidth="1"/>
    <col min="13822" max="13822" width="41" style="158" customWidth="1"/>
    <col min="13823" max="13829" width="32.88671875" style="158" customWidth="1"/>
    <col min="13830" max="14076" width="9.109375" style="158"/>
    <col min="14077" max="14077" width="8.109375" style="158" customWidth="1"/>
    <col min="14078" max="14078" width="41" style="158" customWidth="1"/>
    <col min="14079" max="14085" width="32.88671875" style="158" customWidth="1"/>
    <col min="14086" max="14332" width="9.109375" style="158"/>
    <col min="14333" max="14333" width="8.109375" style="158" customWidth="1"/>
    <col min="14334" max="14334" width="41" style="158" customWidth="1"/>
    <col min="14335" max="14341" width="32.88671875" style="158" customWidth="1"/>
    <col min="14342" max="14588" width="9.109375" style="158"/>
    <col min="14589" max="14589" width="8.109375" style="158" customWidth="1"/>
    <col min="14590" max="14590" width="41" style="158" customWidth="1"/>
    <col min="14591" max="14597" width="32.88671875" style="158" customWidth="1"/>
    <col min="14598" max="14844" width="9.109375" style="158"/>
    <col min="14845" max="14845" width="8.109375" style="158" customWidth="1"/>
    <col min="14846" max="14846" width="41" style="158" customWidth="1"/>
    <col min="14847" max="14853" width="32.88671875" style="158" customWidth="1"/>
    <col min="14854" max="15100" width="9.109375" style="158"/>
    <col min="15101" max="15101" width="8.109375" style="158" customWidth="1"/>
    <col min="15102" max="15102" width="41" style="158" customWidth="1"/>
    <col min="15103" max="15109" width="32.88671875" style="158" customWidth="1"/>
    <col min="15110" max="15356" width="9.109375" style="158"/>
    <col min="15357" max="15357" width="8.109375" style="158" customWidth="1"/>
    <col min="15358" max="15358" width="41" style="158" customWidth="1"/>
    <col min="15359" max="15365" width="32.88671875" style="158" customWidth="1"/>
    <col min="15366" max="15612" width="9.109375" style="158"/>
    <col min="15613" max="15613" width="8.109375" style="158" customWidth="1"/>
    <col min="15614" max="15614" width="41" style="158" customWidth="1"/>
    <col min="15615" max="15621" width="32.88671875" style="158" customWidth="1"/>
    <col min="15622" max="15868" width="9.109375" style="158"/>
    <col min="15869" max="15869" width="8.109375" style="158" customWidth="1"/>
    <col min="15870" max="15870" width="41" style="158" customWidth="1"/>
    <col min="15871" max="15877" width="32.88671875" style="158" customWidth="1"/>
    <col min="15878" max="16124" width="9.109375" style="158"/>
    <col min="16125" max="16125" width="8.109375" style="158" customWidth="1"/>
    <col min="16126" max="16126" width="41" style="158" customWidth="1"/>
    <col min="16127" max="16133" width="32.88671875" style="158" customWidth="1"/>
    <col min="16134" max="16384" width="9.109375" style="158"/>
  </cols>
  <sheetData>
    <row r="1" spans="1:5" x14ac:dyDescent="0.25">
      <c r="A1" s="741" t="s">
        <v>583</v>
      </c>
      <c r="B1" s="742"/>
      <c r="C1" s="742"/>
      <c r="D1" s="742"/>
      <c r="E1" s="742"/>
    </row>
    <row r="2" spans="1:5" ht="15" x14ac:dyDescent="0.25">
      <c r="A2" s="159" t="s">
        <v>584</v>
      </c>
      <c r="B2" s="159" t="s">
        <v>155</v>
      </c>
      <c r="C2" s="159" t="s">
        <v>585</v>
      </c>
      <c r="D2" s="159" t="s">
        <v>586</v>
      </c>
      <c r="E2" s="159" t="s">
        <v>587</v>
      </c>
    </row>
    <row r="3" spans="1:5" ht="15" x14ac:dyDescent="0.25">
      <c r="A3" s="159">
        <v>2</v>
      </c>
      <c r="B3" s="159">
        <v>3</v>
      </c>
      <c r="C3" s="159">
        <v>4</v>
      </c>
      <c r="D3" s="159">
        <v>5</v>
      </c>
      <c r="E3" s="159">
        <v>10</v>
      </c>
    </row>
    <row r="4" spans="1:5" ht="26.4" x14ac:dyDescent="0.25">
      <c r="A4" s="160" t="s">
        <v>588</v>
      </c>
      <c r="B4" s="161" t="s">
        <v>589</v>
      </c>
      <c r="C4" s="162">
        <v>579692000</v>
      </c>
      <c r="D4" s="162">
        <v>628636465</v>
      </c>
      <c r="E4" s="162">
        <v>298674833</v>
      </c>
    </row>
    <row r="5" spans="1:5" x14ac:dyDescent="0.25">
      <c r="A5" s="160" t="s">
        <v>590</v>
      </c>
      <c r="B5" s="161" t="s">
        <v>591</v>
      </c>
      <c r="C5" s="162">
        <v>417000</v>
      </c>
      <c r="D5" s="162">
        <v>417000</v>
      </c>
      <c r="E5" s="162">
        <v>417000</v>
      </c>
    </row>
    <row r="6" spans="1:5" x14ac:dyDescent="0.25">
      <c r="A6" s="160" t="s">
        <v>592</v>
      </c>
      <c r="B6" s="161" t="s">
        <v>593</v>
      </c>
      <c r="C6" s="162">
        <v>0</v>
      </c>
      <c r="D6" s="162">
        <v>0</v>
      </c>
      <c r="E6" s="162">
        <v>0</v>
      </c>
    </row>
    <row r="7" spans="1:5" ht="26.4" x14ac:dyDescent="0.25">
      <c r="A7" s="160" t="s">
        <v>594</v>
      </c>
      <c r="B7" s="161" t="s">
        <v>595</v>
      </c>
      <c r="C7" s="162">
        <v>5966000</v>
      </c>
      <c r="D7" s="162">
        <v>6101623</v>
      </c>
      <c r="E7" s="162">
        <v>945073</v>
      </c>
    </row>
    <row r="8" spans="1:5" x14ac:dyDescent="0.25">
      <c r="A8" s="160" t="s">
        <v>596</v>
      </c>
      <c r="B8" s="161" t="s">
        <v>597</v>
      </c>
      <c r="C8" s="162">
        <v>0</v>
      </c>
      <c r="D8" s="162">
        <v>0</v>
      </c>
      <c r="E8" s="162">
        <v>0</v>
      </c>
    </row>
    <row r="9" spans="1:5" x14ac:dyDescent="0.25">
      <c r="A9" s="160" t="s">
        <v>598</v>
      </c>
      <c r="B9" s="161" t="s">
        <v>599</v>
      </c>
      <c r="C9" s="162">
        <v>9825000</v>
      </c>
      <c r="D9" s="162">
        <v>9825000</v>
      </c>
      <c r="E9" s="162">
        <v>2057500</v>
      </c>
    </row>
    <row r="10" spans="1:5" x14ac:dyDescent="0.25">
      <c r="A10" s="160" t="s">
        <v>600</v>
      </c>
      <c r="B10" s="161" t="s">
        <v>601</v>
      </c>
      <c r="C10" s="162">
        <v>16651000</v>
      </c>
      <c r="D10" s="162">
        <v>17083210</v>
      </c>
      <c r="E10" s="162">
        <v>15934430</v>
      </c>
    </row>
    <row r="11" spans="1:5" x14ac:dyDescent="0.25">
      <c r="A11" s="160" t="s">
        <v>602</v>
      </c>
      <c r="B11" s="161" t="s">
        <v>603</v>
      </c>
      <c r="C11" s="162">
        <v>0</v>
      </c>
      <c r="D11" s="162">
        <v>0</v>
      </c>
      <c r="E11" s="162">
        <v>0</v>
      </c>
    </row>
    <row r="12" spans="1:5" x14ac:dyDescent="0.25">
      <c r="A12" s="160" t="s">
        <v>604</v>
      </c>
      <c r="B12" s="161" t="s">
        <v>605</v>
      </c>
      <c r="C12" s="162">
        <v>6218000</v>
      </c>
      <c r="D12" s="162">
        <v>6318000</v>
      </c>
      <c r="E12" s="162">
        <v>2688884</v>
      </c>
    </row>
    <row r="13" spans="1:5" x14ac:dyDescent="0.25">
      <c r="A13" s="160" t="s">
        <v>404</v>
      </c>
      <c r="B13" s="161" t="s">
        <v>606</v>
      </c>
      <c r="C13" s="162">
        <v>1356000</v>
      </c>
      <c r="D13" s="162">
        <v>745000</v>
      </c>
      <c r="E13" s="162">
        <v>155000</v>
      </c>
    </row>
    <row r="14" spans="1:5" x14ac:dyDescent="0.25">
      <c r="A14" s="160" t="s">
        <v>405</v>
      </c>
      <c r="B14" s="161" t="s">
        <v>607</v>
      </c>
      <c r="C14" s="162">
        <v>0</v>
      </c>
      <c r="D14" s="162">
        <v>0</v>
      </c>
      <c r="E14" s="162">
        <v>0</v>
      </c>
    </row>
    <row r="15" spans="1:5" x14ac:dyDescent="0.25">
      <c r="A15" s="160" t="s">
        <v>406</v>
      </c>
      <c r="B15" s="161" t="s">
        <v>608</v>
      </c>
      <c r="C15" s="162">
        <v>260000</v>
      </c>
      <c r="D15" s="162">
        <v>260000</v>
      </c>
      <c r="E15" s="162">
        <v>84000</v>
      </c>
    </row>
    <row r="16" spans="1:5" ht="26.4" x14ac:dyDescent="0.25">
      <c r="A16" s="160" t="s">
        <v>407</v>
      </c>
      <c r="B16" s="161" t="s">
        <v>609</v>
      </c>
      <c r="C16" s="162">
        <v>3258000</v>
      </c>
      <c r="D16" s="162">
        <v>6144700</v>
      </c>
      <c r="E16" s="162">
        <v>3883684</v>
      </c>
    </row>
    <row r="17" spans="1:5" x14ac:dyDescent="0.25">
      <c r="A17" s="160" t="s">
        <v>408</v>
      </c>
      <c r="B17" s="161" t="s">
        <v>610</v>
      </c>
      <c r="C17" s="162">
        <v>0</v>
      </c>
      <c r="D17" s="162">
        <v>0</v>
      </c>
      <c r="E17" s="162">
        <v>0</v>
      </c>
    </row>
    <row r="18" spans="1:5" ht="26.4" x14ac:dyDescent="0.25">
      <c r="A18" s="160" t="s">
        <v>409</v>
      </c>
      <c r="B18" s="161" t="s">
        <v>611</v>
      </c>
      <c r="C18" s="162">
        <v>623643000</v>
      </c>
      <c r="D18" s="162">
        <v>675530998</v>
      </c>
      <c r="E18" s="162">
        <v>324840404</v>
      </c>
    </row>
    <row r="19" spans="1:5" x14ac:dyDescent="0.25">
      <c r="A19" s="160" t="s">
        <v>410</v>
      </c>
      <c r="B19" s="161" t="s">
        <v>612</v>
      </c>
      <c r="C19" s="162">
        <v>35656000</v>
      </c>
      <c r="D19" s="162">
        <v>35656000</v>
      </c>
      <c r="E19" s="162">
        <v>14011282</v>
      </c>
    </row>
    <row r="20" spans="1:5" ht="39.6" x14ac:dyDescent="0.25">
      <c r="A20" s="160" t="s">
        <v>411</v>
      </c>
      <c r="B20" s="161" t="s">
        <v>613</v>
      </c>
      <c r="C20" s="162">
        <v>30860000</v>
      </c>
      <c r="D20" s="162">
        <v>30607560</v>
      </c>
      <c r="E20" s="162">
        <v>10049510</v>
      </c>
    </row>
    <row r="21" spans="1:5" x14ac:dyDescent="0.25">
      <c r="A21" s="160" t="s">
        <v>412</v>
      </c>
      <c r="B21" s="161" t="s">
        <v>614</v>
      </c>
      <c r="C21" s="162">
        <v>6924000</v>
      </c>
      <c r="D21" s="162">
        <v>10591222</v>
      </c>
      <c r="E21" s="162">
        <v>5651395</v>
      </c>
    </row>
    <row r="22" spans="1:5" x14ac:dyDescent="0.25">
      <c r="A22" s="160" t="s">
        <v>413</v>
      </c>
      <c r="B22" s="161" t="s">
        <v>615</v>
      </c>
      <c r="C22" s="162">
        <v>73440000</v>
      </c>
      <c r="D22" s="162">
        <v>76854782</v>
      </c>
      <c r="E22" s="162">
        <v>29712187</v>
      </c>
    </row>
    <row r="23" spans="1:5" x14ac:dyDescent="0.25">
      <c r="A23" s="163" t="s">
        <v>414</v>
      </c>
      <c r="B23" s="164" t="s">
        <v>616</v>
      </c>
      <c r="C23" s="165">
        <v>697083000</v>
      </c>
      <c r="D23" s="165">
        <v>752385780</v>
      </c>
      <c r="E23" s="165">
        <v>354552591</v>
      </c>
    </row>
    <row r="24" spans="1:5" ht="26.4" x14ac:dyDescent="0.25">
      <c r="A24" s="163" t="s">
        <v>415</v>
      </c>
      <c r="B24" s="164" t="s">
        <v>1272</v>
      </c>
      <c r="C24" s="165">
        <v>140350000</v>
      </c>
      <c r="D24" s="165">
        <v>149399272</v>
      </c>
      <c r="E24" s="165">
        <v>70179356</v>
      </c>
    </row>
    <row r="25" spans="1:5" x14ac:dyDescent="0.25">
      <c r="A25" s="160" t="s">
        <v>416</v>
      </c>
      <c r="B25" s="161" t="s">
        <v>617</v>
      </c>
      <c r="C25" s="162">
        <v>0</v>
      </c>
      <c r="D25" s="162">
        <v>0</v>
      </c>
      <c r="E25" s="162">
        <v>66337723</v>
      </c>
    </row>
    <row r="26" spans="1:5" x14ac:dyDescent="0.25">
      <c r="A26" s="160" t="s">
        <v>417</v>
      </c>
      <c r="B26" s="161" t="s">
        <v>618</v>
      </c>
      <c r="C26" s="162">
        <v>0</v>
      </c>
      <c r="D26" s="162">
        <v>0</v>
      </c>
      <c r="E26" s="162">
        <v>875000</v>
      </c>
    </row>
    <row r="27" spans="1:5" x14ac:dyDescent="0.25">
      <c r="A27" s="160" t="s">
        <v>418</v>
      </c>
      <c r="B27" s="161" t="s">
        <v>619</v>
      </c>
      <c r="C27" s="162">
        <v>0</v>
      </c>
      <c r="D27" s="162">
        <v>0</v>
      </c>
      <c r="E27" s="162">
        <v>111580</v>
      </c>
    </row>
    <row r="28" spans="1:5" x14ac:dyDescent="0.25">
      <c r="A28" s="160" t="s">
        <v>419</v>
      </c>
      <c r="B28" s="161" t="s">
        <v>620</v>
      </c>
      <c r="C28" s="162">
        <v>0</v>
      </c>
      <c r="D28" s="162">
        <v>0</v>
      </c>
      <c r="E28" s="162">
        <v>358096</v>
      </c>
    </row>
    <row r="29" spans="1:5" ht="39.6" x14ac:dyDescent="0.25">
      <c r="A29" s="160" t="s">
        <v>420</v>
      </c>
      <c r="B29" s="161" t="s">
        <v>621</v>
      </c>
      <c r="C29" s="162">
        <v>0</v>
      </c>
      <c r="D29" s="162">
        <v>0</v>
      </c>
      <c r="E29" s="162">
        <v>0</v>
      </c>
    </row>
    <row r="30" spans="1:5" ht="26.4" x14ac:dyDescent="0.25">
      <c r="A30" s="160" t="s">
        <v>421</v>
      </c>
      <c r="B30" s="161" t="s">
        <v>622</v>
      </c>
      <c r="C30" s="162">
        <v>0</v>
      </c>
      <c r="D30" s="162">
        <v>0</v>
      </c>
      <c r="E30" s="162">
        <v>2496957</v>
      </c>
    </row>
    <row r="31" spans="1:5" x14ac:dyDescent="0.25">
      <c r="A31" s="160" t="s">
        <v>422</v>
      </c>
      <c r="B31" s="161" t="s">
        <v>623</v>
      </c>
      <c r="C31" s="162">
        <v>4658000</v>
      </c>
      <c r="D31" s="162">
        <v>5042758</v>
      </c>
      <c r="E31" s="162">
        <v>1479431</v>
      </c>
    </row>
    <row r="32" spans="1:5" x14ac:dyDescent="0.25">
      <c r="A32" s="160" t="s">
        <v>423</v>
      </c>
      <c r="B32" s="161" t="s">
        <v>624</v>
      </c>
      <c r="C32" s="162">
        <v>17724000</v>
      </c>
      <c r="D32" s="162">
        <v>20410354</v>
      </c>
      <c r="E32" s="162">
        <v>7185331</v>
      </c>
    </row>
    <row r="33" spans="1:5" x14ac:dyDescent="0.25">
      <c r="A33" s="160" t="s">
        <v>424</v>
      </c>
      <c r="B33" s="161" t="s">
        <v>625</v>
      </c>
      <c r="C33" s="162">
        <v>0</v>
      </c>
      <c r="D33" s="162">
        <v>5894</v>
      </c>
      <c r="E33" s="162">
        <v>5894</v>
      </c>
    </row>
    <row r="34" spans="1:5" x14ac:dyDescent="0.25">
      <c r="A34" s="160" t="s">
        <v>425</v>
      </c>
      <c r="B34" s="161" t="s">
        <v>1273</v>
      </c>
      <c r="C34" s="162">
        <v>22382000</v>
      </c>
      <c r="D34" s="162">
        <v>25459006</v>
      </c>
      <c r="E34" s="162">
        <v>8670656</v>
      </c>
    </row>
    <row r="35" spans="1:5" x14ac:dyDescent="0.25">
      <c r="A35" s="160" t="s">
        <v>426</v>
      </c>
      <c r="B35" s="161" t="s">
        <v>626</v>
      </c>
      <c r="C35" s="162">
        <v>6007000</v>
      </c>
      <c r="D35" s="162">
        <v>7118273</v>
      </c>
      <c r="E35" s="162">
        <v>3415941</v>
      </c>
    </row>
    <row r="36" spans="1:5" x14ac:dyDescent="0.25">
      <c r="A36" s="160" t="s">
        <v>427</v>
      </c>
      <c r="B36" s="161" t="s">
        <v>627</v>
      </c>
      <c r="C36" s="162">
        <v>5656000</v>
      </c>
      <c r="D36" s="162">
        <v>5211799</v>
      </c>
      <c r="E36" s="162">
        <v>2166673</v>
      </c>
    </row>
    <row r="37" spans="1:5" x14ac:dyDescent="0.25">
      <c r="A37" s="160" t="s">
        <v>428</v>
      </c>
      <c r="B37" s="161" t="s">
        <v>1274</v>
      </c>
      <c r="C37" s="162">
        <v>11663000</v>
      </c>
      <c r="D37" s="162">
        <v>12330072</v>
      </c>
      <c r="E37" s="162">
        <v>5582614</v>
      </c>
    </row>
    <row r="38" spans="1:5" x14ac:dyDescent="0.25">
      <c r="A38" s="160" t="s">
        <v>429</v>
      </c>
      <c r="B38" s="161" t="s">
        <v>628</v>
      </c>
      <c r="C38" s="162">
        <v>74746950</v>
      </c>
      <c r="D38" s="162">
        <v>75041056</v>
      </c>
      <c r="E38" s="162">
        <v>40952072</v>
      </c>
    </row>
    <row r="39" spans="1:5" x14ac:dyDescent="0.25">
      <c r="A39" s="160" t="s">
        <v>430</v>
      </c>
      <c r="B39" s="161" t="s">
        <v>629</v>
      </c>
      <c r="C39" s="162">
        <v>115975000</v>
      </c>
      <c r="D39" s="162">
        <v>115975000</v>
      </c>
      <c r="E39" s="162">
        <v>55712179</v>
      </c>
    </row>
    <row r="40" spans="1:5" x14ac:dyDescent="0.25">
      <c r="A40" s="160" t="s">
        <v>431</v>
      </c>
      <c r="B40" s="161" t="s">
        <v>1275</v>
      </c>
      <c r="C40" s="162">
        <v>3383000</v>
      </c>
      <c r="D40" s="162">
        <v>4475955</v>
      </c>
      <c r="E40" s="162">
        <v>1288521</v>
      </c>
    </row>
    <row r="41" spans="1:5" ht="39.6" x14ac:dyDescent="0.25">
      <c r="A41" s="160" t="s">
        <v>432</v>
      </c>
      <c r="B41" s="161" t="s">
        <v>630</v>
      </c>
      <c r="C41" s="162">
        <v>0</v>
      </c>
      <c r="D41" s="162">
        <v>0</v>
      </c>
      <c r="E41" s="162">
        <v>0</v>
      </c>
    </row>
    <row r="42" spans="1:5" x14ac:dyDescent="0.25">
      <c r="A42" s="160" t="s">
        <v>433</v>
      </c>
      <c r="B42" s="161" t="s">
        <v>631</v>
      </c>
      <c r="C42" s="162">
        <v>45164950</v>
      </c>
      <c r="D42" s="162">
        <v>45264950</v>
      </c>
      <c r="E42" s="162">
        <v>17456208</v>
      </c>
    </row>
    <row r="43" spans="1:5" x14ac:dyDescent="0.25">
      <c r="A43" s="160" t="s">
        <v>434</v>
      </c>
      <c r="B43" s="161" t="s">
        <v>1276</v>
      </c>
      <c r="C43" s="162">
        <v>2437000</v>
      </c>
      <c r="D43" s="162">
        <v>2437000</v>
      </c>
      <c r="E43" s="162">
        <v>1053019</v>
      </c>
    </row>
    <row r="44" spans="1:5" x14ac:dyDescent="0.25">
      <c r="A44" s="160" t="s">
        <v>435</v>
      </c>
      <c r="B44" s="161" t="s">
        <v>632</v>
      </c>
      <c r="C44" s="162">
        <v>0</v>
      </c>
      <c r="D44" s="162">
        <v>0</v>
      </c>
      <c r="E44" s="162">
        <v>97115</v>
      </c>
    </row>
    <row r="45" spans="1:5" ht="26.4" x14ac:dyDescent="0.25">
      <c r="A45" s="160" t="s">
        <v>436</v>
      </c>
      <c r="B45" s="161" t="s">
        <v>633</v>
      </c>
      <c r="C45" s="162">
        <v>64953000</v>
      </c>
      <c r="D45" s="162">
        <v>83248543</v>
      </c>
      <c r="E45" s="162">
        <v>33987630</v>
      </c>
    </row>
    <row r="46" spans="1:5" x14ac:dyDescent="0.25">
      <c r="A46" s="160" t="s">
        <v>437</v>
      </c>
      <c r="B46" s="161" t="s">
        <v>634</v>
      </c>
      <c r="C46" s="162">
        <v>43940000</v>
      </c>
      <c r="D46" s="162">
        <v>44758684</v>
      </c>
      <c r="E46" s="162">
        <v>18554398</v>
      </c>
    </row>
    <row r="47" spans="1:5" x14ac:dyDescent="0.25">
      <c r="A47" s="160" t="s">
        <v>438</v>
      </c>
      <c r="B47" s="161" t="s">
        <v>635</v>
      </c>
      <c r="C47" s="162">
        <v>0</v>
      </c>
      <c r="D47" s="162">
        <v>0</v>
      </c>
      <c r="E47" s="162">
        <v>1728540</v>
      </c>
    </row>
    <row r="48" spans="1:5" ht="26.4" x14ac:dyDescent="0.25">
      <c r="A48" s="160" t="s">
        <v>439</v>
      </c>
      <c r="B48" s="161" t="s">
        <v>1277</v>
      </c>
      <c r="C48" s="162">
        <v>350599900</v>
      </c>
      <c r="D48" s="162">
        <v>371201188</v>
      </c>
      <c r="E48" s="162">
        <v>169004027</v>
      </c>
    </row>
    <row r="49" spans="1:5" x14ac:dyDescent="0.25">
      <c r="A49" s="160" t="s">
        <v>440</v>
      </c>
      <c r="B49" s="161" t="s">
        <v>636</v>
      </c>
      <c r="C49" s="162">
        <v>1853000</v>
      </c>
      <c r="D49" s="162">
        <v>1893470</v>
      </c>
      <c r="E49" s="162">
        <v>558872</v>
      </c>
    </row>
    <row r="50" spans="1:5" x14ac:dyDescent="0.25">
      <c r="A50" s="160" t="s">
        <v>441</v>
      </c>
      <c r="B50" s="161" t="s">
        <v>637</v>
      </c>
      <c r="C50" s="162">
        <v>804000</v>
      </c>
      <c r="D50" s="162">
        <v>1667892</v>
      </c>
      <c r="E50" s="162">
        <v>723534</v>
      </c>
    </row>
    <row r="51" spans="1:5" ht="26.4" x14ac:dyDescent="0.25">
      <c r="A51" s="160" t="s">
        <v>442</v>
      </c>
      <c r="B51" s="161" t="s">
        <v>1278</v>
      </c>
      <c r="C51" s="162">
        <v>2657000</v>
      </c>
      <c r="D51" s="162">
        <v>3561362</v>
      </c>
      <c r="E51" s="162">
        <v>1282406</v>
      </c>
    </row>
    <row r="52" spans="1:5" ht="26.4" x14ac:dyDescent="0.25">
      <c r="A52" s="160" t="s">
        <v>443</v>
      </c>
      <c r="B52" s="161" t="s">
        <v>638</v>
      </c>
      <c r="C52" s="162">
        <v>106544577</v>
      </c>
      <c r="D52" s="162">
        <v>108484955</v>
      </c>
      <c r="E52" s="162">
        <v>38336634</v>
      </c>
    </row>
    <row r="53" spans="1:5" x14ac:dyDescent="0.25">
      <c r="A53" s="160" t="s">
        <v>444</v>
      </c>
      <c r="B53" s="161" t="s">
        <v>639</v>
      </c>
      <c r="C53" s="162">
        <v>13258000</v>
      </c>
      <c r="D53" s="162">
        <v>38866000</v>
      </c>
      <c r="E53" s="162">
        <v>25508815</v>
      </c>
    </row>
    <row r="54" spans="1:5" x14ac:dyDescent="0.25">
      <c r="A54" s="160" t="s">
        <v>445</v>
      </c>
      <c r="B54" s="161" t="s">
        <v>1279</v>
      </c>
      <c r="C54" s="162">
        <v>5840000</v>
      </c>
      <c r="D54" s="162">
        <v>5840000</v>
      </c>
      <c r="E54" s="162">
        <v>1326201</v>
      </c>
    </row>
    <row r="55" spans="1:5" x14ac:dyDescent="0.25">
      <c r="A55" s="160" t="s">
        <v>446</v>
      </c>
      <c r="B55" s="161" t="s">
        <v>640</v>
      </c>
      <c r="C55" s="162">
        <v>0</v>
      </c>
      <c r="D55" s="162">
        <v>0</v>
      </c>
      <c r="E55" s="162">
        <v>1126</v>
      </c>
    </row>
    <row r="56" spans="1:5" x14ac:dyDescent="0.25">
      <c r="A56" s="160" t="s">
        <v>447</v>
      </c>
      <c r="B56" s="161" t="s">
        <v>641</v>
      </c>
      <c r="C56" s="162">
        <v>0</v>
      </c>
      <c r="D56" s="162">
        <v>0</v>
      </c>
      <c r="E56" s="162">
        <v>0</v>
      </c>
    </row>
    <row r="57" spans="1:5" ht="26.4" x14ac:dyDescent="0.25">
      <c r="A57" s="160" t="s">
        <v>448</v>
      </c>
      <c r="B57" s="161" t="s">
        <v>1280</v>
      </c>
      <c r="C57" s="162">
        <v>0</v>
      </c>
      <c r="D57" s="162">
        <v>0</v>
      </c>
      <c r="E57" s="162">
        <v>0</v>
      </c>
    </row>
    <row r="58" spans="1:5" ht="26.4" x14ac:dyDescent="0.25">
      <c r="A58" s="160" t="s">
        <v>449</v>
      </c>
      <c r="B58" s="161" t="s">
        <v>642</v>
      </c>
      <c r="C58" s="162">
        <v>0</v>
      </c>
      <c r="D58" s="162">
        <v>0</v>
      </c>
      <c r="E58" s="162">
        <v>0</v>
      </c>
    </row>
    <row r="59" spans="1:5" ht="26.4" x14ac:dyDescent="0.25">
      <c r="A59" s="160" t="s">
        <v>450</v>
      </c>
      <c r="B59" s="161" t="s">
        <v>643</v>
      </c>
      <c r="C59" s="162">
        <v>0</v>
      </c>
      <c r="D59" s="162">
        <v>0</v>
      </c>
      <c r="E59" s="162">
        <v>0</v>
      </c>
    </row>
    <row r="60" spans="1:5" ht="26.4" x14ac:dyDescent="0.25">
      <c r="A60" s="160" t="s">
        <v>451</v>
      </c>
      <c r="B60" s="161" t="s">
        <v>644</v>
      </c>
      <c r="C60" s="162">
        <v>0</v>
      </c>
      <c r="D60" s="162">
        <v>0</v>
      </c>
      <c r="E60" s="162">
        <v>0</v>
      </c>
    </row>
    <row r="61" spans="1:5" x14ac:dyDescent="0.25">
      <c r="A61" s="160" t="s">
        <v>452</v>
      </c>
      <c r="B61" s="161" t="s">
        <v>645</v>
      </c>
      <c r="C61" s="162">
        <v>138663600</v>
      </c>
      <c r="D61" s="162">
        <v>102519864</v>
      </c>
      <c r="E61" s="162">
        <v>27072307</v>
      </c>
    </row>
    <row r="62" spans="1:5" ht="26.4" x14ac:dyDescent="0.25">
      <c r="A62" s="160" t="s">
        <v>453</v>
      </c>
      <c r="B62" s="161" t="s">
        <v>1281</v>
      </c>
      <c r="C62" s="162">
        <v>264306177</v>
      </c>
      <c r="D62" s="162">
        <v>255710819</v>
      </c>
      <c r="E62" s="162">
        <v>92243957</v>
      </c>
    </row>
    <row r="63" spans="1:5" x14ac:dyDescent="0.25">
      <c r="A63" s="163" t="s">
        <v>454</v>
      </c>
      <c r="B63" s="164" t="s">
        <v>1282</v>
      </c>
      <c r="C63" s="165">
        <v>651608077</v>
      </c>
      <c r="D63" s="165">
        <v>668262447</v>
      </c>
      <c r="E63" s="165">
        <v>276783660</v>
      </c>
    </row>
    <row r="64" spans="1:5" x14ac:dyDescent="0.25">
      <c r="A64" s="160" t="s">
        <v>455</v>
      </c>
      <c r="B64" s="161" t="s">
        <v>646</v>
      </c>
      <c r="C64" s="162">
        <v>0</v>
      </c>
      <c r="D64" s="162">
        <v>0</v>
      </c>
      <c r="E64" s="162">
        <v>0</v>
      </c>
    </row>
    <row r="65" spans="1:5" x14ac:dyDescent="0.25">
      <c r="A65" s="160" t="s">
        <v>456</v>
      </c>
      <c r="B65" s="161" t="s">
        <v>1283</v>
      </c>
      <c r="C65" s="162">
        <v>368000</v>
      </c>
      <c r="D65" s="162">
        <v>368000</v>
      </c>
      <c r="E65" s="162">
        <v>150480</v>
      </c>
    </row>
    <row r="66" spans="1:5" x14ac:dyDescent="0.25">
      <c r="A66" s="160" t="s">
        <v>457</v>
      </c>
      <c r="B66" s="161" t="s">
        <v>647</v>
      </c>
      <c r="C66" s="162">
        <v>0</v>
      </c>
      <c r="D66" s="162">
        <v>0</v>
      </c>
      <c r="E66" s="162">
        <v>0</v>
      </c>
    </row>
    <row r="67" spans="1:5" x14ac:dyDescent="0.25">
      <c r="A67" s="160" t="s">
        <v>458</v>
      </c>
      <c r="B67" s="161" t="s">
        <v>648</v>
      </c>
      <c r="C67" s="162">
        <v>0</v>
      </c>
      <c r="D67" s="162">
        <v>0</v>
      </c>
      <c r="E67" s="162">
        <v>0</v>
      </c>
    </row>
    <row r="68" spans="1:5" x14ac:dyDescent="0.25">
      <c r="A68" s="160" t="s">
        <v>459</v>
      </c>
      <c r="B68" s="161" t="s">
        <v>649</v>
      </c>
      <c r="C68" s="162">
        <v>0</v>
      </c>
      <c r="D68" s="162">
        <v>0</v>
      </c>
      <c r="E68" s="162">
        <v>0</v>
      </c>
    </row>
    <row r="69" spans="1:5" x14ac:dyDescent="0.25">
      <c r="A69" s="160" t="s">
        <v>460</v>
      </c>
      <c r="B69" s="161" t="s">
        <v>650</v>
      </c>
      <c r="C69" s="162">
        <v>0</v>
      </c>
      <c r="D69" s="162">
        <v>0</v>
      </c>
      <c r="E69" s="162">
        <v>0</v>
      </c>
    </row>
    <row r="70" spans="1:5" ht="26.4" x14ac:dyDescent="0.25">
      <c r="A70" s="160" t="s">
        <v>461</v>
      </c>
      <c r="B70" s="161" t="s">
        <v>651</v>
      </c>
      <c r="C70" s="162">
        <v>0</v>
      </c>
      <c r="D70" s="162">
        <v>0</v>
      </c>
      <c r="E70" s="162">
        <v>0</v>
      </c>
    </row>
    <row r="71" spans="1:5" x14ac:dyDescent="0.25">
      <c r="A71" s="160" t="s">
        <v>462</v>
      </c>
      <c r="B71" s="161" t="s">
        <v>652</v>
      </c>
      <c r="C71" s="162">
        <v>0</v>
      </c>
      <c r="D71" s="162">
        <v>0</v>
      </c>
      <c r="E71" s="162">
        <v>0</v>
      </c>
    </row>
    <row r="72" spans="1:5" x14ac:dyDescent="0.25">
      <c r="A72" s="160" t="s">
        <v>463</v>
      </c>
      <c r="B72" s="161" t="s">
        <v>653</v>
      </c>
      <c r="C72" s="162">
        <v>0</v>
      </c>
      <c r="D72" s="162">
        <v>0</v>
      </c>
      <c r="E72" s="162">
        <v>0</v>
      </c>
    </row>
    <row r="73" spans="1:5" x14ac:dyDescent="0.25">
      <c r="A73" s="160" t="s">
        <v>464</v>
      </c>
      <c r="B73" s="161" t="s">
        <v>654</v>
      </c>
      <c r="C73" s="162">
        <v>0</v>
      </c>
      <c r="D73" s="162">
        <v>0</v>
      </c>
      <c r="E73" s="162">
        <v>0</v>
      </c>
    </row>
    <row r="74" spans="1:5" ht="26.4" x14ac:dyDescent="0.25">
      <c r="A74" s="160" t="s">
        <v>465</v>
      </c>
      <c r="B74" s="161" t="s">
        <v>1284</v>
      </c>
      <c r="C74" s="162">
        <v>0</v>
      </c>
      <c r="D74" s="162">
        <v>0</v>
      </c>
      <c r="E74" s="162">
        <v>0</v>
      </c>
    </row>
    <row r="75" spans="1:5" ht="26.4" x14ac:dyDescent="0.25">
      <c r="A75" s="160" t="s">
        <v>466</v>
      </c>
      <c r="B75" s="161" t="s">
        <v>655</v>
      </c>
      <c r="C75" s="162">
        <v>0</v>
      </c>
      <c r="D75" s="162">
        <v>0</v>
      </c>
      <c r="E75" s="162">
        <v>150480</v>
      </c>
    </row>
    <row r="76" spans="1:5" x14ac:dyDescent="0.25">
      <c r="A76" s="160" t="s">
        <v>467</v>
      </c>
      <c r="B76" s="161" t="s">
        <v>656</v>
      </c>
      <c r="C76" s="162">
        <v>0</v>
      </c>
      <c r="D76" s="162">
        <v>0</v>
      </c>
      <c r="E76" s="162">
        <v>0</v>
      </c>
    </row>
    <row r="77" spans="1:5" ht="39.6" x14ac:dyDescent="0.25">
      <c r="A77" s="160" t="s">
        <v>468</v>
      </c>
      <c r="B77" s="161" t="s">
        <v>1285</v>
      </c>
      <c r="C77" s="162">
        <v>0</v>
      </c>
      <c r="D77" s="162">
        <v>0</v>
      </c>
      <c r="E77" s="162">
        <v>0</v>
      </c>
    </row>
    <row r="78" spans="1:5" x14ac:dyDescent="0.25">
      <c r="A78" s="160" t="s">
        <v>469</v>
      </c>
      <c r="B78" s="161" t="s">
        <v>657</v>
      </c>
      <c r="C78" s="162">
        <v>0</v>
      </c>
      <c r="D78" s="162">
        <v>0</v>
      </c>
      <c r="E78" s="162">
        <v>0</v>
      </c>
    </row>
    <row r="79" spans="1:5" ht="26.4" x14ac:dyDescent="0.25">
      <c r="A79" s="160" t="s">
        <v>470</v>
      </c>
      <c r="B79" s="161" t="s">
        <v>658</v>
      </c>
      <c r="C79" s="162">
        <v>0</v>
      </c>
      <c r="D79" s="162">
        <v>0</v>
      </c>
      <c r="E79" s="162">
        <v>0</v>
      </c>
    </row>
    <row r="80" spans="1:5" s="194" customFormat="1" x14ac:dyDescent="0.25">
      <c r="A80" s="160" t="s">
        <v>471</v>
      </c>
      <c r="B80" s="161" t="s">
        <v>1286</v>
      </c>
      <c r="C80" s="162">
        <v>0</v>
      </c>
      <c r="D80" s="162">
        <v>0</v>
      </c>
      <c r="E80" s="162">
        <v>0</v>
      </c>
    </row>
    <row r="81" spans="1:5" ht="26.4" x14ac:dyDescent="0.25">
      <c r="A81" s="160" t="s">
        <v>472</v>
      </c>
      <c r="B81" s="161" t="s">
        <v>659</v>
      </c>
      <c r="C81" s="162">
        <v>0</v>
      </c>
      <c r="D81" s="162">
        <v>0</v>
      </c>
      <c r="E81" s="162">
        <v>0</v>
      </c>
    </row>
    <row r="82" spans="1:5" ht="39.6" x14ac:dyDescent="0.25">
      <c r="A82" s="160" t="s">
        <v>473</v>
      </c>
      <c r="B82" s="161" t="s">
        <v>660</v>
      </c>
      <c r="C82" s="162">
        <v>0</v>
      </c>
      <c r="D82" s="162">
        <v>0</v>
      </c>
      <c r="E82" s="162">
        <v>0</v>
      </c>
    </row>
    <row r="83" spans="1:5" ht="26.4" x14ac:dyDescent="0.25">
      <c r="A83" s="160" t="s">
        <v>474</v>
      </c>
      <c r="B83" s="161" t="s">
        <v>661</v>
      </c>
      <c r="C83" s="162">
        <v>0</v>
      </c>
      <c r="D83" s="162">
        <v>0</v>
      </c>
      <c r="E83" s="162">
        <v>0</v>
      </c>
    </row>
    <row r="84" spans="1:5" x14ac:dyDescent="0.25">
      <c r="A84" s="160" t="s">
        <v>475</v>
      </c>
      <c r="B84" s="161" t="s">
        <v>662</v>
      </c>
      <c r="C84" s="162">
        <v>0</v>
      </c>
      <c r="D84" s="162">
        <v>0</v>
      </c>
      <c r="E84" s="162">
        <v>0</v>
      </c>
    </row>
    <row r="85" spans="1:5" ht="39.6" x14ac:dyDescent="0.25">
      <c r="A85" s="160" t="s">
        <v>476</v>
      </c>
      <c r="B85" s="161" t="s">
        <v>663</v>
      </c>
      <c r="C85" s="162">
        <v>0</v>
      </c>
      <c r="D85" s="162">
        <v>0</v>
      </c>
      <c r="E85" s="162">
        <v>0</v>
      </c>
    </row>
    <row r="86" spans="1:5" ht="26.4" x14ac:dyDescent="0.25">
      <c r="A86" s="160" t="s">
        <v>477</v>
      </c>
      <c r="B86" s="161" t="s">
        <v>1287</v>
      </c>
      <c r="C86" s="162">
        <v>0</v>
      </c>
      <c r="D86" s="162">
        <v>0</v>
      </c>
      <c r="E86" s="162">
        <v>0</v>
      </c>
    </row>
    <row r="87" spans="1:5" ht="79.2" x14ac:dyDescent="0.25">
      <c r="A87" s="160" t="s">
        <v>478</v>
      </c>
      <c r="B87" s="161" t="s">
        <v>664</v>
      </c>
      <c r="C87" s="162">
        <v>0</v>
      </c>
      <c r="D87" s="162">
        <v>0</v>
      </c>
      <c r="E87" s="162">
        <v>0</v>
      </c>
    </row>
    <row r="88" spans="1:5" ht="26.4" x14ac:dyDescent="0.25">
      <c r="A88" s="160" t="s">
        <v>479</v>
      </c>
      <c r="B88" s="161" t="s">
        <v>665</v>
      </c>
      <c r="C88" s="162">
        <v>0</v>
      </c>
      <c r="D88" s="162">
        <v>0</v>
      </c>
      <c r="E88" s="162">
        <v>0</v>
      </c>
    </row>
    <row r="89" spans="1:5" x14ac:dyDescent="0.25">
      <c r="A89" s="160" t="s">
        <v>480</v>
      </c>
      <c r="B89" s="161" t="s">
        <v>666</v>
      </c>
      <c r="C89" s="162">
        <v>0</v>
      </c>
      <c r="D89" s="162">
        <v>0</v>
      </c>
      <c r="E89" s="162">
        <v>0</v>
      </c>
    </row>
    <row r="90" spans="1:5" ht="26.4" x14ac:dyDescent="0.25">
      <c r="A90" s="160" t="s">
        <v>481</v>
      </c>
      <c r="B90" s="161" t="s">
        <v>667</v>
      </c>
      <c r="C90" s="162">
        <v>0</v>
      </c>
      <c r="D90" s="162">
        <v>0</v>
      </c>
      <c r="E90" s="162">
        <v>0</v>
      </c>
    </row>
    <row r="91" spans="1:5" ht="26.4" x14ac:dyDescent="0.25">
      <c r="A91" s="160" t="s">
        <v>482</v>
      </c>
      <c r="B91" s="161" t="s">
        <v>668</v>
      </c>
      <c r="C91" s="162">
        <v>0</v>
      </c>
      <c r="D91" s="162">
        <v>0</v>
      </c>
      <c r="E91" s="162">
        <v>0</v>
      </c>
    </row>
    <row r="92" spans="1:5" x14ac:dyDescent="0.25">
      <c r="A92" s="160" t="s">
        <v>483</v>
      </c>
      <c r="B92" s="161" t="s">
        <v>669</v>
      </c>
      <c r="C92" s="162">
        <v>0</v>
      </c>
      <c r="D92" s="162">
        <v>0</v>
      </c>
      <c r="E92" s="162">
        <v>0</v>
      </c>
    </row>
    <row r="93" spans="1:5" ht="26.4" x14ac:dyDescent="0.25">
      <c r="A93" s="160" t="s">
        <v>484</v>
      </c>
      <c r="B93" s="161" t="s">
        <v>670</v>
      </c>
      <c r="C93" s="162">
        <v>0</v>
      </c>
      <c r="D93" s="162">
        <v>0</v>
      </c>
      <c r="E93" s="162">
        <v>0</v>
      </c>
    </row>
    <row r="94" spans="1:5" ht="26.4" x14ac:dyDescent="0.25">
      <c r="A94" s="160" t="s">
        <v>485</v>
      </c>
      <c r="B94" s="161" t="s">
        <v>671</v>
      </c>
      <c r="C94" s="162">
        <v>0</v>
      </c>
      <c r="D94" s="162">
        <v>0</v>
      </c>
      <c r="E94" s="162">
        <v>0</v>
      </c>
    </row>
    <row r="95" spans="1:5" ht="26.4" x14ac:dyDescent="0.25">
      <c r="A95" s="160" t="s">
        <v>486</v>
      </c>
      <c r="B95" s="161" t="s">
        <v>1288</v>
      </c>
      <c r="C95" s="162">
        <v>0</v>
      </c>
      <c r="D95" s="162">
        <v>0</v>
      </c>
      <c r="E95" s="162">
        <v>0</v>
      </c>
    </row>
    <row r="96" spans="1:5" ht="26.4" x14ac:dyDescent="0.25">
      <c r="A96" s="160" t="s">
        <v>487</v>
      </c>
      <c r="B96" s="161" t="s">
        <v>672</v>
      </c>
      <c r="C96" s="162">
        <v>0</v>
      </c>
      <c r="D96" s="162">
        <v>0</v>
      </c>
      <c r="E96" s="162">
        <v>0</v>
      </c>
    </row>
    <row r="97" spans="1:5" x14ac:dyDescent="0.25">
      <c r="A97" s="160" t="s">
        <v>488</v>
      </c>
      <c r="B97" s="161" t="s">
        <v>673</v>
      </c>
      <c r="C97" s="162">
        <v>0</v>
      </c>
      <c r="D97" s="162">
        <v>0</v>
      </c>
      <c r="E97" s="162">
        <v>0</v>
      </c>
    </row>
    <row r="98" spans="1:5" ht="26.4" x14ac:dyDescent="0.25">
      <c r="A98" s="160" t="s">
        <v>489</v>
      </c>
      <c r="B98" s="161" t="s">
        <v>1289</v>
      </c>
      <c r="C98" s="162">
        <v>0</v>
      </c>
      <c r="D98" s="162">
        <v>0</v>
      </c>
      <c r="E98" s="162">
        <v>0</v>
      </c>
    </row>
    <row r="99" spans="1:5" ht="26.4" x14ac:dyDescent="0.25">
      <c r="A99" s="160" t="s">
        <v>490</v>
      </c>
      <c r="B99" s="161" t="s">
        <v>674</v>
      </c>
      <c r="C99" s="162">
        <v>0</v>
      </c>
      <c r="D99" s="162">
        <v>0</v>
      </c>
      <c r="E99" s="162">
        <v>0</v>
      </c>
    </row>
    <row r="100" spans="1:5" ht="26.4" x14ac:dyDescent="0.25">
      <c r="A100" s="160" t="s">
        <v>491</v>
      </c>
      <c r="B100" s="161" t="s">
        <v>675</v>
      </c>
      <c r="C100" s="162">
        <v>0</v>
      </c>
      <c r="D100" s="162">
        <v>0</v>
      </c>
      <c r="E100" s="162">
        <v>0</v>
      </c>
    </row>
    <row r="101" spans="1:5" ht="26.4" x14ac:dyDescent="0.25">
      <c r="A101" s="160" t="s">
        <v>492</v>
      </c>
      <c r="B101" s="161" t="s">
        <v>1290</v>
      </c>
      <c r="C101" s="162">
        <v>0</v>
      </c>
      <c r="D101" s="162">
        <v>0</v>
      </c>
      <c r="E101" s="162">
        <v>0</v>
      </c>
    </row>
    <row r="102" spans="1:5" x14ac:dyDescent="0.25">
      <c r="A102" s="160" t="s">
        <v>493</v>
      </c>
      <c r="B102" s="161" t="s">
        <v>677</v>
      </c>
      <c r="C102" s="162">
        <v>19044000</v>
      </c>
      <c r="D102" s="162">
        <v>16656000</v>
      </c>
      <c r="E102" s="162">
        <v>6971835</v>
      </c>
    </row>
    <row r="103" spans="1:5" ht="26.4" x14ac:dyDescent="0.25">
      <c r="A103" s="160" t="s">
        <v>494</v>
      </c>
      <c r="B103" s="161" t="s">
        <v>678</v>
      </c>
      <c r="C103" s="162">
        <v>0</v>
      </c>
      <c r="D103" s="162">
        <v>0</v>
      </c>
      <c r="E103" s="162">
        <v>0</v>
      </c>
    </row>
    <row r="104" spans="1:5" ht="26.4" x14ac:dyDescent="0.25">
      <c r="A104" s="160" t="s">
        <v>495</v>
      </c>
      <c r="B104" s="161" t="s">
        <v>679</v>
      </c>
      <c r="C104" s="162">
        <v>0</v>
      </c>
      <c r="D104" s="162">
        <v>0</v>
      </c>
      <c r="E104" s="162">
        <v>0</v>
      </c>
    </row>
    <row r="105" spans="1:5" x14ac:dyDescent="0.25">
      <c r="A105" s="160" t="s">
        <v>676</v>
      </c>
      <c r="B105" s="161" t="s">
        <v>680</v>
      </c>
      <c r="C105" s="162">
        <v>0</v>
      </c>
      <c r="D105" s="162">
        <v>0</v>
      </c>
      <c r="E105" s="162">
        <v>0</v>
      </c>
    </row>
    <row r="106" spans="1:5" x14ac:dyDescent="0.25">
      <c r="A106" s="160" t="s">
        <v>496</v>
      </c>
      <c r="B106" s="161" t="s">
        <v>681</v>
      </c>
      <c r="C106" s="162">
        <v>0</v>
      </c>
      <c r="D106" s="162">
        <v>0</v>
      </c>
      <c r="E106" s="162">
        <v>0</v>
      </c>
    </row>
    <row r="107" spans="1:5" ht="39.6" x14ac:dyDescent="0.25">
      <c r="A107" s="160" t="s">
        <v>497</v>
      </c>
      <c r="B107" s="161" t="s">
        <v>682</v>
      </c>
      <c r="C107" s="162">
        <v>0</v>
      </c>
      <c r="D107" s="162">
        <v>0</v>
      </c>
      <c r="E107" s="162">
        <v>0</v>
      </c>
    </row>
    <row r="108" spans="1:5" ht="39.6" x14ac:dyDescent="0.25">
      <c r="A108" s="160" t="s">
        <v>498</v>
      </c>
      <c r="B108" s="161" t="s">
        <v>683</v>
      </c>
      <c r="C108" s="162">
        <v>0</v>
      </c>
      <c r="D108" s="162">
        <v>0</v>
      </c>
      <c r="E108" s="162">
        <v>0</v>
      </c>
    </row>
    <row r="109" spans="1:5" ht="52.8" x14ac:dyDescent="0.25">
      <c r="A109" s="160" t="s">
        <v>499</v>
      </c>
      <c r="B109" s="161" t="s">
        <v>1291</v>
      </c>
      <c r="C109" s="162">
        <v>0</v>
      </c>
      <c r="D109" s="162">
        <v>0</v>
      </c>
      <c r="E109" s="162">
        <v>0</v>
      </c>
    </row>
    <row r="110" spans="1:5" ht="39.6" x14ac:dyDescent="0.25">
      <c r="A110" s="160" t="s">
        <v>500</v>
      </c>
      <c r="B110" s="161" t="s">
        <v>684</v>
      </c>
      <c r="C110" s="162">
        <v>0</v>
      </c>
      <c r="D110" s="162">
        <v>0</v>
      </c>
      <c r="E110" s="162">
        <v>0</v>
      </c>
    </row>
    <row r="111" spans="1:5" ht="39.6" x14ac:dyDescent="0.25">
      <c r="A111" s="160" t="s">
        <v>501</v>
      </c>
      <c r="B111" s="161" t="s">
        <v>685</v>
      </c>
      <c r="C111" s="162">
        <v>0</v>
      </c>
      <c r="D111" s="162">
        <v>0</v>
      </c>
      <c r="E111" s="162">
        <v>0</v>
      </c>
    </row>
    <row r="112" spans="1:5" x14ac:dyDescent="0.25">
      <c r="A112" s="160" t="s">
        <v>502</v>
      </c>
      <c r="B112" s="161" t="s">
        <v>686</v>
      </c>
      <c r="C112" s="162">
        <v>0</v>
      </c>
      <c r="D112" s="162">
        <v>0</v>
      </c>
      <c r="E112" s="162">
        <v>0</v>
      </c>
    </row>
    <row r="113" spans="1:5" ht="26.4" x14ac:dyDescent="0.25">
      <c r="A113" s="160" t="s">
        <v>503</v>
      </c>
      <c r="B113" s="161" t="s">
        <v>687</v>
      </c>
      <c r="C113" s="162">
        <v>0</v>
      </c>
      <c r="D113" s="162">
        <v>0</v>
      </c>
      <c r="E113" s="162">
        <v>0</v>
      </c>
    </row>
    <row r="114" spans="1:5" x14ac:dyDescent="0.25">
      <c r="A114" s="160" t="s">
        <v>504</v>
      </c>
      <c r="B114" s="161" t="s">
        <v>688</v>
      </c>
      <c r="C114" s="162">
        <v>0</v>
      </c>
      <c r="D114" s="162">
        <v>0</v>
      </c>
      <c r="E114" s="162">
        <v>0</v>
      </c>
    </row>
    <row r="115" spans="1:5" ht="26.4" x14ac:dyDescent="0.25">
      <c r="A115" s="160" t="s">
        <v>505</v>
      </c>
      <c r="B115" s="161" t="s">
        <v>689</v>
      </c>
      <c r="C115" s="162">
        <v>0</v>
      </c>
      <c r="D115" s="162">
        <v>0</v>
      </c>
      <c r="E115" s="162">
        <v>0</v>
      </c>
    </row>
    <row r="116" spans="1:5" ht="26.4" x14ac:dyDescent="0.25">
      <c r="A116" s="160" t="s">
        <v>506</v>
      </c>
      <c r="B116" s="161" t="s">
        <v>690</v>
      </c>
      <c r="C116" s="162">
        <v>0</v>
      </c>
      <c r="D116" s="162">
        <v>0</v>
      </c>
      <c r="E116" s="162">
        <v>0</v>
      </c>
    </row>
    <row r="117" spans="1:5" x14ac:dyDescent="0.25">
      <c r="A117" s="160" t="s">
        <v>507</v>
      </c>
      <c r="B117" s="161" t="s">
        <v>691</v>
      </c>
      <c r="C117" s="162">
        <v>0</v>
      </c>
      <c r="D117" s="162">
        <v>0</v>
      </c>
      <c r="E117" s="162">
        <v>0</v>
      </c>
    </row>
    <row r="118" spans="1:5" ht="26.4" x14ac:dyDescent="0.25">
      <c r="A118" s="160" t="s">
        <v>508</v>
      </c>
      <c r="B118" s="161" t="s">
        <v>692</v>
      </c>
      <c r="C118" s="162">
        <v>0</v>
      </c>
      <c r="D118" s="162">
        <v>0</v>
      </c>
      <c r="E118" s="162">
        <v>140000</v>
      </c>
    </row>
    <row r="119" spans="1:5" ht="39.6" x14ac:dyDescent="0.25">
      <c r="A119" s="160" t="s">
        <v>509</v>
      </c>
      <c r="B119" s="161" t="s">
        <v>693</v>
      </c>
      <c r="C119" s="162">
        <v>0</v>
      </c>
      <c r="D119" s="162">
        <v>0</v>
      </c>
      <c r="E119" s="162">
        <v>6814835</v>
      </c>
    </row>
    <row r="120" spans="1:5" ht="39.6" x14ac:dyDescent="0.25">
      <c r="A120" s="160" t="s">
        <v>510</v>
      </c>
      <c r="B120" s="161" t="s">
        <v>694</v>
      </c>
      <c r="C120" s="162">
        <v>0</v>
      </c>
      <c r="D120" s="162">
        <v>0</v>
      </c>
      <c r="E120" s="162">
        <v>0</v>
      </c>
    </row>
    <row r="121" spans="1:5" s="197" customFormat="1" x14ac:dyDescent="0.25">
      <c r="A121" s="160"/>
      <c r="B121" s="161"/>
      <c r="C121" s="162">
        <v>0</v>
      </c>
      <c r="D121" s="162">
        <v>0</v>
      </c>
      <c r="E121" s="162">
        <v>17000</v>
      </c>
    </row>
    <row r="122" spans="1:5" ht="26.4" x14ac:dyDescent="0.25">
      <c r="A122" s="163" t="s">
        <v>511</v>
      </c>
      <c r="B122" s="164" t="s">
        <v>1292</v>
      </c>
      <c r="C122" s="165">
        <v>19412000</v>
      </c>
      <c r="D122" s="165">
        <v>17024000</v>
      </c>
      <c r="E122" s="165">
        <v>7122315</v>
      </c>
    </row>
    <row r="123" spans="1:5" x14ac:dyDescent="0.25">
      <c r="A123" s="160" t="s">
        <v>512</v>
      </c>
      <c r="B123" s="161" t="s">
        <v>1293</v>
      </c>
      <c r="C123" s="162">
        <v>0</v>
      </c>
      <c r="D123" s="162">
        <v>0</v>
      </c>
      <c r="E123" s="162">
        <v>0</v>
      </c>
    </row>
    <row r="124" spans="1:5" x14ac:dyDescent="0.25">
      <c r="A124" s="160" t="s">
        <v>513</v>
      </c>
      <c r="B124" s="161" t="s">
        <v>695</v>
      </c>
      <c r="C124" s="162">
        <v>0</v>
      </c>
      <c r="D124" s="162">
        <v>0</v>
      </c>
      <c r="E124" s="162">
        <v>0</v>
      </c>
    </row>
    <row r="125" spans="1:5" ht="26.4" x14ac:dyDescent="0.25">
      <c r="A125" s="160" t="s">
        <v>514</v>
      </c>
      <c r="B125" s="161" t="s">
        <v>696</v>
      </c>
      <c r="C125" s="162">
        <v>6100000</v>
      </c>
      <c r="D125" s="162">
        <v>6100000</v>
      </c>
      <c r="E125" s="162">
        <v>6047702</v>
      </c>
    </row>
    <row r="126" spans="1:5" ht="26.4" x14ac:dyDescent="0.25">
      <c r="A126" s="160" t="s">
        <v>515</v>
      </c>
      <c r="B126" s="161" t="s">
        <v>697</v>
      </c>
      <c r="C126" s="162">
        <v>0</v>
      </c>
      <c r="D126" s="162">
        <v>0</v>
      </c>
      <c r="E126" s="162">
        <v>0</v>
      </c>
    </row>
    <row r="127" spans="1:5" x14ac:dyDescent="0.25">
      <c r="A127" s="160" t="s">
        <v>516</v>
      </c>
      <c r="B127" s="161" t="s">
        <v>698</v>
      </c>
      <c r="C127" s="162">
        <v>0</v>
      </c>
      <c r="D127" s="162">
        <v>0</v>
      </c>
      <c r="E127" s="162">
        <v>0</v>
      </c>
    </row>
    <row r="128" spans="1:5" ht="26.4" x14ac:dyDescent="0.25">
      <c r="A128" s="160" t="s">
        <v>517</v>
      </c>
      <c r="B128" s="161" t="s">
        <v>1294</v>
      </c>
      <c r="C128" s="162">
        <v>6100000</v>
      </c>
      <c r="D128" s="162">
        <v>6100000</v>
      </c>
      <c r="E128" s="162">
        <v>6047702</v>
      </c>
    </row>
    <row r="129" spans="1:5" ht="39.6" x14ac:dyDescent="0.25">
      <c r="A129" s="160" t="s">
        <v>518</v>
      </c>
      <c r="B129" s="161" t="s">
        <v>699</v>
      </c>
      <c r="C129" s="162">
        <v>0</v>
      </c>
      <c r="D129" s="162">
        <v>0</v>
      </c>
      <c r="E129" s="162">
        <v>0</v>
      </c>
    </row>
    <row r="130" spans="1:5" ht="39.6" x14ac:dyDescent="0.25">
      <c r="A130" s="160" t="s">
        <v>519</v>
      </c>
      <c r="B130" s="161" t="s">
        <v>1295</v>
      </c>
      <c r="C130" s="162">
        <v>0</v>
      </c>
      <c r="D130" s="162">
        <v>0</v>
      </c>
      <c r="E130" s="162">
        <v>0</v>
      </c>
    </row>
    <row r="131" spans="1:5" x14ac:dyDescent="0.25">
      <c r="A131" s="160" t="s">
        <v>520</v>
      </c>
      <c r="B131" s="161" t="s">
        <v>700</v>
      </c>
      <c r="C131" s="162">
        <v>0</v>
      </c>
      <c r="D131" s="162">
        <v>0</v>
      </c>
      <c r="E131" s="162">
        <v>0</v>
      </c>
    </row>
    <row r="132" spans="1:5" x14ac:dyDescent="0.25">
      <c r="A132" s="160" t="s">
        <v>521</v>
      </c>
      <c r="B132" s="161" t="s">
        <v>701</v>
      </c>
      <c r="C132" s="162">
        <v>0</v>
      </c>
      <c r="D132" s="162">
        <v>0</v>
      </c>
      <c r="E132" s="162">
        <v>0</v>
      </c>
    </row>
    <row r="133" spans="1:5" ht="39.6" x14ac:dyDescent="0.25">
      <c r="A133" s="160" t="s">
        <v>522</v>
      </c>
      <c r="B133" s="161" t="s">
        <v>702</v>
      </c>
      <c r="C133" s="162">
        <v>0</v>
      </c>
      <c r="D133" s="162">
        <v>0</v>
      </c>
      <c r="E133" s="162">
        <v>0</v>
      </c>
    </row>
    <row r="134" spans="1:5" ht="26.4" x14ac:dyDescent="0.25">
      <c r="A134" s="160" t="s">
        <v>523</v>
      </c>
      <c r="B134" s="161" t="s">
        <v>703</v>
      </c>
      <c r="C134" s="162">
        <v>0</v>
      </c>
      <c r="D134" s="162">
        <v>0</v>
      </c>
      <c r="E134" s="162">
        <v>0</v>
      </c>
    </row>
    <row r="135" spans="1:5" ht="26.4" x14ac:dyDescent="0.25">
      <c r="A135" s="160" t="s">
        <v>566</v>
      </c>
      <c r="B135" s="161" t="s">
        <v>704</v>
      </c>
      <c r="C135" s="162">
        <v>0</v>
      </c>
      <c r="D135" s="162">
        <v>0</v>
      </c>
      <c r="E135" s="162">
        <v>0</v>
      </c>
    </row>
    <row r="136" spans="1:5" x14ac:dyDescent="0.25">
      <c r="A136" s="160" t="s">
        <v>524</v>
      </c>
      <c r="B136" s="161" t="s">
        <v>705</v>
      </c>
      <c r="C136" s="162">
        <v>0</v>
      </c>
      <c r="D136" s="162">
        <v>0</v>
      </c>
      <c r="E136" s="162">
        <v>0</v>
      </c>
    </row>
    <row r="137" spans="1:5" ht="26.4" x14ac:dyDescent="0.25">
      <c r="A137" s="160" t="s">
        <v>525</v>
      </c>
      <c r="B137" s="161" t="s">
        <v>706</v>
      </c>
      <c r="C137" s="162">
        <v>0</v>
      </c>
      <c r="D137" s="162">
        <v>0</v>
      </c>
      <c r="E137" s="162">
        <v>0</v>
      </c>
    </row>
    <row r="138" spans="1:5" ht="26.4" x14ac:dyDescent="0.25">
      <c r="A138" s="160" t="s">
        <v>526</v>
      </c>
      <c r="B138" s="161" t="s">
        <v>707</v>
      </c>
      <c r="C138" s="162">
        <v>0</v>
      </c>
      <c r="D138" s="162">
        <v>0</v>
      </c>
      <c r="E138" s="162">
        <v>0</v>
      </c>
    </row>
    <row r="139" spans="1:5" ht="26.4" x14ac:dyDescent="0.25">
      <c r="A139" s="160" t="s">
        <v>527</v>
      </c>
      <c r="B139" s="161" t="s">
        <v>708</v>
      </c>
      <c r="C139" s="162">
        <v>0</v>
      </c>
      <c r="D139" s="162">
        <v>0</v>
      </c>
      <c r="E139" s="162">
        <v>0</v>
      </c>
    </row>
    <row r="140" spans="1:5" ht="26.4" x14ac:dyDescent="0.25">
      <c r="A140" s="160" t="s">
        <v>567</v>
      </c>
      <c r="B140" s="161" t="s">
        <v>709</v>
      </c>
      <c r="C140" s="162">
        <v>0</v>
      </c>
      <c r="D140" s="162">
        <v>0</v>
      </c>
      <c r="E140" s="162">
        <v>0</v>
      </c>
    </row>
    <row r="141" spans="1:5" ht="39.6" x14ac:dyDescent="0.25">
      <c r="A141" s="160" t="s">
        <v>568</v>
      </c>
      <c r="B141" s="161" t="s">
        <v>1296</v>
      </c>
      <c r="C141" s="162">
        <v>0</v>
      </c>
      <c r="D141" s="162">
        <v>0</v>
      </c>
      <c r="E141" s="162">
        <v>0</v>
      </c>
    </row>
    <row r="142" spans="1:5" x14ac:dyDescent="0.25">
      <c r="A142" s="160" t="s">
        <v>569</v>
      </c>
      <c r="B142" s="161" t="s">
        <v>710</v>
      </c>
      <c r="C142" s="162">
        <v>0</v>
      </c>
      <c r="D142" s="162">
        <v>0</v>
      </c>
      <c r="E142" s="162">
        <v>0</v>
      </c>
    </row>
    <row r="143" spans="1:5" x14ac:dyDescent="0.25">
      <c r="A143" s="160" t="s">
        <v>570</v>
      </c>
      <c r="B143" s="161" t="s">
        <v>711</v>
      </c>
      <c r="C143" s="162">
        <v>0</v>
      </c>
      <c r="D143" s="162">
        <v>0</v>
      </c>
      <c r="E143" s="162">
        <v>0</v>
      </c>
    </row>
    <row r="144" spans="1:5" ht="39.6" x14ac:dyDescent="0.25">
      <c r="A144" s="160" t="s">
        <v>571</v>
      </c>
      <c r="B144" s="161" t="s">
        <v>712</v>
      </c>
      <c r="C144" s="162">
        <v>0</v>
      </c>
      <c r="D144" s="162">
        <v>0</v>
      </c>
      <c r="E144" s="162">
        <v>0</v>
      </c>
    </row>
    <row r="145" spans="1:5" ht="26.4" x14ac:dyDescent="0.25">
      <c r="A145" s="160" t="s">
        <v>572</v>
      </c>
      <c r="B145" s="161" t="s">
        <v>713</v>
      </c>
      <c r="C145" s="162">
        <v>0</v>
      </c>
      <c r="D145" s="162">
        <v>0</v>
      </c>
      <c r="E145" s="162">
        <v>0</v>
      </c>
    </row>
    <row r="146" spans="1:5" ht="26.4" x14ac:dyDescent="0.25">
      <c r="A146" s="160" t="s">
        <v>573</v>
      </c>
      <c r="B146" s="161" t="s">
        <v>714</v>
      </c>
      <c r="C146" s="162">
        <v>0</v>
      </c>
      <c r="D146" s="162">
        <v>0</v>
      </c>
      <c r="E146" s="162">
        <v>0</v>
      </c>
    </row>
    <row r="147" spans="1:5" x14ac:dyDescent="0.25">
      <c r="A147" s="160" t="s">
        <v>574</v>
      </c>
      <c r="B147" s="161" t="s">
        <v>715</v>
      </c>
      <c r="C147" s="162">
        <v>0</v>
      </c>
      <c r="D147" s="162">
        <v>0</v>
      </c>
      <c r="E147" s="162">
        <v>0</v>
      </c>
    </row>
    <row r="148" spans="1:5" ht="26.4" x14ac:dyDescent="0.25">
      <c r="A148" s="160" t="s">
        <v>575</v>
      </c>
      <c r="B148" s="161" t="s">
        <v>716</v>
      </c>
      <c r="C148" s="162">
        <v>0</v>
      </c>
      <c r="D148" s="162">
        <v>0</v>
      </c>
      <c r="E148" s="162">
        <v>0</v>
      </c>
    </row>
    <row r="149" spans="1:5" ht="26.4" x14ac:dyDescent="0.25">
      <c r="A149" s="160" t="s">
        <v>576</v>
      </c>
      <c r="B149" s="161" t="s">
        <v>717</v>
      </c>
      <c r="C149" s="162">
        <v>0</v>
      </c>
      <c r="D149" s="162">
        <v>0</v>
      </c>
      <c r="E149" s="162">
        <v>0</v>
      </c>
    </row>
    <row r="150" spans="1:5" ht="26.4" x14ac:dyDescent="0.25">
      <c r="A150" s="160" t="s">
        <v>577</v>
      </c>
      <c r="B150" s="161" t="s">
        <v>718</v>
      </c>
      <c r="C150" s="162">
        <v>0</v>
      </c>
      <c r="D150" s="162">
        <v>0</v>
      </c>
      <c r="E150" s="162">
        <v>0</v>
      </c>
    </row>
    <row r="151" spans="1:5" ht="26.4" x14ac:dyDescent="0.25">
      <c r="A151" s="160" t="s">
        <v>578</v>
      </c>
      <c r="B151" s="161" t="s">
        <v>719</v>
      </c>
      <c r="C151" s="162">
        <v>0</v>
      </c>
      <c r="D151" s="162">
        <v>0</v>
      </c>
      <c r="E151" s="162">
        <v>0</v>
      </c>
    </row>
    <row r="152" spans="1:5" ht="26.4" x14ac:dyDescent="0.25">
      <c r="A152" s="160" t="s">
        <v>579</v>
      </c>
      <c r="B152" s="161" t="s">
        <v>1297</v>
      </c>
      <c r="C152" s="162">
        <v>161719000</v>
      </c>
      <c r="D152" s="162">
        <v>236619044</v>
      </c>
      <c r="E152" s="162">
        <v>157738066</v>
      </c>
    </row>
    <row r="153" spans="1:5" x14ac:dyDescent="0.25">
      <c r="A153" s="160" t="s">
        <v>580</v>
      </c>
      <c r="B153" s="161" t="s">
        <v>722</v>
      </c>
      <c r="C153" s="162">
        <v>0</v>
      </c>
      <c r="D153" s="162">
        <v>0</v>
      </c>
      <c r="E153" s="162">
        <v>3122518</v>
      </c>
    </row>
    <row r="154" spans="1:5" x14ac:dyDescent="0.25">
      <c r="A154" s="160" t="s">
        <v>581</v>
      </c>
      <c r="B154" s="161" t="s">
        <v>724</v>
      </c>
      <c r="C154" s="162">
        <v>0</v>
      </c>
      <c r="D154" s="162">
        <v>0</v>
      </c>
      <c r="E154" s="162">
        <v>0</v>
      </c>
    </row>
    <row r="155" spans="1:5" ht="39.6" x14ac:dyDescent="0.25">
      <c r="A155" s="160" t="s">
        <v>720</v>
      </c>
      <c r="B155" s="161" t="s">
        <v>726</v>
      </c>
      <c r="C155" s="162">
        <v>0</v>
      </c>
      <c r="D155" s="162">
        <v>0</v>
      </c>
      <c r="E155" s="162">
        <v>0</v>
      </c>
    </row>
    <row r="156" spans="1:5" ht="26.4" x14ac:dyDescent="0.25">
      <c r="A156" s="160" t="s">
        <v>721</v>
      </c>
      <c r="B156" s="161" t="s">
        <v>728</v>
      </c>
      <c r="C156" s="162">
        <v>0</v>
      </c>
      <c r="D156" s="162">
        <v>0</v>
      </c>
      <c r="E156" s="162">
        <v>68782727</v>
      </c>
    </row>
    <row r="157" spans="1:5" ht="26.4" x14ac:dyDescent="0.25">
      <c r="A157" s="160" t="s">
        <v>723</v>
      </c>
      <c r="B157" s="161" t="s">
        <v>730</v>
      </c>
      <c r="C157" s="162">
        <v>0</v>
      </c>
      <c r="D157" s="162">
        <v>0</v>
      </c>
      <c r="E157" s="162">
        <v>0</v>
      </c>
    </row>
    <row r="158" spans="1:5" x14ac:dyDescent="0.25">
      <c r="A158" s="160" t="s">
        <v>725</v>
      </c>
      <c r="B158" s="161" t="s">
        <v>732</v>
      </c>
      <c r="C158" s="162">
        <v>0</v>
      </c>
      <c r="D158" s="162">
        <v>0</v>
      </c>
      <c r="E158" s="162">
        <v>0</v>
      </c>
    </row>
    <row r="159" spans="1:5" ht="26.4" x14ac:dyDescent="0.25">
      <c r="A159" s="160" t="s">
        <v>727</v>
      </c>
      <c r="B159" s="161" t="s">
        <v>734</v>
      </c>
      <c r="C159" s="162">
        <v>0</v>
      </c>
      <c r="D159" s="162">
        <v>0</v>
      </c>
      <c r="E159" s="162">
        <v>149053</v>
      </c>
    </row>
    <row r="160" spans="1:5" ht="26.4" x14ac:dyDescent="0.25">
      <c r="A160" s="160" t="s">
        <v>729</v>
      </c>
      <c r="B160" s="161" t="s">
        <v>736</v>
      </c>
      <c r="C160" s="162">
        <v>0</v>
      </c>
      <c r="D160" s="162">
        <v>0</v>
      </c>
      <c r="E160" s="162">
        <v>84066268</v>
      </c>
    </row>
    <row r="161" spans="1:5" ht="26.4" x14ac:dyDescent="0.25">
      <c r="A161" s="160" t="s">
        <v>731</v>
      </c>
      <c r="B161" s="161" t="s">
        <v>738</v>
      </c>
      <c r="C161" s="162">
        <v>0</v>
      </c>
      <c r="D161" s="162">
        <v>0</v>
      </c>
      <c r="E161" s="162">
        <v>1617500</v>
      </c>
    </row>
    <row r="162" spans="1:5" ht="26.4" x14ac:dyDescent="0.25">
      <c r="A162" s="160" t="s">
        <v>733</v>
      </c>
      <c r="B162" s="161" t="s">
        <v>740</v>
      </c>
      <c r="C162" s="162">
        <v>0</v>
      </c>
      <c r="D162" s="162">
        <v>0</v>
      </c>
      <c r="E162" s="162">
        <v>0</v>
      </c>
    </row>
    <row r="163" spans="1:5" ht="39.6" x14ac:dyDescent="0.25">
      <c r="A163" s="160" t="s">
        <v>735</v>
      </c>
      <c r="B163" s="161" t="s">
        <v>1298</v>
      </c>
      <c r="C163" s="162">
        <v>0</v>
      </c>
      <c r="D163" s="162">
        <v>0</v>
      </c>
      <c r="E163" s="162">
        <v>0</v>
      </c>
    </row>
    <row r="164" spans="1:5" ht="39.6" x14ac:dyDescent="0.25">
      <c r="A164" s="160" t="s">
        <v>737</v>
      </c>
      <c r="B164" s="161" t="s">
        <v>743</v>
      </c>
      <c r="C164" s="162">
        <v>0</v>
      </c>
      <c r="D164" s="162">
        <v>0</v>
      </c>
      <c r="E164" s="162">
        <v>0</v>
      </c>
    </row>
    <row r="165" spans="1:5" ht="39.6" x14ac:dyDescent="0.25">
      <c r="A165" s="160" t="s">
        <v>739</v>
      </c>
      <c r="B165" s="161" t="s">
        <v>1299</v>
      </c>
      <c r="C165" s="162">
        <v>0</v>
      </c>
      <c r="D165" s="162">
        <v>0</v>
      </c>
      <c r="E165" s="162">
        <v>0</v>
      </c>
    </row>
    <row r="166" spans="1:5" x14ac:dyDescent="0.25">
      <c r="A166" s="160" t="s">
        <v>741</v>
      </c>
      <c r="B166" s="161" t="s">
        <v>746</v>
      </c>
      <c r="C166" s="162">
        <v>0</v>
      </c>
      <c r="D166" s="162">
        <v>0</v>
      </c>
      <c r="E166" s="162">
        <v>0</v>
      </c>
    </row>
    <row r="167" spans="1:5" x14ac:dyDescent="0.25">
      <c r="A167" s="160" t="s">
        <v>742</v>
      </c>
      <c r="B167" s="161" t="s">
        <v>748</v>
      </c>
      <c r="C167" s="162">
        <v>0</v>
      </c>
      <c r="D167" s="162">
        <v>0</v>
      </c>
      <c r="E167" s="162">
        <v>0</v>
      </c>
    </row>
    <row r="168" spans="1:5" x14ac:dyDescent="0.25">
      <c r="A168" s="160" t="s">
        <v>744</v>
      </c>
      <c r="B168" s="161" t="s">
        <v>750</v>
      </c>
      <c r="C168" s="162">
        <v>0</v>
      </c>
      <c r="D168" s="162">
        <v>0</v>
      </c>
      <c r="E168" s="162">
        <v>0</v>
      </c>
    </row>
    <row r="169" spans="1:5" x14ac:dyDescent="0.25">
      <c r="A169" s="160" t="s">
        <v>745</v>
      </c>
      <c r="B169" s="161" t="s">
        <v>752</v>
      </c>
      <c r="C169" s="162">
        <v>0</v>
      </c>
      <c r="D169" s="162">
        <v>0</v>
      </c>
      <c r="E169" s="162">
        <v>0</v>
      </c>
    </row>
    <row r="170" spans="1:5" x14ac:dyDescent="0.25">
      <c r="A170" s="160" t="s">
        <v>747</v>
      </c>
      <c r="B170" s="161" t="s">
        <v>754</v>
      </c>
      <c r="C170" s="162">
        <v>0</v>
      </c>
      <c r="D170" s="162">
        <v>0</v>
      </c>
      <c r="E170" s="162">
        <v>0</v>
      </c>
    </row>
    <row r="171" spans="1:5" ht="26.4" x14ac:dyDescent="0.25">
      <c r="A171" s="160" t="s">
        <v>749</v>
      </c>
      <c r="B171" s="161" t="s">
        <v>756</v>
      </c>
      <c r="C171" s="162">
        <v>0</v>
      </c>
      <c r="D171" s="162">
        <v>0</v>
      </c>
      <c r="E171" s="162">
        <v>0</v>
      </c>
    </row>
    <row r="172" spans="1:5" ht="26.4" x14ac:dyDescent="0.25">
      <c r="A172" s="160" t="s">
        <v>751</v>
      </c>
      <c r="B172" s="161" t="s">
        <v>758</v>
      </c>
      <c r="C172" s="162">
        <v>0</v>
      </c>
      <c r="D172" s="162">
        <v>0</v>
      </c>
      <c r="E172" s="162">
        <v>0</v>
      </c>
    </row>
    <row r="173" spans="1:5" x14ac:dyDescent="0.25">
      <c r="A173" s="160" t="s">
        <v>753</v>
      </c>
      <c r="B173" s="161" t="s">
        <v>760</v>
      </c>
      <c r="C173" s="162">
        <v>0</v>
      </c>
      <c r="D173" s="162">
        <v>0</v>
      </c>
      <c r="E173" s="162">
        <v>0</v>
      </c>
    </row>
    <row r="174" spans="1:5" x14ac:dyDescent="0.25">
      <c r="A174" s="160" t="s">
        <v>755</v>
      </c>
      <c r="B174" s="161" t="s">
        <v>762</v>
      </c>
      <c r="C174" s="162">
        <v>0</v>
      </c>
      <c r="D174" s="162">
        <v>0</v>
      </c>
      <c r="E174" s="162">
        <v>0</v>
      </c>
    </row>
    <row r="175" spans="1:5" ht="26.4" x14ac:dyDescent="0.25">
      <c r="A175" s="160" t="s">
        <v>757</v>
      </c>
      <c r="B175" s="161" t="s">
        <v>764</v>
      </c>
      <c r="C175" s="162">
        <v>0</v>
      </c>
      <c r="D175" s="162">
        <v>0</v>
      </c>
      <c r="E175" s="162">
        <v>0</v>
      </c>
    </row>
    <row r="176" spans="1:5" x14ac:dyDescent="0.25">
      <c r="A176" s="160" t="s">
        <v>759</v>
      </c>
      <c r="B176" s="161" t="s">
        <v>766</v>
      </c>
      <c r="C176" s="162">
        <v>0</v>
      </c>
      <c r="D176" s="162">
        <v>0</v>
      </c>
      <c r="E176" s="162">
        <v>0</v>
      </c>
    </row>
    <row r="177" spans="1:5" x14ac:dyDescent="0.25">
      <c r="A177" s="160" t="s">
        <v>761</v>
      </c>
      <c r="B177" s="161" t="s">
        <v>768</v>
      </c>
      <c r="C177" s="162">
        <v>0</v>
      </c>
      <c r="D177" s="162">
        <v>0</v>
      </c>
      <c r="E177" s="162">
        <v>0</v>
      </c>
    </row>
    <row r="178" spans="1:5" x14ac:dyDescent="0.25">
      <c r="A178" s="160" t="s">
        <v>763</v>
      </c>
      <c r="B178" s="161" t="s">
        <v>770</v>
      </c>
      <c r="C178" s="162">
        <v>0</v>
      </c>
      <c r="D178" s="162">
        <v>0</v>
      </c>
      <c r="E178" s="162">
        <v>0</v>
      </c>
    </row>
    <row r="179" spans="1:5" ht="26.4" x14ac:dyDescent="0.25">
      <c r="A179" s="160" t="s">
        <v>765</v>
      </c>
      <c r="B179" s="161" t="s">
        <v>772</v>
      </c>
      <c r="C179" s="162">
        <v>0</v>
      </c>
      <c r="D179" s="162">
        <v>0</v>
      </c>
      <c r="E179" s="162">
        <v>0</v>
      </c>
    </row>
    <row r="180" spans="1:5" ht="26.4" x14ac:dyDescent="0.25">
      <c r="A180" s="160" t="s">
        <v>767</v>
      </c>
      <c r="B180" s="161" t="s">
        <v>1300</v>
      </c>
      <c r="C180" s="162">
        <v>204218076</v>
      </c>
      <c r="D180" s="162">
        <v>194347471</v>
      </c>
      <c r="E180" s="162">
        <v>107900075</v>
      </c>
    </row>
    <row r="181" spans="1:5" x14ac:dyDescent="0.25">
      <c r="A181" s="160" t="s">
        <v>769</v>
      </c>
      <c r="B181" s="161" t="s">
        <v>775</v>
      </c>
      <c r="C181" s="162">
        <v>0</v>
      </c>
      <c r="D181" s="162">
        <v>0</v>
      </c>
      <c r="E181" s="162">
        <v>0</v>
      </c>
    </row>
    <row r="182" spans="1:5" x14ac:dyDescent="0.25">
      <c r="A182" s="160" t="s">
        <v>771</v>
      </c>
      <c r="B182" s="161" t="s">
        <v>777</v>
      </c>
      <c r="C182" s="162">
        <v>0</v>
      </c>
      <c r="D182" s="162">
        <v>0</v>
      </c>
      <c r="E182" s="162">
        <v>60027445</v>
      </c>
    </row>
    <row r="183" spans="1:5" x14ac:dyDescent="0.25">
      <c r="A183" s="160" t="s">
        <v>773</v>
      </c>
      <c r="B183" s="161" t="s">
        <v>779</v>
      </c>
      <c r="C183" s="162">
        <v>0</v>
      </c>
      <c r="D183" s="162">
        <v>0</v>
      </c>
      <c r="E183" s="162">
        <v>43344725</v>
      </c>
    </row>
    <row r="184" spans="1:5" x14ac:dyDescent="0.25">
      <c r="A184" s="160" t="s">
        <v>774</v>
      </c>
      <c r="B184" s="161" t="s">
        <v>781</v>
      </c>
      <c r="C184" s="162">
        <v>0</v>
      </c>
      <c r="D184" s="162">
        <v>0</v>
      </c>
      <c r="E184" s="162">
        <v>0</v>
      </c>
    </row>
    <row r="185" spans="1:5" x14ac:dyDescent="0.25">
      <c r="A185" s="160" t="s">
        <v>776</v>
      </c>
      <c r="B185" s="161" t="s">
        <v>783</v>
      </c>
      <c r="C185" s="162">
        <v>0</v>
      </c>
      <c r="D185" s="162">
        <v>0</v>
      </c>
      <c r="E185" s="162">
        <v>0</v>
      </c>
    </row>
    <row r="186" spans="1:5" ht="26.4" x14ac:dyDescent="0.25">
      <c r="A186" s="160" t="s">
        <v>778</v>
      </c>
      <c r="B186" s="161" t="s">
        <v>785</v>
      </c>
      <c r="C186" s="162">
        <v>0</v>
      </c>
      <c r="D186" s="162">
        <v>0</v>
      </c>
      <c r="E186" s="162">
        <v>0</v>
      </c>
    </row>
    <row r="187" spans="1:5" ht="26.4" x14ac:dyDescent="0.25">
      <c r="A187" s="160" t="s">
        <v>780</v>
      </c>
      <c r="B187" s="161" t="s">
        <v>787</v>
      </c>
      <c r="C187" s="162">
        <v>0</v>
      </c>
      <c r="D187" s="162">
        <v>0</v>
      </c>
      <c r="E187" s="162">
        <v>0</v>
      </c>
    </row>
    <row r="188" spans="1:5" x14ac:dyDescent="0.25">
      <c r="A188" s="160" t="s">
        <v>782</v>
      </c>
      <c r="B188" s="161" t="s">
        <v>789</v>
      </c>
      <c r="C188" s="162">
        <v>0</v>
      </c>
      <c r="D188" s="162">
        <v>0</v>
      </c>
      <c r="E188" s="162">
        <v>4527905</v>
      </c>
    </row>
    <row r="189" spans="1:5" ht="26.4" x14ac:dyDescent="0.25">
      <c r="A189" s="160" t="s">
        <v>784</v>
      </c>
      <c r="B189" s="161" t="s">
        <v>791</v>
      </c>
      <c r="C189" s="162">
        <v>0</v>
      </c>
      <c r="D189" s="162">
        <v>0</v>
      </c>
      <c r="E189" s="162">
        <v>0</v>
      </c>
    </row>
    <row r="190" spans="1:5" x14ac:dyDescent="0.25">
      <c r="A190" s="160" t="s">
        <v>786</v>
      </c>
      <c r="B190" s="161" t="s">
        <v>793</v>
      </c>
      <c r="C190" s="162">
        <v>0</v>
      </c>
      <c r="D190" s="162">
        <v>0</v>
      </c>
      <c r="E190" s="162">
        <v>0</v>
      </c>
    </row>
    <row r="191" spans="1:5" x14ac:dyDescent="0.25">
      <c r="A191" s="160" t="s">
        <v>788</v>
      </c>
      <c r="B191" s="161" t="s">
        <v>795</v>
      </c>
      <c r="C191" s="162">
        <v>126447928</v>
      </c>
      <c r="D191" s="162">
        <v>60116229</v>
      </c>
      <c r="E191" s="162">
        <v>0</v>
      </c>
    </row>
    <row r="192" spans="1:5" ht="39.6" x14ac:dyDescent="0.25">
      <c r="A192" s="163" t="s">
        <v>790</v>
      </c>
      <c r="B192" s="164" t="s">
        <v>1301</v>
      </c>
      <c r="C192" s="165">
        <v>498485004</v>
      </c>
      <c r="D192" s="165">
        <v>497182744</v>
      </c>
      <c r="E192" s="165">
        <v>271685843</v>
      </c>
    </row>
    <row r="193" spans="1:5" x14ac:dyDescent="0.25">
      <c r="A193" s="160" t="s">
        <v>792</v>
      </c>
      <c r="B193" s="161" t="s">
        <v>798</v>
      </c>
      <c r="C193" s="162">
        <v>0</v>
      </c>
      <c r="D193" s="162">
        <v>0</v>
      </c>
      <c r="E193" s="162">
        <v>0</v>
      </c>
    </row>
    <row r="194" spans="1:5" x14ac:dyDescent="0.25">
      <c r="A194" s="160" t="s">
        <v>794</v>
      </c>
      <c r="B194" s="161" t="s">
        <v>1302</v>
      </c>
      <c r="C194" s="162">
        <v>2187780088</v>
      </c>
      <c r="D194" s="162">
        <v>2186982012</v>
      </c>
      <c r="E194" s="162">
        <v>486943392</v>
      </c>
    </row>
    <row r="195" spans="1:5" x14ac:dyDescent="0.25">
      <c r="A195" s="160" t="s">
        <v>796</v>
      </c>
      <c r="B195" s="161" t="s">
        <v>801</v>
      </c>
      <c r="C195" s="162">
        <v>0</v>
      </c>
      <c r="D195" s="162">
        <v>0</v>
      </c>
      <c r="E195" s="162">
        <v>0</v>
      </c>
    </row>
    <row r="196" spans="1:5" ht="26.4" x14ac:dyDescent="0.25">
      <c r="A196" s="160" t="s">
        <v>797</v>
      </c>
      <c r="B196" s="161" t="s">
        <v>803</v>
      </c>
      <c r="C196" s="162">
        <v>2258000</v>
      </c>
      <c r="D196" s="162">
        <v>2248848</v>
      </c>
      <c r="E196" s="162">
        <v>1722275</v>
      </c>
    </row>
    <row r="197" spans="1:5" ht="26.4" x14ac:dyDescent="0.25">
      <c r="A197" s="160" t="s">
        <v>799</v>
      </c>
      <c r="B197" s="161" t="s">
        <v>805</v>
      </c>
      <c r="C197" s="162">
        <v>25569000</v>
      </c>
      <c r="D197" s="162">
        <v>29362459</v>
      </c>
      <c r="E197" s="162">
        <v>12540597</v>
      </c>
    </row>
    <row r="198" spans="1:5" x14ac:dyDescent="0.25">
      <c r="A198" s="160" t="s">
        <v>800</v>
      </c>
      <c r="B198" s="161" t="s">
        <v>807</v>
      </c>
      <c r="C198" s="162">
        <v>0</v>
      </c>
      <c r="D198" s="162">
        <v>0</v>
      </c>
      <c r="E198" s="162">
        <v>0</v>
      </c>
    </row>
    <row r="199" spans="1:5" ht="26.4" x14ac:dyDescent="0.25">
      <c r="A199" s="160" t="s">
        <v>802</v>
      </c>
      <c r="B199" s="161" t="s">
        <v>809</v>
      </c>
      <c r="C199" s="162">
        <v>0</v>
      </c>
      <c r="D199" s="162">
        <v>370000</v>
      </c>
      <c r="E199" s="162">
        <v>370000</v>
      </c>
    </row>
    <row r="200" spans="1:5" ht="26.4" x14ac:dyDescent="0.25">
      <c r="A200" s="160" t="s">
        <v>804</v>
      </c>
      <c r="B200" s="161" t="s">
        <v>811</v>
      </c>
      <c r="C200" s="162">
        <v>96200000</v>
      </c>
      <c r="D200" s="162">
        <v>97856426</v>
      </c>
      <c r="E200" s="162">
        <v>5858515</v>
      </c>
    </row>
    <row r="201" spans="1:5" x14ac:dyDescent="0.25">
      <c r="A201" s="163" t="s">
        <v>806</v>
      </c>
      <c r="B201" s="164" t="s">
        <v>1303</v>
      </c>
      <c r="C201" s="165">
        <v>2311807088</v>
      </c>
      <c r="D201" s="165">
        <v>2316819745</v>
      </c>
      <c r="E201" s="165">
        <v>507434779</v>
      </c>
    </row>
    <row r="202" spans="1:5" x14ac:dyDescent="0.25">
      <c r="A202" s="160" t="s">
        <v>808</v>
      </c>
      <c r="B202" s="161" t="s">
        <v>814</v>
      </c>
      <c r="C202" s="162">
        <v>212331435</v>
      </c>
      <c r="D202" s="162">
        <v>209570041</v>
      </c>
      <c r="E202" s="162">
        <v>61743143</v>
      </c>
    </row>
    <row r="203" spans="1:5" x14ac:dyDescent="0.25">
      <c r="A203" s="160" t="s">
        <v>810</v>
      </c>
      <c r="B203" s="161" t="s">
        <v>816</v>
      </c>
      <c r="C203" s="162">
        <v>0</v>
      </c>
      <c r="D203" s="162">
        <v>0</v>
      </c>
      <c r="E203" s="162">
        <v>0</v>
      </c>
    </row>
    <row r="204" spans="1:5" x14ac:dyDescent="0.25">
      <c r="A204" s="160" t="s">
        <v>812</v>
      </c>
      <c r="B204" s="161" t="s">
        <v>818</v>
      </c>
      <c r="C204" s="162">
        <v>0</v>
      </c>
      <c r="D204" s="162">
        <v>0</v>
      </c>
      <c r="E204" s="162">
        <v>0</v>
      </c>
    </row>
    <row r="205" spans="1:5" ht="26.4" x14ac:dyDescent="0.25">
      <c r="A205" s="160" t="s">
        <v>813</v>
      </c>
      <c r="B205" s="161" t="s">
        <v>820</v>
      </c>
      <c r="C205" s="162">
        <v>51323258</v>
      </c>
      <c r="D205" s="162">
        <v>50991702</v>
      </c>
      <c r="E205" s="162">
        <v>16103650</v>
      </c>
    </row>
    <row r="206" spans="1:5" x14ac:dyDescent="0.25">
      <c r="A206" s="163" t="s">
        <v>815</v>
      </c>
      <c r="B206" s="164" t="s">
        <v>1304</v>
      </c>
      <c r="C206" s="165">
        <v>263654693</v>
      </c>
      <c r="D206" s="165">
        <v>260561743</v>
      </c>
      <c r="E206" s="165">
        <v>77846793</v>
      </c>
    </row>
    <row r="207" spans="1:5" ht="39.6" x14ac:dyDescent="0.25">
      <c r="A207" s="160" t="s">
        <v>817</v>
      </c>
      <c r="B207" s="161" t="s">
        <v>823</v>
      </c>
      <c r="C207" s="162">
        <v>0</v>
      </c>
      <c r="D207" s="162">
        <v>0</v>
      </c>
      <c r="E207" s="162">
        <v>0</v>
      </c>
    </row>
    <row r="208" spans="1:5" ht="39.6" x14ac:dyDescent="0.25">
      <c r="A208" s="160" t="s">
        <v>819</v>
      </c>
      <c r="B208" s="161" t="s">
        <v>1305</v>
      </c>
      <c r="C208" s="162">
        <v>0</v>
      </c>
      <c r="D208" s="162">
        <v>0</v>
      </c>
      <c r="E208" s="162">
        <v>0</v>
      </c>
    </row>
    <row r="209" spans="1:5" x14ac:dyDescent="0.25">
      <c r="A209" s="160" t="s">
        <v>821</v>
      </c>
      <c r="B209" s="161" t="s">
        <v>826</v>
      </c>
      <c r="C209" s="162">
        <v>0</v>
      </c>
      <c r="D209" s="162">
        <v>0</v>
      </c>
      <c r="E209" s="162">
        <v>0</v>
      </c>
    </row>
    <row r="210" spans="1:5" x14ac:dyDescent="0.25">
      <c r="A210" s="160" t="s">
        <v>822</v>
      </c>
      <c r="B210" s="161" t="s">
        <v>828</v>
      </c>
      <c r="C210" s="162">
        <v>0</v>
      </c>
      <c r="D210" s="162">
        <v>0</v>
      </c>
      <c r="E210" s="162">
        <v>0</v>
      </c>
    </row>
    <row r="211" spans="1:5" ht="39.6" x14ac:dyDescent="0.25">
      <c r="A211" s="160" t="s">
        <v>824</v>
      </c>
      <c r="B211" s="161" t="s">
        <v>830</v>
      </c>
      <c r="C211" s="162">
        <v>0</v>
      </c>
      <c r="D211" s="162">
        <v>0</v>
      </c>
      <c r="E211" s="162">
        <v>0</v>
      </c>
    </row>
    <row r="212" spans="1:5" ht="26.4" x14ac:dyDescent="0.25">
      <c r="A212" s="160" t="s">
        <v>825</v>
      </c>
      <c r="B212" s="161" t="s">
        <v>832</v>
      </c>
      <c r="C212" s="162">
        <v>0</v>
      </c>
      <c r="D212" s="162">
        <v>0</v>
      </c>
      <c r="E212" s="162">
        <v>0</v>
      </c>
    </row>
    <row r="213" spans="1:5" ht="26.4" x14ac:dyDescent="0.25">
      <c r="A213" s="160" t="s">
        <v>827</v>
      </c>
      <c r="B213" s="161" t="s">
        <v>834</v>
      </c>
      <c r="C213" s="162">
        <v>0</v>
      </c>
      <c r="D213" s="162">
        <v>0</v>
      </c>
      <c r="E213" s="162">
        <v>0</v>
      </c>
    </row>
    <row r="214" spans="1:5" x14ac:dyDescent="0.25">
      <c r="A214" s="160" t="s">
        <v>829</v>
      </c>
      <c r="B214" s="161" t="s">
        <v>836</v>
      </c>
      <c r="C214" s="162">
        <v>0</v>
      </c>
      <c r="D214" s="162">
        <v>0</v>
      </c>
      <c r="E214" s="162">
        <v>0</v>
      </c>
    </row>
    <row r="215" spans="1:5" ht="26.4" x14ac:dyDescent="0.25">
      <c r="A215" s="160" t="s">
        <v>831</v>
      </c>
      <c r="B215" s="161" t="s">
        <v>838</v>
      </c>
      <c r="C215" s="162">
        <v>0</v>
      </c>
      <c r="D215" s="162">
        <v>0</v>
      </c>
      <c r="E215" s="162">
        <v>0</v>
      </c>
    </row>
    <row r="216" spans="1:5" x14ac:dyDescent="0.25">
      <c r="A216" s="160" t="s">
        <v>833</v>
      </c>
      <c r="B216" s="161" t="s">
        <v>840</v>
      </c>
      <c r="C216" s="162">
        <v>0</v>
      </c>
      <c r="D216" s="162">
        <v>0</v>
      </c>
      <c r="E216" s="162">
        <v>0</v>
      </c>
    </row>
    <row r="217" spans="1:5" ht="26.4" x14ac:dyDescent="0.25">
      <c r="A217" s="160" t="s">
        <v>835</v>
      </c>
      <c r="B217" s="161" t="s">
        <v>842</v>
      </c>
      <c r="C217" s="162">
        <v>0</v>
      </c>
      <c r="D217" s="162">
        <v>0</v>
      </c>
      <c r="E217" s="162">
        <v>0</v>
      </c>
    </row>
    <row r="218" spans="1:5" ht="26.4" x14ac:dyDescent="0.25">
      <c r="A218" s="160" t="s">
        <v>837</v>
      </c>
      <c r="B218" s="161" t="s">
        <v>844</v>
      </c>
      <c r="C218" s="162">
        <v>0</v>
      </c>
      <c r="D218" s="162">
        <v>0</v>
      </c>
      <c r="E218" s="162">
        <v>0</v>
      </c>
    </row>
    <row r="219" spans="1:5" ht="39.6" x14ac:dyDescent="0.25">
      <c r="A219" s="160" t="s">
        <v>839</v>
      </c>
      <c r="B219" s="161" t="s">
        <v>1306</v>
      </c>
      <c r="C219" s="162">
        <v>0</v>
      </c>
      <c r="D219" s="162">
        <v>0</v>
      </c>
      <c r="E219" s="162">
        <v>0</v>
      </c>
    </row>
    <row r="220" spans="1:5" x14ac:dyDescent="0.25">
      <c r="A220" s="160" t="s">
        <v>841</v>
      </c>
      <c r="B220" s="161" t="s">
        <v>847</v>
      </c>
      <c r="C220" s="162">
        <v>0</v>
      </c>
      <c r="D220" s="162">
        <v>0</v>
      </c>
      <c r="E220" s="162">
        <v>0</v>
      </c>
    </row>
    <row r="221" spans="1:5" x14ac:dyDescent="0.25">
      <c r="A221" s="160" t="s">
        <v>843</v>
      </c>
      <c r="B221" s="161" t="s">
        <v>849</v>
      </c>
      <c r="C221" s="162">
        <v>0</v>
      </c>
      <c r="D221" s="162">
        <v>0</v>
      </c>
      <c r="E221" s="162">
        <v>0</v>
      </c>
    </row>
    <row r="222" spans="1:5" ht="39.6" x14ac:dyDescent="0.25">
      <c r="A222" s="160" t="s">
        <v>845</v>
      </c>
      <c r="B222" s="161" t="s">
        <v>851</v>
      </c>
      <c r="C222" s="162">
        <v>0</v>
      </c>
      <c r="D222" s="162">
        <v>0</v>
      </c>
      <c r="E222" s="162">
        <v>0</v>
      </c>
    </row>
    <row r="223" spans="1:5" ht="26.4" x14ac:dyDescent="0.25">
      <c r="A223" s="160" t="s">
        <v>846</v>
      </c>
      <c r="B223" s="161" t="s">
        <v>853</v>
      </c>
      <c r="C223" s="162">
        <v>0</v>
      </c>
      <c r="D223" s="162">
        <v>0</v>
      </c>
      <c r="E223" s="162">
        <v>0</v>
      </c>
    </row>
    <row r="224" spans="1:5" ht="26.4" x14ac:dyDescent="0.25">
      <c r="A224" s="160" t="s">
        <v>848</v>
      </c>
      <c r="B224" s="161" t="s">
        <v>855</v>
      </c>
      <c r="C224" s="162">
        <v>0</v>
      </c>
      <c r="D224" s="162">
        <v>0</v>
      </c>
      <c r="E224" s="162">
        <v>0</v>
      </c>
    </row>
    <row r="225" spans="1:5" x14ac:dyDescent="0.25">
      <c r="A225" s="160" t="s">
        <v>850</v>
      </c>
      <c r="B225" s="161" t="s">
        <v>857</v>
      </c>
      <c r="C225" s="162">
        <v>0</v>
      </c>
      <c r="D225" s="162">
        <v>0</v>
      </c>
      <c r="E225" s="162">
        <v>0</v>
      </c>
    </row>
    <row r="226" spans="1:5" ht="26.4" x14ac:dyDescent="0.25">
      <c r="A226" s="160" t="s">
        <v>852</v>
      </c>
      <c r="B226" s="161" t="s">
        <v>859</v>
      </c>
      <c r="C226" s="162">
        <v>0</v>
      </c>
      <c r="D226" s="162">
        <v>0</v>
      </c>
      <c r="E226" s="162">
        <v>0</v>
      </c>
    </row>
    <row r="227" spans="1:5" x14ac:dyDescent="0.25">
      <c r="A227" s="160" t="s">
        <v>854</v>
      </c>
      <c r="B227" s="161" t="s">
        <v>861</v>
      </c>
      <c r="C227" s="162">
        <v>0</v>
      </c>
      <c r="D227" s="162">
        <v>0</v>
      </c>
      <c r="E227" s="162">
        <v>0</v>
      </c>
    </row>
    <row r="228" spans="1:5" ht="26.4" x14ac:dyDescent="0.25">
      <c r="A228" s="160" t="s">
        <v>856</v>
      </c>
      <c r="B228" s="161" t="s">
        <v>863</v>
      </c>
      <c r="C228" s="162">
        <v>0</v>
      </c>
      <c r="D228" s="162">
        <v>0</v>
      </c>
      <c r="E228" s="162">
        <v>0</v>
      </c>
    </row>
    <row r="229" spans="1:5" ht="26.4" x14ac:dyDescent="0.25">
      <c r="A229" s="160" t="s">
        <v>858</v>
      </c>
      <c r="B229" s="161" t="s">
        <v>865</v>
      </c>
      <c r="C229" s="162">
        <v>0</v>
      </c>
      <c r="D229" s="162">
        <v>0</v>
      </c>
      <c r="E229" s="162">
        <v>0</v>
      </c>
    </row>
    <row r="230" spans="1:5" ht="26.4" x14ac:dyDescent="0.25">
      <c r="A230" s="160" t="s">
        <v>860</v>
      </c>
      <c r="B230" s="161" t="s">
        <v>1307</v>
      </c>
      <c r="C230" s="162">
        <v>0</v>
      </c>
      <c r="D230" s="162">
        <v>0</v>
      </c>
      <c r="E230" s="162">
        <v>0</v>
      </c>
    </row>
    <row r="231" spans="1:5" x14ac:dyDescent="0.25">
      <c r="A231" s="160" t="s">
        <v>862</v>
      </c>
      <c r="B231" s="161" t="s">
        <v>868</v>
      </c>
      <c r="C231" s="162">
        <v>0</v>
      </c>
      <c r="D231" s="162">
        <v>0</v>
      </c>
      <c r="E231" s="162">
        <v>0</v>
      </c>
    </row>
    <row r="232" spans="1:5" x14ac:dyDescent="0.25">
      <c r="A232" s="160" t="s">
        <v>864</v>
      </c>
      <c r="B232" s="161" t="s">
        <v>870</v>
      </c>
      <c r="C232" s="162">
        <v>0</v>
      </c>
      <c r="D232" s="162">
        <v>0</v>
      </c>
      <c r="E232" s="162">
        <v>0</v>
      </c>
    </row>
    <row r="233" spans="1:5" ht="39.6" x14ac:dyDescent="0.25">
      <c r="A233" s="160" t="s">
        <v>866</v>
      </c>
      <c r="B233" s="161" t="s">
        <v>872</v>
      </c>
      <c r="C233" s="162">
        <v>0</v>
      </c>
      <c r="D233" s="162">
        <v>0</v>
      </c>
      <c r="E233" s="162">
        <v>0</v>
      </c>
    </row>
    <row r="234" spans="1:5" ht="26.4" x14ac:dyDescent="0.25">
      <c r="A234" s="160" t="s">
        <v>867</v>
      </c>
      <c r="B234" s="161" t="s">
        <v>874</v>
      </c>
      <c r="C234" s="162">
        <v>0</v>
      </c>
      <c r="D234" s="162">
        <v>0</v>
      </c>
      <c r="E234" s="162">
        <v>0</v>
      </c>
    </row>
    <row r="235" spans="1:5" ht="26.4" x14ac:dyDescent="0.25">
      <c r="A235" s="160" t="s">
        <v>869</v>
      </c>
      <c r="B235" s="161" t="s">
        <v>876</v>
      </c>
      <c r="C235" s="162">
        <v>0</v>
      </c>
      <c r="D235" s="162">
        <v>0</v>
      </c>
      <c r="E235" s="162">
        <v>0</v>
      </c>
    </row>
    <row r="236" spans="1:5" x14ac:dyDescent="0.25">
      <c r="A236" s="160" t="s">
        <v>871</v>
      </c>
      <c r="B236" s="161" t="s">
        <v>878</v>
      </c>
      <c r="C236" s="162">
        <v>0</v>
      </c>
      <c r="D236" s="162">
        <v>0</v>
      </c>
      <c r="E236" s="162">
        <v>0</v>
      </c>
    </row>
    <row r="237" spans="1:5" ht="26.4" x14ac:dyDescent="0.25">
      <c r="A237" s="160" t="s">
        <v>873</v>
      </c>
      <c r="B237" s="161" t="s">
        <v>880</v>
      </c>
      <c r="C237" s="162">
        <v>0</v>
      </c>
      <c r="D237" s="162">
        <v>0</v>
      </c>
      <c r="E237" s="162">
        <v>0</v>
      </c>
    </row>
    <row r="238" spans="1:5" x14ac:dyDescent="0.25">
      <c r="A238" s="160" t="s">
        <v>875</v>
      </c>
      <c r="B238" s="161" t="s">
        <v>882</v>
      </c>
      <c r="C238" s="162">
        <v>0</v>
      </c>
      <c r="D238" s="162">
        <v>0</v>
      </c>
      <c r="E238" s="162">
        <v>0</v>
      </c>
    </row>
    <row r="239" spans="1:5" ht="26.4" x14ac:dyDescent="0.25">
      <c r="A239" s="160" t="s">
        <v>877</v>
      </c>
      <c r="B239" s="161" t="s">
        <v>884</v>
      </c>
      <c r="C239" s="162">
        <v>0</v>
      </c>
      <c r="D239" s="162">
        <v>0</v>
      </c>
      <c r="E239" s="162">
        <v>0</v>
      </c>
    </row>
    <row r="240" spans="1:5" ht="26.4" x14ac:dyDescent="0.25">
      <c r="A240" s="160" t="s">
        <v>879</v>
      </c>
      <c r="B240" s="161" t="s">
        <v>886</v>
      </c>
      <c r="C240" s="162">
        <v>0</v>
      </c>
      <c r="D240" s="162">
        <v>0</v>
      </c>
      <c r="E240" s="162">
        <v>0</v>
      </c>
    </row>
    <row r="241" spans="1:5" ht="39.6" x14ac:dyDescent="0.25">
      <c r="A241" s="160" t="s">
        <v>881</v>
      </c>
      <c r="B241" s="161" t="s">
        <v>888</v>
      </c>
      <c r="C241" s="162">
        <v>0</v>
      </c>
      <c r="D241" s="162">
        <v>0</v>
      </c>
      <c r="E241" s="162">
        <v>0</v>
      </c>
    </row>
    <row r="242" spans="1:5" ht="39.6" x14ac:dyDescent="0.25">
      <c r="A242" s="160" t="s">
        <v>883</v>
      </c>
      <c r="B242" s="161" t="s">
        <v>890</v>
      </c>
      <c r="C242" s="162">
        <v>0</v>
      </c>
      <c r="D242" s="162">
        <v>0</v>
      </c>
      <c r="E242" s="162">
        <v>0</v>
      </c>
    </row>
    <row r="243" spans="1:5" ht="39.6" x14ac:dyDescent="0.25">
      <c r="A243" s="160" t="s">
        <v>885</v>
      </c>
      <c r="B243" s="161" t="s">
        <v>1308</v>
      </c>
      <c r="C243" s="162">
        <v>0</v>
      </c>
      <c r="D243" s="162">
        <v>0</v>
      </c>
      <c r="E243" s="162">
        <v>0</v>
      </c>
    </row>
    <row r="244" spans="1:5" x14ac:dyDescent="0.25">
      <c r="A244" s="160" t="s">
        <v>887</v>
      </c>
      <c r="B244" s="161" t="s">
        <v>893</v>
      </c>
      <c r="C244" s="162">
        <v>0</v>
      </c>
      <c r="D244" s="162">
        <v>0</v>
      </c>
      <c r="E244" s="162">
        <v>0</v>
      </c>
    </row>
    <row r="245" spans="1:5" x14ac:dyDescent="0.25">
      <c r="A245" s="160" t="s">
        <v>889</v>
      </c>
      <c r="B245" s="161" t="s">
        <v>895</v>
      </c>
      <c r="C245" s="162">
        <v>0</v>
      </c>
      <c r="D245" s="162">
        <v>0</v>
      </c>
      <c r="E245" s="162">
        <v>0</v>
      </c>
    </row>
    <row r="246" spans="1:5" x14ac:dyDescent="0.25">
      <c r="A246" s="160" t="s">
        <v>891</v>
      </c>
      <c r="B246" s="161" t="s">
        <v>897</v>
      </c>
      <c r="C246" s="162">
        <v>0</v>
      </c>
      <c r="D246" s="162">
        <v>0</v>
      </c>
      <c r="E246" s="162">
        <v>0</v>
      </c>
    </row>
    <row r="247" spans="1:5" x14ac:dyDescent="0.25">
      <c r="A247" s="160" t="s">
        <v>892</v>
      </c>
      <c r="B247" s="161" t="s">
        <v>899</v>
      </c>
      <c r="C247" s="162">
        <v>0</v>
      </c>
      <c r="D247" s="162">
        <v>0</v>
      </c>
      <c r="E247" s="162">
        <v>0</v>
      </c>
    </row>
    <row r="248" spans="1:5" x14ac:dyDescent="0.25">
      <c r="A248" s="160" t="s">
        <v>894</v>
      </c>
      <c r="B248" s="161" t="s">
        <v>901</v>
      </c>
      <c r="C248" s="162">
        <v>0</v>
      </c>
      <c r="D248" s="162">
        <v>0</v>
      </c>
      <c r="E248" s="162">
        <v>0</v>
      </c>
    </row>
    <row r="249" spans="1:5" ht="26.4" x14ac:dyDescent="0.25">
      <c r="A249" s="160" t="s">
        <v>896</v>
      </c>
      <c r="B249" s="161" t="s">
        <v>903</v>
      </c>
      <c r="C249" s="162">
        <v>0</v>
      </c>
      <c r="D249" s="162">
        <v>0</v>
      </c>
      <c r="E249" s="162">
        <v>0</v>
      </c>
    </row>
    <row r="250" spans="1:5" ht="26.4" x14ac:dyDescent="0.25">
      <c r="A250" s="160" t="s">
        <v>898</v>
      </c>
      <c r="B250" s="161" t="s">
        <v>905</v>
      </c>
      <c r="C250" s="162">
        <v>0</v>
      </c>
      <c r="D250" s="162">
        <v>0</v>
      </c>
      <c r="E250" s="162">
        <v>0</v>
      </c>
    </row>
    <row r="251" spans="1:5" x14ac:dyDescent="0.25">
      <c r="A251" s="160" t="s">
        <v>900</v>
      </c>
      <c r="B251" s="161" t="s">
        <v>907</v>
      </c>
      <c r="C251" s="162">
        <v>0</v>
      </c>
      <c r="D251" s="162">
        <v>0</v>
      </c>
      <c r="E251" s="162">
        <v>0</v>
      </c>
    </row>
    <row r="252" spans="1:5" x14ac:dyDescent="0.25">
      <c r="A252" s="160" t="s">
        <v>902</v>
      </c>
      <c r="B252" s="161" t="s">
        <v>909</v>
      </c>
      <c r="C252" s="162">
        <v>0</v>
      </c>
      <c r="D252" s="162">
        <v>0</v>
      </c>
      <c r="E252" s="162">
        <v>0</v>
      </c>
    </row>
    <row r="253" spans="1:5" ht="26.4" x14ac:dyDescent="0.25">
      <c r="A253" s="160" t="s">
        <v>904</v>
      </c>
      <c r="B253" s="161" t="s">
        <v>911</v>
      </c>
      <c r="C253" s="162">
        <v>0</v>
      </c>
      <c r="D253" s="162">
        <v>0</v>
      </c>
      <c r="E253" s="162">
        <v>0</v>
      </c>
    </row>
    <row r="254" spans="1:5" x14ac:dyDescent="0.25">
      <c r="A254" s="160" t="s">
        <v>906</v>
      </c>
      <c r="B254" s="161" t="s">
        <v>913</v>
      </c>
      <c r="C254" s="162">
        <v>0</v>
      </c>
      <c r="D254" s="162">
        <v>0</v>
      </c>
      <c r="E254" s="162">
        <v>0</v>
      </c>
    </row>
    <row r="255" spans="1:5" x14ac:dyDescent="0.25">
      <c r="A255" s="160" t="s">
        <v>908</v>
      </c>
      <c r="B255" s="161" t="s">
        <v>915</v>
      </c>
      <c r="C255" s="162">
        <v>0</v>
      </c>
      <c r="D255" s="162">
        <v>0</v>
      </c>
      <c r="E255" s="162">
        <v>0</v>
      </c>
    </row>
    <row r="256" spans="1:5" ht="26.4" x14ac:dyDescent="0.25">
      <c r="A256" s="160" t="s">
        <v>910</v>
      </c>
      <c r="B256" s="161" t="s">
        <v>917</v>
      </c>
      <c r="C256" s="162">
        <v>0</v>
      </c>
      <c r="D256" s="162">
        <v>0</v>
      </c>
      <c r="E256" s="162">
        <v>0</v>
      </c>
    </row>
    <row r="257" spans="1:5" ht="26.4" x14ac:dyDescent="0.25">
      <c r="A257" s="160" t="s">
        <v>912</v>
      </c>
      <c r="B257" s="161" t="s">
        <v>1309</v>
      </c>
      <c r="C257" s="162">
        <v>600000</v>
      </c>
      <c r="D257" s="162">
        <v>3600000</v>
      </c>
      <c r="E257" s="162">
        <v>3000000</v>
      </c>
    </row>
    <row r="258" spans="1:5" x14ac:dyDescent="0.25">
      <c r="A258" s="160" t="s">
        <v>914</v>
      </c>
      <c r="B258" s="161" t="s">
        <v>920</v>
      </c>
      <c r="C258" s="162">
        <v>0</v>
      </c>
      <c r="D258" s="162">
        <v>0</v>
      </c>
      <c r="E258" s="162">
        <v>0</v>
      </c>
    </row>
    <row r="259" spans="1:5" x14ac:dyDescent="0.25">
      <c r="A259" s="160" t="s">
        <v>916</v>
      </c>
      <c r="B259" s="161" t="s">
        <v>922</v>
      </c>
      <c r="C259" s="162">
        <v>0</v>
      </c>
      <c r="D259" s="162">
        <v>0</v>
      </c>
      <c r="E259" s="162">
        <v>0</v>
      </c>
    </row>
    <row r="260" spans="1:5" x14ac:dyDescent="0.25">
      <c r="A260" s="160" t="s">
        <v>918</v>
      </c>
      <c r="B260" s="161" t="s">
        <v>924</v>
      </c>
      <c r="C260" s="162">
        <v>0</v>
      </c>
      <c r="D260" s="162">
        <v>0</v>
      </c>
      <c r="E260" s="162">
        <v>0</v>
      </c>
    </row>
    <row r="261" spans="1:5" x14ac:dyDescent="0.25">
      <c r="A261" s="160" t="s">
        <v>919</v>
      </c>
      <c r="B261" s="161" t="s">
        <v>926</v>
      </c>
      <c r="C261" s="162">
        <v>0</v>
      </c>
      <c r="D261" s="162">
        <v>0</v>
      </c>
      <c r="E261" s="162">
        <v>0</v>
      </c>
    </row>
    <row r="262" spans="1:5" x14ac:dyDescent="0.25">
      <c r="A262" s="160" t="s">
        <v>921</v>
      </c>
      <c r="B262" s="161" t="s">
        <v>928</v>
      </c>
      <c r="C262" s="162">
        <v>0</v>
      </c>
      <c r="D262" s="162">
        <v>0</v>
      </c>
      <c r="E262" s="162">
        <v>0</v>
      </c>
    </row>
    <row r="263" spans="1:5" ht="26.4" x14ac:dyDescent="0.25">
      <c r="A263" s="160" t="s">
        <v>923</v>
      </c>
      <c r="B263" s="161" t="s">
        <v>930</v>
      </c>
      <c r="C263" s="162">
        <v>0</v>
      </c>
      <c r="D263" s="162">
        <v>0</v>
      </c>
      <c r="E263" s="162">
        <v>0</v>
      </c>
    </row>
    <row r="264" spans="1:5" ht="26.4" x14ac:dyDescent="0.25">
      <c r="A264" s="160" t="s">
        <v>925</v>
      </c>
      <c r="B264" s="161" t="s">
        <v>932</v>
      </c>
      <c r="C264" s="162">
        <v>0</v>
      </c>
      <c r="D264" s="162">
        <v>0</v>
      </c>
      <c r="E264" s="162">
        <v>0</v>
      </c>
    </row>
    <row r="265" spans="1:5" x14ac:dyDescent="0.25">
      <c r="A265" s="160" t="s">
        <v>927</v>
      </c>
      <c r="B265" s="161" t="s">
        <v>934</v>
      </c>
      <c r="C265" s="162">
        <v>0</v>
      </c>
      <c r="D265" s="162">
        <v>0</v>
      </c>
      <c r="E265" s="162">
        <v>3000000</v>
      </c>
    </row>
    <row r="266" spans="1:5" ht="26.4" x14ac:dyDescent="0.25">
      <c r="A266" s="160" t="s">
        <v>929</v>
      </c>
      <c r="B266" s="161" t="s">
        <v>936</v>
      </c>
      <c r="C266" s="162">
        <v>0</v>
      </c>
      <c r="D266" s="162">
        <v>0</v>
      </c>
      <c r="E266" s="162">
        <v>0</v>
      </c>
    </row>
    <row r="267" spans="1:5" x14ac:dyDescent="0.25">
      <c r="A267" s="160" t="s">
        <v>931</v>
      </c>
      <c r="B267" s="161" t="s">
        <v>938</v>
      </c>
      <c r="C267" s="162">
        <v>0</v>
      </c>
      <c r="D267" s="162">
        <v>0</v>
      </c>
      <c r="E267" s="162">
        <v>0</v>
      </c>
    </row>
    <row r="268" spans="1:5" ht="39.6" x14ac:dyDescent="0.25">
      <c r="A268" s="163" t="s">
        <v>933</v>
      </c>
      <c r="B268" s="164" t="s">
        <v>1310</v>
      </c>
      <c r="C268" s="165">
        <v>600000</v>
      </c>
      <c r="D268" s="165">
        <v>3600000</v>
      </c>
      <c r="E268" s="165">
        <v>3000000</v>
      </c>
    </row>
    <row r="269" spans="1:5" ht="26.4" x14ac:dyDescent="0.25">
      <c r="A269" s="163" t="s">
        <v>935</v>
      </c>
      <c r="B269" s="164" t="s">
        <v>1311</v>
      </c>
      <c r="C269" s="165">
        <v>4582999862</v>
      </c>
      <c r="D269" s="165">
        <v>4665235731</v>
      </c>
      <c r="E269" s="165">
        <v>1568605337</v>
      </c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5"/>
  <sheetViews>
    <sheetView workbookViewId="0">
      <pane ySplit="3" topLeftCell="A205" activePane="bottomLeft" state="frozen"/>
      <selection activeCell="E2" sqref="E1:H1048576"/>
      <selection pane="bottomLeft" activeCell="E2" sqref="E1:H1048576"/>
    </sheetView>
  </sheetViews>
  <sheetFormatPr defaultRowHeight="13.2" x14ac:dyDescent="0.25"/>
  <cols>
    <col min="1" max="1" width="8.109375" style="158" customWidth="1"/>
    <col min="2" max="2" width="41" style="158" customWidth="1"/>
    <col min="3" max="5" width="32.88671875" style="158" customWidth="1"/>
    <col min="6" max="254" width="9.109375" style="158"/>
    <col min="255" max="255" width="8.109375" style="158" customWidth="1"/>
    <col min="256" max="256" width="41" style="158" customWidth="1"/>
    <col min="257" max="261" width="32.88671875" style="158" customWidth="1"/>
    <col min="262" max="510" width="9.109375" style="158"/>
    <col min="511" max="511" width="8.109375" style="158" customWidth="1"/>
    <col min="512" max="512" width="41" style="158" customWidth="1"/>
    <col min="513" max="517" width="32.88671875" style="158" customWidth="1"/>
    <col min="518" max="766" width="9.109375" style="158"/>
    <col min="767" max="767" width="8.109375" style="158" customWidth="1"/>
    <col min="768" max="768" width="41" style="158" customWidth="1"/>
    <col min="769" max="773" width="32.88671875" style="158" customWidth="1"/>
    <col min="774" max="1022" width="9.109375" style="158"/>
    <col min="1023" max="1023" width="8.109375" style="158" customWidth="1"/>
    <col min="1024" max="1024" width="41" style="158" customWidth="1"/>
    <col min="1025" max="1029" width="32.88671875" style="158" customWidth="1"/>
    <col min="1030" max="1278" width="9.109375" style="158"/>
    <col min="1279" max="1279" width="8.109375" style="158" customWidth="1"/>
    <col min="1280" max="1280" width="41" style="158" customWidth="1"/>
    <col min="1281" max="1285" width="32.88671875" style="158" customWidth="1"/>
    <col min="1286" max="1534" width="9.109375" style="158"/>
    <col min="1535" max="1535" width="8.109375" style="158" customWidth="1"/>
    <col min="1536" max="1536" width="41" style="158" customWidth="1"/>
    <col min="1537" max="1541" width="32.88671875" style="158" customWidth="1"/>
    <col min="1542" max="1790" width="9.109375" style="158"/>
    <col min="1791" max="1791" width="8.109375" style="158" customWidth="1"/>
    <col min="1792" max="1792" width="41" style="158" customWidth="1"/>
    <col min="1793" max="1797" width="32.88671875" style="158" customWidth="1"/>
    <col min="1798" max="2046" width="9.109375" style="158"/>
    <col min="2047" max="2047" width="8.109375" style="158" customWidth="1"/>
    <col min="2048" max="2048" width="41" style="158" customWidth="1"/>
    <col min="2049" max="2053" width="32.88671875" style="158" customWidth="1"/>
    <col min="2054" max="2302" width="9.109375" style="158"/>
    <col min="2303" max="2303" width="8.109375" style="158" customWidth="1"/>
    <col min="2304" max="2304" width="41" style="158" customWidth="1"/>
    <col min="2305" max="2309" width="32.88671875" style="158" customWidth="1"/>
    <col min="2310" max="2558" width="9.109375" style="158"/>
    <col min="2559" max="2559" width="8.109375" style="158" customWidth="1"/>
    <col min="2560" max="2560" width="41" style="158" customWidth="1"/>
    <col min="2561" max="2565" width="32.88671875" style="158" customWidth="1"/>
    <col min="2566" max="2814" width="9.109375" style="158"/>
    <col min="2815" max="2815" width="8.109375" style="158" customWidth="1"/>
    <col min="2816" max="2816" width="41" style="158" customWidth="1"/>
    <col min="2817" max="2821" width="32.88671875" style="158" customWidth="1"/>
    <col min="2822" max="3070" width="9.109375" style="158"/>
    <col min="3071" max="3071" width="8.109375" style="158" customWidth="1"/>
    <col min="3072" max="3072" width="41" style="158" customWidth="1"/>
    <col min="3073" max="3077" width="32.88671875" style="158" customWidth="1"/>
    <col min="3078" max="3326" width="9.109375" style="158"/>
    <col min="3327" max="3327" width="8.109375" style="158" customWidth="1"/>
    <col min="3328" max="3328" width="41" style="158" customWidth="1"/>
    <col min="3329" max="3333" width="32.88671875" style="158" customWidth="1"/>
    <col min="3334" max="3582" width="9.109375" style="158"/>
    <col min="3583" max="3583" width="8.109375" style="158" customWidth="1"/>
    <col min="3584" max="3584" width="41" style="158" customWidth="1"/>
    <col min="3585" max="3589" width="32.88671875" style="158" customWidth="1"/>
    <col min="3590" max="3838" width="9.109375" style="158"/>
    <col min="3839" max="3839" width="8.109375" style="158" customWidth="1"/>
    <col min="3840" max="3840" width="41" style="158" customWidth="1"/>
    <col min="3841" max="3845" width="32.88671875" style="158" customWidth="1"/>
    <col min="3846" max="4094" width="9.109375" style="158"/>
    <col min="4095" max="4095" width="8.109375" style="158" customWidth="1"/>
    <col min="4096" max="4096" width="41" style="158" customWidth="1"/>
    <col min="4097" max="4101" width="32.88671875" style="158" customWidth="1"/>
    <col min="4102" max="4350" width="9.109375" style="158"/>
    <col min="4351" max="4351" width="8.109375" style="158" customWidth="1"/>
    <col min="4352" max="4352" width="41" style="158" customWidth="1"/>
    <col min="4353" max="4357" width="32.88671875" style="158" customWidth="1"/>
    <col min="4358" max="4606" width="9.109375" style="158"/>
    <col min="4607" max="4607" width="8.109375" style="158" customWidth="1"/>
    <col min="4608" max="4608" width="41" style="158" customWidth="1"/>
    <col min="4609" max="4613" width="32.88671875" style="158" customWidth="1"/>
    <col min="4614" max="4862" width="9.109375" style="158"/>
    <col min="4863" max="4863" width="8.109375" style="158" customWidth="1"/>
    <col min="4864" max="4864" width="41" style="158" customWidth="1"/>
    <col min="4865" max="4869" width="32.88671875" style="158" customWidth="1"/>
    <col min="4870" max="5118" width="9.109375" style="158"/>
    <col min="5119" max="5119" width="8.109375" style="158" customWidth="1"/>
    <col min="5120" max="5120" width="41" style="158" customWidth="1"/>
    <col min="5121" max="5125" width="32.88671875" style="158" customWidth="1"/>
    <col min="5126" max="5374" width="9.109375" style="158"/>
    <col min="5375" max="5375" width="8.109375" style="158" customWidth="1"/>
    <col min="5376" max="5376" width="41" style="158" customWidth="1"/>
    <col min="5377" max="5381" width="32.88671875" style="158" customWidth="1"/>
    <col min="5382" max="5630" width="9.109375" style="158"/>
    <col min="5631" max="5631" width="8.109375" style="158" customWidth="1"/>
    <col min="5632" max="5632" width="41" style="158" customWidth="1"/>
    <col min="5633" max="5637" width="32.88671875" style="158" customWidth="1"/>
    <col min="5638" max="5886" width="9.109375" style="158"/>
    <col min="5887" max="5887" width="8.109375" style="158" customWidth="1"/>
    <col min="5888" max="5888" width="41" style="158" customWidth="1"/>
    <col min="5889" max="5893" width="32.88671875" style="158" customWidth="1"/>
    <col min="5894" max="6142" width="9.109375" style="158"/>
    <col min="6143" max="6143" width="8.109375" style="158" customWidth="1"/>
    <col min="6144" max="6144" width="41" style="158" customWidth="1"/>
    <col min="6145" max="6149" width="32.88671875" style="158" customWidth="1"/>
    <col min="6150" max="6398" width="9.109375" style="158"/>
    <col min="6399" max="6399" width="8.109375" style="158" customWidth="1"/>
    <col min="6400" max="6400" width="41" style="158" customWidth="1"/>
    <col min="6401" max="6405" width="32.88671875" style="158" customWidth="1"/>
    <col min="6406" max="6654" width="9.109375" style="158"/>
    <col min="6655" max="6655" width="8.109375" style="158" customWidth="1"/>
    <col min="6656" max="6656" width="41" style="158" customWidth="1"/>
    <col min="6657" max="6661" width="32.88671875" style="158" customWidth="1"/>
    <col min="6662" max="6910" width="9.109375" style="158"/>
    <col min="6911" max="6911" width="8.109375" style="158" customWidth="1"/>
    <col min="6912" max="6912" width="41" style="158" customWidth="1"/>
    <col min="6913" max="6917" width="32.88671875" style="158" customWidth="1"/>
    <col min="6918" max="7166" width="9.109375" style="158"/>
    <col min="7167" max="7167" width="8.109375" style="158" customWidth="1"/>
    <col min="7168" max="7168" width="41" style="158" customWidth="1"/>
    <col min="7169" max="7173" width="32.88671875" style="158" customWidth="1"/>
    <col min="7174" max="7422" width="9.109375" style="158"/>
    <col min="7423" max="7423" width="8.109375" style="158" customWidth="1"/>
    <col min="7424" max="7424" width="41" style="158" customWidth="1"/>
    <col min="7425" max="7429" width="32.88671875" style="158" customWidth="1"/>
    <col min="7430" max="7678" width="9.109375" style="158"/>
    <col min="7679" max="7679" width="8.109375" style="158" customWidth="1"/>
    <col min="7680" max="7680" width="41" style="158" customWidth="1"/>
    <col min="7681" max="7685" width="32.88671875" style="158" customWidth="1"/>
    <col min="7686" max="7934" width="9.109375" style="158"/>
    <col min="7935" max="7935" width="8.109375" style="158" customWidth="1"/>
    <col min="7936" max="7936" width="41" style="158" customWidth="1"/>
    <col min="7937" max="7941" width="32.88671875" style="158" customWidth="1"/>
    <col min="7942" max="8190" width="9.109375" style="158"/>
    <col min="8191" max="8191" width="8.109375" style="158" customWidth="1"/>
    <col min="8192" max="8192" width="41" style="158" customWidth="1"/>
    <col min="8193" max="8197" width="32.88671875" style="158" customWidth="1"/>
    <col min="8198" max="8446" width="9.109375" style="158"/>
    <col min="8447" max="8447" width="8.109375" style="158" customWidth="1"/>
    <col min="8448" max="8448" width="41" style="158" customWidth="1"/>
    <col min="8449" max="8453" width="32.88671875" style="158" customWidth="1"/>
    <col min="8454" max="8702" width="9.109375" style="158"/>
    <col min="8703" max="8703" width="8.109375" style="158" customWidth="1"/>
    <col min="8704" max="8704" width="41" style="158" customWidth="1"/>
    <col min="8705" max="8709" width="32.88671875" style="158" customWidth="1"/>
    <col min="8710" max="8958" width="9.109375" style="158"/>
    <col min="8959" max="8959" width="8.109375" style="158" customWidth="1"/>
    <col min="8960" max="8960" width="41" style="158" customWidth="1"/>
    <col min="8961" max="8965" width="32.88671875" style="158" customWidth="1"/>
    <col min="8966" max="9214" width="9.109375" style="158"/>
    <col min="9215" max="9215" width="8.109375" style="158" customWidth="1"/>
    <col min="9216" max="9216" width="41" style="158" customWidth="1"/>
    <col min="9217" max="9221" width="32.88671875" style="158" customWidth="1"/>
    <col min="9222" max="9470" width="9.109375" style="158"/>
    <col min="9471" max="9471" width="8.109375" style="158" customWidth="1"/>
    <col min="9472" max="9472" width="41" style="158" customWidth="1"/>
    <col min="9473" max="9477" width="32.88671875" style="158" customWidth="1"/>
    <col min="9478" max="9726" width="9.109375" style="158"/>
    <col min="9727" max="9727" width="8.109375" style="158" customWidth="1"/>
    <col min="9728" max="9728" width="41" style="158" customWidth="1"/>
    <col min="9729" max="9733" width="32.88671875" style="158" customWidth="1"/>
    <col min="9734" max="9982" width="9.109375" style="158"/>
    <col min="9983" max="9983" width="8.109375" style="158" customWidth="1"/>
    <col min="9984" max="9984" width="41" style="158" customWidth="1"/>
    <col min="9985" max="9989" width="32.88671875" style="158" customWidth="1"/>
    <col min="9990" max="10238" width="9.109375" style="158"/>
    <col min="10239" max="10239" width="8.109375" style="158" customWidth="1"/>
    <col min="10240" max="10240" width="41" style="158" customWidth="1"/>
    <col min="10241" max="10245" width="32.88671875" style="158" customWidth="1"/>
    <col min="10246" max="10494" width="9.109375" style="158"/>
    <col min="10495" max="10495" width="8.109375" style="158" customWidth="1"/>
    <col min="10496" max="10496" width="41" style="158" customWidth="1"/>
    <col min="10497" max="10501" width="32.88671875" style="158" customWidth="1"/>
    <col min="10502" max="10750" width="9.109375" style="158"/>
    <col min="10751" max="10751" width="8.109375" style="158" customWidth="1"/>
    <col min="10752" max="10752" width="41" style="158" customWidth="1"/>
    <col min="10753" max="10757" width="32.88671875" style="158" customWidth="1"/>
    <col min="10758" max="11006" width="9.109375" style="158"/>
    <col min="11007" max="11007" width="8.109375" style="158" customWidth="1"/>
    <col min="11008" max="11008" width="41" style="158" customWidth="1"/>
    <col min="11009" max="11013" width="32.88671875" style="158" customWidth="1"/>
    <col min="11014" max="11262" width="9.109375" style="158"/>
    <col min="11263" max="11263" width="8.109375" style="158" customWidth="1"/>
    <col min="11264" max="11264" width="41" style="158" customWidth="1"/>
    <col min="11265" max="11269" width="32.88671875" style="158" customWidth="1"/>
    <col min="11270" max="11518" width="9.109375" style="158"/>
    <col min="11519" max="11519" width="8.109375" style="158" customWidth="1"/>
    <col min="11520" max="11520" width="41" style="158" customWidth="1"/>
    <col min="11521" max="11525" width="32.88671875" style="158" customWidth="1"/>
    <col min="11526" max="11774" width="9.109375" style="158"/>
    <col min="11775" max="11775" width="8.109375" style="158" customWidth="1"/>
    <col min="11776" max="11776" width="41" style="158" customWidth="1"/>
    <col min="11777" max="11781" width="32.88671875" style="158" customWidth="1"/>
    <col min="11782" max="12030" width="9.109375" style="158"/>
    <col min="12031" max="12031" width="8.109375" style="158" customWidth="1"/>
    <col min="12032" max="12032" width="41" style="158" customWidth="1"/>
    <col min="12033" max="12037" width="32.88671875" style="158" customWidth="1"/>
    <col min="12038" max="12286" width="9.109375" style="158"/>
    <col min="12287" max="12287" width="8.109375" style="158" customWidth="1"/>
    <col min="12288" max="12288" width="41" style="158" customWidth="1"/>
    <col min="12289" max="12293" width="32.88671875" style="158" customWidth="1"/>
    <col min="12294" max="12542" width="9.109375" style="158"/>
    <col min="12543" max="12543" width="8.109375" style="158" customWidth="1"/>
    <col min="12544" max="12544" width="41" style="158" customWidth="1"/>
    <col min="12545" max="12549" width="32.88671875" style="158" customWidth="1"/>
    <col min="12550" max="12798" width="9.109375" style="158"/>
    <col min="12799" max="12799" width="8.109375" style="158" customWidth="1"/>
    <col min="12800" max="12800" width="41" style="158" customWidth="1"/>
    <col min="12801" max="12805" width="32.88671875" style="158" customWidth="1"/>
    <col min="12806" max="13054" width="9.109375" style="158"/>
    <col min="13055" max="13055" width="8.109375" style="158" customWidth="1"/>
    <col min="13056" max="13056" width="41" style="158" customWidth="1"/>
    <col min="13057" max="13061" width="32.88671875" style="158" customWidth="1"/>
    <col min="13062" max="13310" width="9.109375" style="158"/>
    <col min="13311" max="13311" width="8.109375" style="158" customWidth="1"/>
    <col min="13312" max="13312" width="41" style="158" customWidth="1"/>
    <col min="13313" max="13317" width="32.88671875" style="158" customWidth="1"/>
    <col min="13318" max="13566" width="9.109375" style="158"/>
    <col min="13567" max="13567" width="8.109375" style="158" customWidth="1"/>
    <col min="13568" max="13568" width="41" style="158" customWidth="1"/>
    <col min="13569" max="13573" width="32.88671875" style="158" customWidth="1"/>
    <col min="13574" max="13822" width="9.109375" style="158"/>
    <col min="13823" max="13823" width="8.109375" style="158" customWidth="1"/>
    <col min="13824" max="13824" width="41" style="158" customWidth="1"/>
    <col min="13825" max="13829" width="32.88671875" style="158" customWidth="1"/>
    <col min="13830" max="14078" width="9.109375" style="158"/>
    <col min="14079" max="14079" width="8.109375" style="158" customWidth="1"/>
    <col min="14080" max="14080" width="41" style="158" customWidth="1"/>
    <col min="14081" max="14085" width="32.88671875" style="158" customWidth="1"/>
    <col min="14086" max="14334" width="9.109375" style="158"/>
    <col min="14335" max="14335" width="8.109375" style="158" customWidth="1"/>
    <col min="14336" max="14336" width="41" style="158" customWidth="1"/>
    <col min="14337" max="14341" width="32.88671875" style="158" customWidth="1"/>
    <col min="14342" max="14590" width="9.109375" style="158"/>
    <col min="14591" max="14591" width="8.109375" style="158" customWidth="1"/>
    <col min="14592" max="14592" width="41" style="158" customWidth="1"/>
    <col min="14593" max="14597" width="32.88671875" style="158" customWidth="1"/>
    <col min="14598" max="14846" width="9.109375" style="158"/>
    <col min="14847" max="14847" width="8.109375" style="158" customWidth="1"/>
    <col min="14848" max="14848" width="41" style="158" customWidth="1"/>
    <col min="14849" max="14853" width="32.88671875" style="158" customWidth="1"/>
    <col min="14854" max="15102" width="9.109375" style="158"/>
    <col min="15103" max="15103" width="8.109375" style="158" customWidth="1"/>
    <col min="15104" max="15104" width="41" style="158" customWidth="1"/>
    <col min="15105" max="15109" width="32.88671875" style="158" customWidth="1"/>
    <col min="15110" max="15358" width="9.109375" style="158"/>
    <col min="15359" max="15359" width="8.109375" style="158" customWidth="1"/>
    <col min="15360" max="15360" width="41" style="158" customWidth="1"/>
    <col min="15361" max="15365" width="32.88671875" style="158" customWidth="1"/>
    <col min="15366" max="15614" width="9.109375" style="158"/>
    <col min="15615" max="15615" width="8.109375" style="158" customWidth="1"/>
    <col min="15616" max="15616" width="41" style="158" customWidth="1"/>
    <col min="15617" max="15621" width="32.88671875" style="158" customWidth="1"/>
    <col min="15622" max="15870" width="9.109375" style="158"/>
    <col min="15871" max="15871" width="8.109375" style="158" customWidth="1"/>
    <col min="15872" max="15872" width="41" style="158" customWidth="1"/>
    <col min="15873" max="15877" width="32.88671875" style="158" customWidth="1"/>
    <col min="15878" max="16126" width="9.109375" style="158"/>
    <col min="16127" max="16127" width="8.109375" style="158" customWidth="1"/>
    <col min="16128" max="16128" width="41" style="158" customWidth="1"/>
    <col min="16129" max="16133" width="32.88671875" style="158" customWidth="1"/>
    <col min="16134" max="16384" width="9.109375" style="158"/>
  </cols>
  <sheetData>
    <row r="1" spans="1:5" x14ac:dyDescent="0.25">
      <c r="A1" s="741" t="s">
        <v>941</v>
      </c>
      <c r="B1" s="742"/>
      <c r="C1" s="742"/>
      <c r="D1" s="742"/>
      <c r="E1" s="742"/>
    </row>
    <row r="2" spans="1:5" ht="15" x14ac:dyDescent="0.25">
      <c r="A2" s="159" t="s">
        <v>584</v>
      </c>
      <c r="B2" s="159" t="s">
        <v>155</v>
      </c>
      <c r="C2" s="159" t="s">
        <v>585</v>
      </c>
      <c r="D2" s="159" t="s">
        <v>586</v>
      </c>
      <c r="E2" s="159" t="s">
        <v>587</v>
      </c>
    </row>
    <row r="3" spans="1:5" ht="15" x14ac:dyDescent="0.25">
      <c r="A3" s="159">
        <v>2</v>
      </c>
      <c r="B3" s="159">
        <v>3</v>
      </c>
      <c r="C3" s="159">
        <v>4</v>
      </c>
      <c r="D3" s="159">
        <v>5</v>
      </c>
      <c r="E3" s="159">
        <v>8</v>
      </c>
    </row>
    <row r="4" spans="1:5" ht="26.4" x14ac:dyDescent="0.25">
      <c r="A4" s="353" t="s">
        <v>588</v>
      </c>
      <c r="B4" s="354" t="s">
        <v>942</v>
      </c>
      <c r="C4" s="162">
        <v>247082176</v>
      </c>
      <c r="D4" s="162">
        <v>247082176</v>
      </c>
      <c r="E4" s="162">
        <v>129992494</v>
      </c>
    </row>
    <row r="5" spans="1:5" ht="26.4" x14ac:dyDescent="0.25">
      <c r="A5" s="353" t="s">
        <v>590</v>
      </c>
      <c r="B5" s="354" t="s">
        <v>943</v>
      </c>
      <c r="C5" s="162">
        <v>297972383</v>
      </c>
      <c r="D5" s="162">
        <v>297972383</v>
      </c>
      <c r="E5" s="162">
        <v>151861892</v>
      </c>
    </row>
    <row r="6" spans="1:5" ht="39.6" x14ac:dyDescent="0.25">
      <c r="A6" s="353" t="s">
        <v>592</v>
      </c>
      <c r="B6" s="354" t="s">
        <v>944</v>
      </c>
      <c r="C6" s="162">
        <v>285609938</v>
      </c>
      <c r="D6" s="162">
        <v>299886794</v>
      </c>
      <c r="E6" s="162">
        <v>162794023</v>
      </c>
    </row>
    <row r="7" spans="1:5" ht="26.4" x14ac:dyDescent="0.25">
      <c r="A7" s="353" t="s">
        <v>594</v>
      </c>
      <c r="B7" s="354" t="s">
        <v>945</v>
      </c>
      <c r="C7" s="162">
        <v>18992570</v>
      </c>
      <c r="D7" s="162">
        <v>21899193</v>
      </c>
      <c r="E7" s="162">
        <v>15452762</v>
      </c>
    </row>
    <row r="8" spans="1:5" ht="26.4" x14ac:dyDescent="0.25">
      <c r="A8" s="353" t="s">
        <v>596</v>
      </c>
      <c r="B8" s="354" t="s">
        <v>946</v>
      </c>
      <c r="C8" s="162">
        <v>0</v>
      </c>
      <c r="D8" s="162">
        <v>34340163</v>
      </c>
      <c r="E8" s="162">
        <v>32830400</v>
      </c>
    </row>
    <row r="9" spans="1:5" x14ac:dyDescent="0.25">
      <c r="A9" s="353" t="s">
        <v>598</v>
      </c>
      <c r="B9" s="354" t="s">
        <v>947</v>
      </c>
      <c r="C9" s="162">
        <v>0</v>
      </c>
      <c r="D9" s="162">
        <v>0</v>
      </c>
      <c r="E9" s="162">
        <v>731600</v>
      </c>
    </row>
    <row r="10" spans="1:5" ht="26.4" x14ac:dyDescent="0.25">
      <c r="A10" s="353" t="s">
        <v>600</v>
      </c>
      <c r="B10" s="354" t="s">
        <v>948</v>
      </c>
      <c r="C10" s="162">
        <v>849657067</v>
      </c>
      <c r="D10" s="162">
        <v>901180709</v>
      </c>
      <c r="E10" s="162">
        <v>493663171</v>
      </c>
    </row>
    <row r="11" spans="1:5" x14ac:dyDescent="0.25">
      <c r="A11" s="353" t="s">
        <v>602</v>
      </c>
      <c r="B11" s="354" t="s">
        <v>949</v>
      </c>
      <c r="C11" s="162">
        <v>0</v>
      </c>
      <c r="D11" s="162">
        <v>0</v>
      </c>
      <c r="E11" s="162">
        <v>0</v>
      </c>
    </row>
    <row r="12" spans="1:5" ht="39.6" x14ac:dyDescent="0.25">
      <c r="A12" s="353" t="s">
        <v>604</v>
      </c>
      <c r="B12" s="354" t="s">
        <v>950</v>
      </c>
      <c r="C12" s="162">
        <v>0</v>
      </c>
      <c r="D12" s="162">
        <v>0</v>
      </c>
      <c r="E12" s="162">
        <v>0</v>
      </c>
    </row>
    <row r="13" spans="1:5" ht="39.6" x14ac:dyDescent="0.25">
      <c r="A13" s="353" t="s">
        <v>404</v>
      </c>
      <c r="B13" s="354" t="s">
        <v>951</v>
      </c>
      <c r="C13" s="162">
        <v>0</v>
      </c>
      <c r="D13" s="162">
        <v>0</v>
      </c>
      <c r="E13" s="162">
        <v>0</v>
      </c>
    </row>
    <row r="14" spans="1:5" x14ac:dyDescent="0.25">
      <c r="A14" s="353" t="s">
        <v>405</v>
      </c>
      <c r="B14" s="354" t="s">
        <v>952</v>
      </c>
      <c r="C14" s="162">
        <v>0</v>
      </c>
      <c r="D14" s="162">
        <v>0</v>
      </c>
      <c r="E14" s="162">
        <v>0</v>
      </c>
    </row>
    <row r="15" spans="1:5" x14ac:dyDescent="0.25">
      <c r="A15" s="353" t="s">
        <v>406</v>
      </c>
      <c r="B15" s="354" t="s">
        <v>953</v>
      </c>
      <c r="C15" s="162">
        <v>0</v>
      </c>
      <c r="D15" s="162">
        <v>0</v>
      </c>
      <c r="E15" s="162">
        <v>0</v>
      </c>
    </row>
    <row r="16" spans="1:5" ht="39.6" x14ac:dyDescent="0.25">
      <c r="A16" s="353" t="s">
        <v>407</v>
      </c>
      <c r="B16" s="354" t="s">
        <v>954</v>
      </c>
      <c r="C16" s="162">
        <v>0</v>
      </c>
      <c r="D16" s="162">
        <v>0</v>
      </c>
      <c r="E16" s="162">
        <v>0</v>
      </c>
    </row>
    <row r="17" spans="1:5" ht="26.4" x14ac:dyDescent="0.25">
      <c r="A17" s="353" t="s">
        <v>408</v>
      </c>
      <c r="B17" s="354" t="s">
        <v>955</v>
      </c>
      <c r="C17" s="162">
        <v>0</v>
      </c>
      <c r="D17" s="162">
        <v>0</v>
      </c>
      <c r="E17" s="162">
        <v>0</v>
      </c>
    </row>
    <row r="18" spans="1:5" ht="26.4" x14ac:dyDescent="0.25">
      <c r="A18" s="353" t="s">
        <v>409</v>
      </c>
      <c r="B18" s="354" t="s">
        <v>956</v>
      </c>
      <c r="C18" s="162">
        <v>0</v>
      </c>
      <c r="D18" s="162">
        <v>0</v>
      </c>
      <c r="E18" s="162">
        <v>0</v>
      </c>
    </row>
    <row r="19" spans="1:5" x14ac:dyDescent="0.25">
      <c r="A19" s="353" t="s">
        <v>410</v>
      </c>
      <c r="B19" s="354" t="s">
        <v>957</v>
      </c>
      <c r="C19" s="162">
        <v>0</v>
      </c>
      <c r="D19" s="162">
        <v>0</v>
      </c>
      <c r="E19" s="162">
        <v>0</v>
      </c>
    </row>
    <row r="20" spans="1:5" ht="26.4" x14ac:dyDescent="0.25">
      <c r="A20" s="353" t="s">
        <v>411</v>
      </c>
      <c r="B20" s="354" t="s">
        <v>958</v>
      </c>
      <c r="C20" s="162">
        <v>0</v>
      </c>
      <c r="D20" s="162">
        <v>0</v>
      </c>
      <c r="E20" s="162">
        <v>0</v>
      </c>
    </row>
    <row r="21" spans="1:5" x14ac:dyDescent="0.25">
      <c r="A21" s="353" t="s">
        <v>412</v>
      </c>
      <c r="B21" s="354" t="s">
        <v>959</v>
      </c>
      <c r="C21" s="162">
        <v>0</v>
      </c>
      <c r="D21" s="162">
        <v>0</v>
      </c>
      <c r="E21" s="162">
        <v>0</v>
      </c>
    </row>
    <row r="22" spans="1:5" ht="26.4" x14ac:dyDescent="0.25">
      <c r="A22" s="353" t="s">
        <v>413</v>
      </c>
      <c r="B22" s="354" t="s">
        <v>960</v>
      </c>
      <c r="C22" s="162">
        <v>0</v>
      </c>
      <c r="D22" s="162">
        <v>0</v>
      </c>
      <c r="E22" s="162">
        <v>0</v>
      </c>
    </row>
    <row r="23" spans="1:5" ht="26.4" x14ac:dyDescent="0.25">
      <c r="A23" s="353" t="s">
        <v>414</v>
      </c>
      <c r="B23" s="354" t="s">
        <v>961</v>
      </c>
      <c r="C23" s="162">
        <v>0</v>
      </c>
      <c r="D23" s="162">
        <v>0</v>
      </c>
      <c r="E23" s="162">
        <v>0</v>
      </c>
    </row>
    <row r="24" spans="1:5" ht="39.6" x14ac:dyDescent="0.25">
      <c r="A24" s="353" t="s">
        <v>415</v>
      </c>
      <c r="B24" s="354" t="s">
        <v>962</v>
      </c>
      <c r="C24" s="162">
        <v>0</v>
      </c>
      <c r="D24" s="162">
        <v>0</v>
      </c>
      <c r="E24" s="162">
        <v>0</v>
      </c>
    </row>
    <row r="25" spans="1:5" x14ac:dyDescent="0.25">
      <c r="A25" s="353" t="s">
        <v>416</v>
      </c>
      <c r="B25" s="354" t="s">
        <v>963</v>
      </c>
      <c r="C25" s="162">
        <v>0</v>
      </c>
      <c r="D25" s="162">
        <v>0</v>
      </c>
      <c r="E25" s="162">
        <v>0</v>
      </c>
    </row>
    <row r="26" spans="1:5" x14ac:dyDescent="0.25">
      <c r="A26" s="353" t="s">
        <v>417</v>
      </c>
      <c r="B26" s="354" t="s">
        <v>964</v>
      </c>
      <c r="C26" s="162">
        <v>0</v>
      </c>
      <c r="D26" s="162">
        <v>0</v>
      </c>
      <c r="E26" s="162">
        <v>0</v>
      </c>
    </row>
    <row r="27" spans="1:5" ht="39.6" x14ac:dyDescent="0.25">
      <c r="A27" s="353" t="s">
        <v>418</v>
      </c>
      <c r="B27" s="354" t="s">
        <v>965</v>
      </c>
      <c r="C27" s="162">
        <v>0</v>
      </c>
      <c r="D27" s="162">
        <v>0</v>
      </c>
      <c r="E27" s="162">
        <v>0</v>
      </c>
    </row>
    <row r="28" spans="1:5" ht="26.4" x14ac:dyDescent="0.25">
      <c r="A28" s="353" t="s">
        <v>419</v>
      </c>
      <c r="B28" s="354" t="s">
        <v>966</v>
      </c>
      <c r="C28" s="162">
        <v>0</v>
      </c>
      <c r="D28" s="162">
        <v>0</v>
      </c>
      <c r="E28" s="162">
        <v>0</v>
      </c>
    </row>
    <row r="29" spans="1:5" ht="26.4" x14ac:dyDescent="0.25">
      <c r="A29" s="353" t="s">
        <v>420</v>
      </c>
      <c r="B29" s="354" t="s">
        <v>967</v>
      </c>
      <c r="C29" s="162">
        <v>0</v>
      </c>
      <c r="D29" s="162">
        <v>0</v>
      </c>
      <c r="E29" s="162">
        <v>0</v>
      </c>
    </row>
    <row r="30" spans="1:5" x14ac:dyDescent="0.25">
      <c r="A30" s="353" t="s">
        <v>421</v>
      </c>
      <c r="B30" s="354" t="s">
        <v>968</v>
      </c>
      <c r="C30" s="162">
        <v>0</v>
      </c>
      <c r="D30" s="162">
        <v>0</v>
      </c>
      <c r="E30" s="162">
        <v>0</v>
      </c>
    </row>
    <row r="31" spans="1:5" ht="26.4" x14ac:dyDescent="0.25">
      <c r="A31" s="353" t="s">
        <v>422</v>
      </c>
      <c r="B31" s="354" t="s">
        <v>969</v>
      </c>
      <c r="C31" s="162">
        <v>0</v>
      </c>
      <c r="D31" s="162">
        <v>0</v>
      </c>
      <c r="E31" s="162">
        <v>0</v>
      </c>
    </row>
    <row r="32" spans="1:5" x14ac:dyDescent="0.25">
      <c r="A32" s="353" t="s">
        <v>423</v>
      </c>
      <c r="B32" s="354" t="s">
        <v>970</v>
      </c>
      <c r="C32" s="162">
        <v>0</v>
      </c>
      <c r="D32" s="162">
        <v>0</v>
      </c>
      <c r="E32" s="162">
        <v>0</v>
      </c>
    </row>
    <row r="33" spans="1:5" ht="26.4" x14ac:dyDescent="0.25">
      <c r="A33" s="353" t="s">
        <v>424</v>
      </c>
      <c r="B33" s="354" t="s">
        <v>971</v>
      </c>
      <c r="C33" s="162">
        <v>0</v>
      </c>
      <c r="D33" s="162">
        <v>0</v>
      </c>
      <c r="E33" s="162">
        <v>0</v>
      </c>
    </row>
    <row r="34" spans="1:5" ht="26.4" x14ac:dyDescent="0.25">
      <c r="A34" s="353" t="s">
        <v>425</v>
      </c>
      <c r="B34" s="354" t="s">
        <v>972</v>
      </c>
      <c r="C34" s="162">
        <v>0</v>
      </c>
      <c r="D34" s="162">
        <v>0</v>
      </c>
      <c r="E34" s="162">
        <v>0</v>
      </c>
    </row>
    <row r="35" spans="1:5" ht="26.4" x14ac:dyDescent="0.25">
      <c r="A35" s="353" t="s">
        <v>426</v>
      </c>
      <c r="B35" s="354" t="s">
        <v>973</v>
      </c>
      <c r="C35" s="162">
        <v>79276000</v>
      </c>
      <c r="D35" s="162">
        <v>109988227</v>
      </c>
      <c r="E35" s="162">
        <v>75783323</v>
      </c>
    </row>
    <row r="36" spans="1:5" x14ac:dyDescent="0.25">
      <c r="A36" s="353" t="s">
        <v>427</v>
      </c>
      <c r="B36" s="354" t="s">
        <v>974</v>
      </c>
      <c r="C36" s="162">
        <v>0</v>
      </c>
      <c r="D36" s="162">
        <v>0</v>
      </c>
      <c r="E36" s="162">
        <v>3295778</v>
      </c>
    </row>
    <row r="37" spans="1:5" x14ac:dyDescent="0.25">
      <c r="A37" s="353" t="s">
        <v>428</v>
      </c>
      <c r="B37" s="354" t="s">
        <v>975</v>
      </c>
      <c r="C37" s="162">
        <v>0</v>
      </c>
      <c r="D37" s="162">
        <v>0</v>
      </c>
      <c r="E37" s="162">
        <v>0</v>
      </c>
    </row>
    <row r="38" spans="1:5" ht="39.6" x14ac:dyDescent="0.25">
      <c r="A38" s="353" t="s">
        <v>429</v>
      </c>
      <c r="B38" s="354" t="s">
        <v>976</v>
      </c>
      <c r="C38" s="162">
        <v>0</v>
      </c>
      <c r="D38" s="162">
        <v>0</v>
      </c>
      <c r="E38" s="162">
        <v>25881354</v>
      </c>
    </row>
    <row r="39" spans="1:5" ht="26.4" x14ac:dyDescent="0.25">
      <c r="A39" s="353" t="s">
        <v>430</v>
      </c>
      <c r="B39" s="354" t="s">
        <v>977</v>
      </c>
      <c r="C39" s="162">
        <v>0</v>
      </c>
      <c r="D39" s="162">
        <v>0</v>
      </c>
      <c r="E39" s="162">
        <v>7027298</v>
      </c>
    </row>
    <row r="40" spans="1:5" ht="26.4" x14ac:dyDescent="0.25">
      <c r="A40" s="353" t="s">
        <v>431</v>
      </c>
      <c r="B40" s="354" t="s">
        <v>978</v>
      </c>
      <c r="C40" s="162">
        <v>0</v>
      </c>
      <c r="D40" s="162">
        <v>0</v>
      </c>
      <c r="E40" s="162">
        <v>14055900</v>
      </c>
    </row>
    <row r="41" spans="1:5" x14ac:dyDescent="0.25">
      <c r="A41" s="353" t="s">
        <v>432</v>
      </c>
      <c r="B41" s="354" t="s">
        <v>979</v>
      </c>
      <c r="C41" s="162">
        <v>0</v>
      </c>
      <c r="D41" s="162">
        <v>0</v>
      </c>
      <c r="E41" s="162">
        <v>18447541</v>
      </c>
    </row>
    <row r="42" spans="1:5" ht="26.4" x14ac:dyDescent="0.25">
      <c r="A42" s="353" t="s">
        <v>433</v>
      </c>
      <c r="B42" s="354" t="s">
        <v>980</v>
      </c>
      <c r="C42" s="162">
        <v>0</v>
      </c>
      <c r="D42" s="162">
        <v>0</v>
      </c>
      <c r="E42" s="162">
        <v>2808060</v>
      </c>
    </row>
    <row r="43" spans="1:5" x14ac:dyDescent="0.25">
      <c r="A43" s="353" t="s">
        <v>434</v>
      </c>
      <c r="B43" s="354" t="s">
        <v>981</v>
      </c>
      <c r="C43" s="162">
        <v>0</v>
      </c>
      <c r="D43" s="162">
        <v>0</v>
      </c>
      <c r="E43" s="162">
        <v>4167392</v>
      </c>
    </row>
    <row r="44" spans="1:5" ht="26.4" x14ac:dyDescent="0.25">
      <c r="A44" s="353" t="s">
        <v>435</v>
      </c>
      <c r="B44" s="354" t="s">
        <v>982</v>
      </c>
      <c r="C44" s="162">
        <v>0</v>
      </c>
      <c r="D44" s="162">
        <v>0</v>
      </c>
      <c r="E44" s="162">
        <v>100000</v>
      </c>
    </row>
    <row r="45" spans="1:5" ht="26.4" x14ac:dyDescent="0.25">
      <c r="A45" s="353" t="s">
        <v>436</v>
      </c>
      <c r="B45" s="354" t="s">
        <v>983</v>
      </c>
      <c r="C45" s="162">
        <v>0</v>
      </c>
      <c r="D45" s="162">
        <v>0</v>
      </c>
      <c r="E45" s="162">
        <v>0</v>
      </c>
    </row>
    <row r="46" spans="1:5" ht="39.6" x14ac:dyDescent="0.25">
      <c r="A46" s="355" t="s">
        <v>437</v>
      </c>
      <c r="B46" s="356" t="s">
        <v>984</v>
      </c>
      <c r="C46" s="165">
        <v>928933067</v>
      </c>
      <c r="D46" s="165">
        <v>1011168936</v>
      </c>
      <c r="E46" s="165">
        <v>569446494</v>
      </c>
    </row>
    <row r="47" spans="1:5" ht="26.4" x14ac:dyDescent="0.25">
      <c r="A47" s="353" t="s">
        <v>438</v>
      </c>
      <c r="B47" s="354" t="s">
        <v>985</v>
      </c>
      <c r="C47" s="162">
        <v>0</v>
      </c>
      <c r="D47" s="162">
        <v>0</v>
      </c>
      <c r="E47" s="162">
        <v>0</v>
      </c>
    </row>
    <row r="48" spans="1:5" ht="39.6" x14ac:dyDescent="0.25">
      <c r="A48" s="353" t="s">
        <v>439</v>
      </c>
      <c r="B48" s="354" t="s">
        <v>986</v>
      </c>
      <c r="C48" s="162">
        <v>0</v>
      </c>
      <c r="D48" s="162">
        <v>0</v>
      </c>
      <c r="E48" s="162">
        <v>0</v>
      </c>
    </row>
    <row r="49" spans="1:5" ht="39.6" x14ac:dyDescent="0.25">
      <c r="A49" s="353" t="s">
        <v>440</v>
      </c>
      <c r="B49" s="354" t="s">
        <v>987</v>
      </c>
      <c r="C49" s="162">
        <v>0</v>
      </c>
      <c r="D49" s="162">
        <v>0</v>
      </c>
      <c r="E49" s="162">
        <v>0</v>
      </c>
    </row>
    <row r="50" spans="1:5" x14ac:dyDescent="0.25">
      <c r="A50" s="353" t="s">
        <v>441</v>
      </c>
      <c r="B50" s="354" t="s">
        <v>988</v>
      </c>
      <c r="C50" s="162">
        <v>0</v>
      </c>
      <c r="D50" s="162">
        <v>0</v>
      </c>
      <c r="E50" s="162">
        <v>0</v>
      </c>
    </row>
    <row r="51" spans="1:5" x14ac:dyDescent="0.25">
      <c r="A51" s="353" t="s">
        <v>442</v>
      </c>
      <c r="B51" s="354" t="s">
        <v>989</v>
      </c>
      <c r="C51" s="162">
        <v>0</v>
      </c>
      <c r="D51" s="162">
        <v>0</v>
      </c>
      <c r="E51" s="162">
        <v>0</v>
      </c>
    </row>
    <row r="52" spans="1:5" ht="39.6" x14ac:dyDescent="0.25">
      <c r="A52" s="353" t="s">
        <v>443</v>
      </c>
      <c r="B52" s="354" t="s">
        <v>990</v>
      </c>
      <c r="C52" s="162">
        <v>0</v>
      </c>
      <c r="D52" s="162">
        <v>0</v>
      </c>
      <c r="E52" s="162">
        <v>0</v>
      </c>
    </row>
    <row r="53" spans="1:5" ht="26.4" x14ac:dyDescent="0.25">
      <c r="A53" s="353" t="s">
        <v>444</v>
      </c>
      <c r="B53" s="354" t="s">
        <v>991</v>
      </c>
      <c r="C53" s="162">
        <v>0</v>
      </c>
      <c r="D53" s="162">
        <v>0</v>
      </c>
      <c r="E53" s="162">
        <v>0</v>
      </c>
    </row>
    <row r="54" spans="1:5" ht="26.4" x14ac:dyDescent="0.25">
      <c r="A54" s="353" t="s">
        <v>445</v>
      </c>
      <c r="B54" s="354" t="s">
        <v>992</v>
      </c>
      <c r="C54" s="162">
        <v>0</v>
      </c>
      <c r="D54" s="162">
        <v>0</v>
      </c>
      <c r="E54" s="162">
        <v>0</v>
      </c>
    </row>
    <row r="55" spans="1:5" x14ac:dyDescent="0.25">
      <c r="A55" s="353" t="s">
        <v>446</v>
      </c>
      <c r="B55" s="354" t="s">
        <v>993</v>
      </c>
      <c r="C55" s="162">
        <v>0</v>
      </c>
      <c r="D55" s="162">
        <v>0</v>
      </c>
      <c r="E55" s="162">
        <v>0</v>
      </c>
    </row>
    <row r="56" spans="1:5" ht="26.4" x14ac:dyDescent="0.25">
      <c r="A56" s="353" t="s">
        <v>447</v>
      </c>
      <c r="B56" s="354" t="s">
        <v>994</v>
      </c>
      <c r="C56" s="162">
        <v>0</v>
      </c>
      <c r="D56" s="162">
        <v>0</v>
      </c>
      <c r="E56" s="162">
        <v>0</v>
      </c>
    </row>
    <row r="57" spans="1:5" x14ac:dyDescent="0.25">
      <c r="A57" s="353" t="s">
        <v>448</v>
      </c>
      <c r="B57" s="354" t="s">
        <v>995</v>
      </c>
      <c r="C57" s="162">
        <v>0</v>
      </c>
      <c r="D57" s="162">
        <v>0</v>
      </c>
      <c r="E57" s="162">
        <v>0</v>
      </c>
    </row>
    <row r="58" spans="1:5" ht="26.4" x14ac:dyDescent="0.25">
      <c r="A58" s="353" t="s">
        <v>449</v>
      </c>
      <c r="B58" s="354" t="s">
        <v>996</v>
      </c>
      <c r="C58" s="162">
        <v>0</v>
      </c>
      <c r="D58" s="162">
        <v>0</v>
      </c>
      <c r="E58" s="162">
        <v>0</v>
      </c>
    </row>
    <row r="59" spans="1:5" ht="26.4" x14ac:dyDescent="0.25">
      <c r="A59" s="353" t="s">
        <v>450</v>
      </c>
      <c r="B59" s="354" t="s">
        <v>997</v>
      </c>
      <c r="C59" s="162">
        <v>0</v>
      </c>
      <c r="D59" s="162">
        <v>0</v>
      </c>
      <c r="E59" s="162">
        <v>0</v>
      </c>
    </row>
    <row r="60" spans="1:5" ht="39.6" x14ac:dyDescent="0.25">
      <c r="A60" s="353" t="s">
        <v>451</v>
      </c>
      <c r="B60" s="354" t="s">
        <v>998</v>
      </c>
      <c r="C60" s="162">
        <v>0</v>
      </c>
      <c r="D60" s="162">
        <v>0</v>
      </c>
      <c r="E60" s="162">
        <v>0</v>
      </c>
    </row>
    <row r="61" spans="1:5" x14ac:dyDescent="0.25">
      <c r="A61" s="353" t="s">
        <v>452</v>
      </c>
      <c r="B61" s="354" t="s">
        <v>999</v>
      </c>
      <c r="C61" s="162">
        <v>0</v>
      </c>
      <c r="D61" s="162">
        <v>0</v>
      </c>
      <c r="E61" s="162">
        <v>0</v>
      </c>
    </row>
    <row r="62" spans="1:5" x14ac:dyDescent="0.25">
      <c r="A62" s="353" t="s">
        <v>453</v>
      </c>
      <c r="B62" s="354" t="s">
        <v>1000</v>
      </c>
      <c r="C62" s="162">
        <v>0</v>
      </c>
      <c r="D62" s="162">
        <v>0</v>
      </c>
      <c r="E62" s="162">
        <v>0</v>
      </c>
    </row>
    <row r="63" spans="1:5" ht="39.6" x14ac:dyDescent="0.25">
      <c r="A63" s="353" t="s">
        <v>454</v>
      </c>
      <c r="B63" s="354" t="s">
        <v>1001</v>
      </c>
      <c r="C63" s="162">
        <v>0</v>
      </c>
      <c r="D63" s="162">
        <v>0</v>
      </c>
      <c r="E63" s="162">
        <v>0</v>
      </c>
    </row>
    <row r="64" spans="1:5" ht="26.4" x14ac:dyDescent="0.25">
      <c r="A64" s="353" t="s">
        <v>455</v>
      </c>
      <c r="B64" s="354" t="s">
        <v>1002</v>
      </c>
      <c r="C64" s="162">
        <v>0</v>
      </c>
      <c r="D64" s="162">
        <v>0</v>
      </c>
      <c r="E64" s="162">
        <v>0</v>
      </c>
    </row>
    <row r="65" spans="1:5" ht="26.4" x14ac:dyDescent="0.25">
      <c r="A65" s="353" t="s">
        <v>456</v>
      </c>
      <c r="B65" s="354" t="s">
        <v>1003</v>
      </c>
      <c r="C65" s="162">
        <v>0</v>
      </c>
      <c r="D65" s="162">
        <v>0</v>
      </c>
      <c r="E65" s="162">
        <v>0</v>
      </c>
    </row>
    <row r="66" spans="1:5" x14ac:dyDescent="0.25">
      <c r="A66" s="353" t="s">
        <v>457</v>
      </c>
      <c r="B66" s="354" t="s">
        <v>1004</v>
      </c>
      <c r="C66" s="162">
        <v>0</v>
      </c>
      <c r="D66" s="162">
        <v>0</v>
      </c>
      <c r="E66" s="162">
        <v>0</v>
      </c>
    </row>
    <row r="67" spans="1:5" ht="26.4" x14ac:dyDescent="0.25">
      <c r="A67" s="353" t="s">
        <v>458</v>
      </c>
      <c r="B67" s="354" t="s">
        <v>1005</v>
      </c>
      <c r="C67" s="162">
        <v>0</v>
      </c>
      <c r="D67" s="162">
        <v>0</v>
      </c>
      <c r="E67" s="162">
        <v>0</v>
      </c>
    </row>
    <row r="68" spans="1:5" x14ac:dyDescent="0.25">
      <c r="A68" s="353" t="s">
        <v>459</v>
      </c>
      <c r="B68" s="354" t="s">
        <v>1006</v>
      </c>
      <c r="C68" s="162">
        <v>0</v>
      </c>
      <c r="D68" s="162">
        <v>0</v>
      </c>
      <c r="E68" s="162">
        <v>0</v>
      </c>
    </row>
    <row r="69" spans="1:5" ht="26.4" x14ac:dyDescent="0.25">
      <c r="A69" s="353" t="s">
        <v>460</v>
      </c>
      <c r="B69" s="354" t="s">
        <v>1007</v>
      </c>
      <c r="C69" s="162">
        <v>0</v>
      </c>
      <c r="D69" s="162">
        <v>0</v>
      </c>
      <c r="E69" s="162">
        <v>0</v>
      </c>
    </row>
    <row r="70" spans="1:5" ht="26.4" x14ac:dyDescent="0.25">
      <c r="A70" s="353" t="s">
        <v>461</v>
      </c>
      <c r="B70" s="354" t="s">
        <v>1008</v>
      </c>
      <c r="C70" s="162">
        <v>0</v>
      </c>
      <c r="D70" s="162">
        <v>0</v>
      </c>
      <c r="E70" s="162">
        <v>0</v>
      </c>
    </row>
    <row r="71" spans="1:5" ht="26.4" x14ac:dyDescent="0.25">
      <c r="A71" s="353" t="s">
        <v>462</v>
      </c>
      <c r="B71" s="354" t="s">
        <v>1009</v>
      </c>
      <c r="C71" s="162">
        <v>1235449693</v>
      </c>
      <c r="D71" s="162">
        <v>1235449693</v>
      </c>
      <c r="E71" s="162">
        <v>738699927</v>
      </c>
    </row>
    <row r="72" spans="1:5" x14ac:dyDescent="0.25">
      <c r="A72" s="353" t="s">
        <v>463</v>
      </c>
      <c r="B72" s="354" t="s">
        <v>1010</v>
      </c>
      <c r="C72" s="162">
        <v>0</v>
      </c>
      <c r="D72" s="162">
        <v>0</v>
      </c>
      <c r="E72" s="162">
        <v>0</v>
      </c>
    </row>
    <row r="73" spans="1:5" x14ac:dyDescent="0.25">
      <c r="A73" s="353" t="s">
        <v>464</v>
      </c>
      <c r="B73" s="354" t="s">
        <v>1011</v>
      </c>
      <c r="C73" s="162">
        <v>0</v>
      </c>
      <c r="D73" s="162">
        <v>0</v>
      </c>
      <c r="E73" s="162">
        <v>0</v>
      </c>
    </row>
    <row r="74" spans="1:5" ht="39.6" x14ac:dyDescent="0.25">
      <c r="A74" s="353" t="s">
        <v>465</v>
      </c>
      <c r="B74" s="354" t="s">
        <v>1012</v>
      </c>
      <c r="C74" s="162">
        <v>0</v>
      </c>
      <c r="D74" s="162">
        <v>0</v>
      </c>
      <c r="E74" s="162">
        <v>171519927</v>
      </c>
    </row>
    <row r="75" spans="1:5" ht="26.4" x14ac:dyDescent="0.25">
      <c r="A75" s="353" t="s">
        <v>466</v>
      </c>
      <c r="B75" s="354" t="s">
        <v>1013</v>
      </c>
      <c r="C75" s="162">
        <v>0</v>
      </c>
      <c r="D75" s="162">
        <v>0</v>
      </c>
      <c r="E75" s="162">
        <v>567180000</v>
      </c>
    </row>
    <row r="76" spans="1:5" ht="26.4" x14ac:dyDescent="0.25">
      <c r="A76" s="353" t="s">
        <v>467</v>
      </c>
      <c r="B76" s="354" t="s">
        <v>1014</v>
      </c>
      <c r="C76" s="162">
        <v>0</v>
      </c>
      <c r="D76" s="162">
        <v>0</v>
      </c>
      <c r="E76" s="162">
        <v>0</v>
      </c>
    </row>
    <row r="77" spans="1:5" x14ac:dyDescent="0.25">
      <c r="A77" s="353" t="s">
        <v>468</v>
      </c>
      <c r="B77" s="354" t="s">
        <v>1015</v>
      </c>
      <c r="C77" s="162">
        <v>0</v>
      </c>
      <c r="D77" s="162">
        <v>0</v>
      </c>
      <c r="E77" s="162">
        <v>0</v>
      </c>
    </row>
    <row r="78" spans="1:5" ht="26.4" x14ac:dyDescent="0.25">
      <c r="A78" s="353" t="s">
        <v>469</v>
      </c>
      <c r="B78" s="354" t="s">
        <v>1016</v>
      </c>
      <c r="C78" s="162">
        <v>0</v>
      </c>
      <c r="D78" s="162">
        <v>0</v>
      </c>
      <c r="E78" s="162">
        <v>0</v>
      </c>
    </row>
    <row r="79" spans="1:5" x14ac:dyDescent="0.25">
      <c r="A79" s="353" t="s">
        <v>470</v>
      </c>
      <c r="B79" s="354" t="s">
        <v>1017</v>
      </c>
      <c r="C79" s="162">
        <v>0</v>
      </c>
      <c r="D79" s="162">
        <v>0</v>
      </c>
      <c r="E79" s="162">
        <v>0</v>
      </c>
    </row>
    <row r="80" spans="1:5" ht="26.4" x14ac:dyDescent="0.25">
      <c r="A80" s="353" t="s">
        <v>471</v>
      </c>
      <c r="B80" s="354" t="s">
        <v>1018</v>
      </c>
      <c r="C80" s="162">
        <v>0</v>
      </c>
      <c r="D80" s="162">
        <v>0</v>
      </c>
      <c r="E80" s="162">
        <v>0</v>
      </c>
    </row>
    <row r="81" spans="1:5" ht="26.4" x14ac:dyDescent="0.25">
      <c r="A81" s="353" t="s">
        <v>472</v>
      </c>
      <c r="B81" s="354" t="s">
        <v>1019</v>
      </c>
      <c r="C81" s="162">
        <v>0</v>
      </c>
      <c r="D81" s="162">
        <v>0</v>
      </c>
      <c r="E81" s="162">
        <v>0</v>
      </c>
    </row>
    <row r="82" spans="1:5" ht="39.6" x14ac:dyDescent="0.25">
      <c r="A82" s="355" t="s">
        <v>473</v>
      </c>
      <c r="B82" s="356" t="s">
        <v>1020</v>
      </c>
      <c r="C82" s="165">
        <v>1235449693</v>
      </c>
      <c r="D82" s="165">
        <v>1235449693</v>
      </c>
      <c r="E82" s="165">
        <v>738699927</v>
      </c>
    </row>
    <row r="83" spans="1:5" ht="26.4" x14ac:dyDescent="0.25">
      <c r="A83" s="353" t="s">
        <v>474</v>
      </c>
      <c r="B83" s="354" t="s">
        <v>1331</v>
      </c>
      <c r="C83" s="162">
        <v>0</v>
      </c>
      <c r="D83" s="162">
        <v>0</v>
      </c>
      <c r="E83" s="162">
        <v>82335</v>
      </c>
    </row>
    <row r="84" spans="1:5" x14ac:dyDescent="0.25">
      <c r="A84" s="353" t="s">
        <v>475</v>
      </c>
      <c r="B84" s="354" t="s">
        <v>1021</v>
      </c>
      <c r="C84" s="162">
        <v>0</v>
      </c>
      <c r="D84" s="162">
        <v>0</v>
      </c>
      <c r="E84" s="162">
        <v>0</v>
      </c>
    </row>
    <row r="85" spans="1:5" ht="26.4" x14ac:dyDescent="0.25">
      <c r="A85" s="353" t="s">
        <v>476</v>
      </c>
      <c r="B85" s="354" t="s">
        <v>1022</v>
      </c>
      <c r="C85" s="162">
        <v>0</v>
      </c>
      <c r="D85" s="162">
        <v>0</v>
      </c>
      <c r="E85" s="162">
        <v>82335</v>
      </c>
    </row>
    <row r="86" spans="1:5" x14ac:dyDescent="0.25">
      <c r="A86" s="353" t="s">
        <v>477</v>
      </c>
      <c r="B86" s="354" t="s">
        <v>1332</v>
      </c>
      <c r="C86" s="162">
        <v>0</v>
      </c>
      <c r="D86" s="162">
        <v>0</v>
      </c>
      <c r="E86" s="162">
        <v>0</v>
      </c>
    </row>
    <row r="87" spans="1:5" x14ac:dyDescent="0.25">
      <c r="A87" s="353" t="s">
        <v>478</v>
      </c>
      <c r="B87" s="354" t="s">
        <v>1023</v>
      </c>
      <c r="C87" s="162">
        <v>0</v>
      </c>
      <c r="D87" s="162">
        <v>0</v>
      </c>
      <c r="E87" s="162">
        <v>0</v>
      </c>
    </row>
    <row r="88" spans="1:5" x14ac:dyDescent="0.25">
      <c r="A88" s="353" t="s">
        <v>479</v>
      </c>
      <c r="B88" s="354" t="s">
        <v>1024</v>
      </c>
      <c r="C88" s="162">
        <v>0</v>
      </c>
      <c r="D88" s="162">
        <v>0</v>
      </c>
      <c r="E88" s="162">
        <v>0</v>
      </c>
    </row>
    <row r="89" spans="1:5" x14ac:dyDescent="0.25">
      <c r="A89" s="353" t="s">
        <v>480</v>
      </c>
      <c r="B89" s="354" t="s">
        <v>1333</v>
      </c>
      <c r="C89" s="162">
        <v>0</v>
      </c>
      <c r="D89" s="162">
        <v>0</v>
      </c>
      <c r="E89" s="162">
        <v>0</v>
      </c>
    </row>
    <row r="90" spans="1:5" x14ac:dyDescent="0.25">
      <c r="A90" s="353" t="s">
        <v>481</v>
      </c>
      <c r="B90" s="354" t="s">
        <v>1025</v>
      </c>
      <c r="C90" s="162">
        <v>0</v>
      </c>
      <c r="D90" s="162">
        <v>0</v>
      </c>
      <c r="E90" s="162">
        <v>0</v>
      </c>
    </row>
    <row r="91" spans="1:5" x14ac:dyDescent="0.25">
      <c r="A91" s="353" t="s">
        <v>482</v>
      </c>
      <c r="B91" s="354" t="s">
        <v>1026</v>
      </c>
      <c r="C91" s="162">
        <v>0</v>
      </c>
      <c r="D91" s="162">
        <v>0</v>
      </c>
      <c r="E91" s="162">
        <v>0</v>
      </c>
    </row>
    <row r="92" spans="1:5" x14ac:dyDescent="0.25">
      <c r="A92" s="353" t="s">
        <v>483</v>
      </c>
      <c r="B92" s="354" t="s">
        <v>1027</v>
      </c>
      <c r="C92" s="162">
        <v>0</v>
      </c>
      <c r="D92" s="162">
        <v>0</v>
      </c>
      <c r="E92" s="162">
        <v>0</v>
      </c>
    </row>
    <row r="93" spans="1:5" x14ac:dyDescent="0.25">
      <c r="A93" s="353" t="s">
        <v>484</v>
      </c>
      <c r="B93" s="354" t="s">
        <v>1028</v>
      </c>
      <c r="C93" s="162">
        <v>0</v>
      </c>
      <c r="D93" s="162">
        <v>0</v>
      </c>
      <c r="E93" s="162">
        <v>0</v>
      </c>
    </row>
    <row r="94" spans="1:5" ht="26.4" x14ac:dyDescent="0.25">
      <c r="A94" s="353" t="s">
        <v>485</v>
      </c>
      <c r="B94" s="354" t="s">
        <v>1029</v>
      </c>
      <c r="C94" s="162">
        <v>0</v>
      </c>
      <c r="D94" s="162">
        <v>0</v>
      </c>
      <c r="E94" s="162">
        <v>0</v>
      </c>
    </row>
    <row r="95" spans="1:5" x14ac:dyDescent="0.25">
      <c r="A95" s="353" t="s">
        <v>486</v>
      </c>
      <c r="B95" s="354" t="s">
        <v>1334</v>
      </c>
      <c r="C95" s="162">
        <v>0</v>
      </c>
      <c r="D95" s="162">
        <v>0</v>
      </c>
      <c r="E95" s="162">
        <v>82335</v>
      </c>
    </row>
    <row r="96" spans="1:5" ht="26.4" x14ac:dyDescent="0.25">
      <c r="A96" s="353" t="s">
        <v>487</v>
      </c>
      <c r="B96" s="354" t="s">
        <v>1335</v>
      </c>
      <c r="C96" s="162">
        <v>0</v>
      </c>
      <c r="D96" s="162">
        <v>0</v>
      </c>
      <c r="E96" s="162">
        <v>0</v>
      </c>
    </row>
    <row r="97" spans="1:5" x14ac:dyDescent="0.25">
      <c r="A97" s="353" t="s">
        <v>488</v>
      </c>
      <c r="B97" s="354" t="s">
        <v>1030</v>
      </c>
      <c r="C97" s="162">
        <v>0</v>
      </c>
      <c r="D97" s="162">
        <v>0</v>
      </c>
      <c r="E97" s="162">
        <v>0</v>
      </c>
    </row>
    <row r="98" spans="1:5" x14ac:dyDescent="0.25">
      <c r="A98" s="353" t="s">
        <v>489</v>
      </c>
      <c r="B98" s="354" t="s">
        <v>1031</v>
      </c>
      <c r="C98" s="162">
        <v>0</v>
      </c>
      <c r="D98" s="162">
        <v>0</v>
      </c>
      <c r="E98" s="162">
        <v>0</v>
      </c>
    </row>
    <row r="99" spans="1:5" x14ac:dyDescent="0.25">
      <c r="A99" s="353" t="s">
        <v>490</v>
      </c>
      <c r="B99" s="354" t="s">
        <v>1032</v>
      </c>
      <c r="C99" s="162">
        <v>0</v>
      </c>
      <c r="D99" s="162">
        <v>0</v>
      </c>
      <c r="E99" s="162">
        <v>0</v>
      </c>
    </row>
    <row r="100" spans="1:5" ht="26.4" x14ac:dyDescent="0.25">
      <c r="A100" s="353" t="s">
        <v>491</v>
      </c>
      <c r="B100" s="354" t="s">
        <v>1033</v>
      </c>
      <c r="C100" s="162">
        <v>0</v>
      </c>
      <c r="D100" s="162">
        <v>0</v>
      </c>
      <c r="E100" s="162">
        <v>0</v>
      </c>
    </row>
    <row r="101" spans="1:5" x14ac:dyDescent="0.25">
      <c r="A101" s="353" t="s">
        <v>492</v>
      </c>
      <c r="B101" s="354" t="s">
        <v>1034</v>
      </c>
      <c r="C101" s="162">
        <v>0</v>
      </c>
      <c r="D101" s="162">
        <v>0</v>
      </c>
      <c r="E101" s="162">
        <v>0</v>
      </c>
    </row>
    <row r="102" spans="1:5" ht="26.4" x14ac:dyDescent="0.25">
      <c r="A102" s="353" t="s">
        <v>493</v>
      </c>
      <c r="B102" s="354" t="s">
        <v>1035</v>
      </c>
      <c r="C102" s="162">
        <v>0</v>
      </c>
      <c r="D102" s="162">
        <v>0</v>
      </c>
      <c r="E102" s="162">
        <v>0</v>
      </c>
    </row>
    <row r="103" spans="1:5" ht="26.4" x14ac:dyDescent="0.25">
      <c r="A103" s="353" t="s">
        <v>494</v>
      </c>
      <c r="B103" s="354" t="s">
        <v>1036</v>
      </c>
      <c r="C103" s="162">
        <v>0</v>
      </c>
      <c r="D103" s="162">
        <v>0</v>
      </c>
      <c r="E103" s="162">
        <v>0</v>
      </c>
    </row>
    <row r="104" spans="1:5" ht="26.4" x14ac:dyDescent="0.25">
      <c r="A104" s="353" t="s">
        <v>495</v>
      </c>
      <c r="B104" s="354" t="s">
        <v>1037</v>
      </c>
      <c r="C104" s="162">
        <v>0</v>
      </c>
      <c r="D104" s="162">
        <v>0</v>
      </c>
      <c r="E104" s="162">
        <v>0</v>
      </c>
    </row>
    <row r="105" spans="1:5" x14ac:dyDescent="0.25">
      <c r="A105" s="353" t="s">
        <v>676</v>
      </c>
      <c r="B105" s="354" t="s">
        <v>1038</v>
      </c>
      <c r="C105" s="162">
        <v>0</v>
      </c>
      <c r="D105" s="162">
        <v>0</v>
      </c>
      <c r="E105" s="162">
        <v>0</v>
      </c>
    </row>
    <row r="106" spans="1:5" ht="26.4" x14ac:dyDescent="0.25">
      <c r="A106" s="353" t="s">
        <v>496</v>
      </c>
      <c r="B106" s="354" t="s">
        <v>1336</v>
      </c>
      <c r="C106" s="162">
        <v>0</v>
      </c>
      <c r="D106" s="162">
        <v>0</v>
      </c>
      <c r="E106" s="162">
        <v>0</v>
      </c>
    </row>
    <row r="107" spans="1:5" x14ac:dyDescent="0.25">
      <c r="A107" s="353" t="s">
        <v>497</v>
      </c>
      <c r="B107" s="354" t="s">
        <v>1039</v>
      </c>
      <c r="C107" s="162">
        <v>0</v>
      </c>
      <c r="D107" s="162">
        <v>0</v>
      </c>
      <c r="E107" s="162">
        <v>0</v>
      </c>
    </row>
    <row r="108" spans="1:5" x14ac:dyDescent="0.25">
      <c r="A108" s="353" t="s">
        <v>498</v>
      </c>
      <c r="B108" s="354" t="s">
        <v>1040</v>
      </c>
      <c r="C108" s="162">
        <v>0</v>
      </c>
      <c r="D108" s="162">
        <v>0</v>
      </c>
      <c r="E108" s="162">
        <v>0</v>
      </c>
    </row>
    <row r="109" spans="1:5" x14ac:dyDescent="0.25">
      <c r="A109" s="353" t="s">
        <v>499</v>
      </c>
      <c r="B109" s="354" t="s">
        <v>1041</v>
      </c>
      <c r="C109" s="162">
        <v>0</v>
      </c>
      <c r="D109" s="162">
        <v>0</v>
      </c>
      <c r="E109" s="162">
        <v>0</v>
      </c>
    </row>
    <row r="110" spans="1:5" ht="26.4" x14ac:dyDescent="0.25">
      <c r="A110" s="353" t="s">
        <v>500</v>
      </c>
      <c r="B110" s="354" t="s">
        <v>1042</v>
      </c>
      <c r="C110" s="162">
        <v>0</v>
      </c>
      <c r="D110" s="162">
        <v>0</v>
      </c>
      <c r="E110" s="162">
        <v>0</v>
      </c>
    </row>
    <row r="111" spans="1:5" x14ac:dyDescent="0.25">
      <c r="A111" s="353" t="s">
        <v>501</v>
      </c>
      <c r="B111" s="354" t="s">
        <v>1337</v>
      </c>
      <c r="C111" s="162">
        <v>57000000</v>
      </c>
      <c r="D111" s="162">
        <v>57000000</v>
      </c>
      <c r="E111" s="162">
        <v>27354626</v>
      </c>
    </row>
    <row r="112" spans="1:5" x14ac:dyDescent="0.25">
      <c r="A112" s="353" t="s">
        <v>502</v>
      </c>
      <c r="B112" s="354" t="s">
        <v>1043</v>
      </c>
      <c r="C112" s="162">
        <v>0</v>
      </c>
      <c r="D112" s="162">
        <v>0</v>
      </c>
      <c r="E112" s="162">
        <v>0</v>
      </c>
    </row>
    <row r="113" spans="1:5" ht="26.4" x14ac:dyDescent="0.25">
      <c r="A113" s="353" t="s">
        <v>503</v>
      </c>
      <c r="B113" s="354" t="s">
        <v>1044</v>
      </c>
      <c r="C113" s="162">
        <v>0</v>
      </c>
      <c r="D113" s="162">
        <v>0</v>
      </c>
      <c r="E113" s="162">
        <v>27354626</v>
      </c>
    </row>
    <row r="114" spans="1:5" x14ac:dyDescent="0.25">
      <c r="A114" s="353" t="s">
        <v>504</v>
      </c>
      <c r="B114" s="354" t="s">
        <v>1045</v>
      </c>
      <c r="C114" s="162">
        <v>0</v>
      </c>
      <c r="D114" s="162">
        <v>0</v>
      </c>
      <c r="E114" s="162">
        <v>0</v>
      </c>
    </row>
    <row r="115" spans="1:5" x14ac:dyDescent="0.25">
      <c r="A115" s="353" t="s">
        <v>505</v>
      </c>
      <c r="B115" s="354" t="s">
        <v>1046</v>
      </c>
      <c r="C115" s="162">
        <v>0</v>
      </c>
      <c r="D115" s="162">
        <v>0</v>
      </c>
      <c r="E115" s="162">
        <v>0</v>
      </c>
    </row>
    <row r="116" spans="1:5" x14ac:dyDescent="0.25">
      <c r="A116" s="353" t="s">
        <v>506</v>
      </c>
      <c r="B116" s="354" t="s">
        <v>1047</v>
      </c>
      <c r="C116" s="162">
        <v>0</v>
      </c>
      <c r="D116" s="162">
        <v>0</v>
      </c>
      <c r="E116" s="162">
        <v>0</v>
      </c>
    </row>
    <row r="117" spans="1:5" x14ac:dyDescent="0.25">
      <c r="A117" s="353" t="s">
        <v>507</v>
      </c>
      <c r="B117" s="354" t="s">
        <v>1048</v>
      </c>
      <c r="C117" s="162">
        <v>0</v>
      </c>
      <c r="D117" s="162">
        <v>0</v>
      </c>
      <c r="E117" s="162">
        <v>0</v>
      </c>
    </row>
    <row r="118" spans="1:5" ht="26.4" x14ac:dyDescent="0.25">
      <c r="A118" s="353" t="s">
        <v>508</v>
      </c>
      <c r="B118" s="354" t="s">
        <v>1338</v>
      </c>
      <c r="C118" s="162">
        <v>580500000</v>
      </c>
      <c r="D118" s="162">
        <v>580500000</v>
      </c>
      <c r="E118" s="162">
        <v>218502336</v>
      </c>
    </row>
    <row r="119" spans="1:5" x14ac:dyDescent="0.25">
      <c r="A119" s="353" t="s">
        <v>509</v>
      </c>
      <c r="B119" s="354" t="s">
        <v>1049</v>
      </c>
      <c r="C119" s="162">
        <v>0</v>
      </c>
      <c r="D119" s="162">
        <v>0</v>
      </c>
      <c r="E119" s="162">
        <v>0</v>
      </c>
    </row>
    <row r="120" spans="1:5" ht="26.4" x14ac:dyDescent="0.25">
      <c r="A120" s="353" t="s">
        <v>510</v>
      </c>
      <c r="B120" s="354" t="s">
        <v>1050</v>
      </c>
      <c r="C120" s="162">
        <v>0</v>
      </c>
      <c r="D120" s="162">
        <v>0</v>
      </c>
      <c r="E120" s="162">
        <v>0</v>
      </c>
    </row>
    <row r="121" spans="1:5" ht="26.4" x14ac:dyDescent="0.25">
      <c r="A121" s="353" t="s">
        <v>511</v>
      </c>
      <c r="B121" s="354" t="s">
        <v>1051</v>
      </c>
      <c r="C121" s="162">
        <v>0</v>
      </c>
      <c r="D121" s="162">
        <v>0</v>
      </c>
      <c r="E121" s="162">
        <v>0</v>
      </c>
    </row>
    <row r="122" spans="1:5" x14ac:dyDescent="0.25">
      <c r="A122" s="353" t="s">
        <v>512</v>
      </c>
      <c r="B122" s="354" t="s">
        <v>1052</v>
      </c>
      <c r="C122" s="162">
        <v>0</v>
      </c>
      <c r="D122" s="162">
        <v>0</v>
      </c>
      <c r="E122" s="162">
        <v>0</v>
      </c>
    </row>
    <row r="123" spans="1:5" ht="26.4" x14ac:dyDescent="0.25">
      <c r="A123" s="353" t="s">
        <v>513</v>
      </c>
      <c r="B123" s="354" t="s">
        <v>1053</v>
      </c>
      <c r="C123" s="162">
        <v>0</v>
      </c>
      <c r="D123" s="162">
        <v>0</v>
      </c>
      <c r="E123" s="162">
        <v>0</v>
      </c>
    </row>
    <row r="124" spans="1:5" ht="26.4" x14ac:dyDescent="0.25">
      <c r="A124" s="353" t="s">
        <v>514</v>
      </c>
      <c r="B124" s="354" t="s">
        <v>1054</v>
      </c>
      <c r="C124" s="162">
        <v>0</v>
      </c>
      <c r="D124" s="162">
        <v>0</v>
      </c>
      <c r="E124" s="162">
        <v>0</v>
      </c>
    </row>
    <row r="125" spans="1:5" ht="39.6" x14ac:dyDescent="0.25">
      <c r="A125" s="353" t="s">
        <v>515</v>
      </c>
      <c r="B125" s="354" t="s">
        <v>1312</v>
      </c>
      <c r="C125" s="162">
        <v>0</v>
      </c>
      <c r="D125" s="162">
        <v>0</v>
      </c>
      <c r="E125" s="162">
        <v>218502336</v>
      </c>
    </row>
    <row r="126" spans="1:5" ht="26.4" x14ac:dyDescent="0.25">
      <c r="A126" s="353" t="s">
        <v>516</v>
      </c>
      <c r="B126" s="354" t="s">
        <v>1313</v>
      </c>
      <c r="C126" s="162">
        <v>0</v>
      </c>
      <c r="D126" s="162">
        <v>0</v>
      </c>
      <c r="E126" s="162">
        <v>0</v>
      </c>
    </row>
    <row r="127" spans="1:5" x14ac:dyDescent="0.25">
      <c r="A127" s="353" t="s">
        <v>517</v>
      </c>
      <c r="B127" s="354" t="s">
        <v>1055</v>
      </c>
      <c r="C127" s="162">
        <v>0</v>
      </c>
      <c r="D127" s="162">
        <v>0</v>
      </c>
      <c r="E127" s="162">
        <v>0</v>
      </c>
    </row>
    <row r="128" spans="1:5" x14ac:dyDescent="0.25">
      <c r="A128" s="353" t="s">
        <v>518</v>
      </c>
      <c r="B128" s="354" t="s">
        <v>1056</v>
      </c>
      <c r="C128" s="162">
        <v>0</v>
      </c>
      <c r="D128" s="162">
        <v>0</v>
      </c>
      <c r="E128" s="162">
        <v>0</v>
      </c>
    </row>
    <row r="129" spans="1:5" ht="39.6" x14ac:dyDescent="0.25">
      <c r="A129" s="353" t="s">
        <v>519</v>
      </c>
      <c r="B129" s="354" t="s">
        <v>1057</v>
      </c>
      <c r="C129" s="162">
        <v>0</v>
      </c>
      <c r="D129" s="162">
        <v>0</v>
      </c>
      <c r="E129" s="162">
        <v>0</v>
      </c>
    </row>
    <row r="130" spans="1:5" ht="39.6" x14ac:dyDescent="0.25">
      <c r="A130" s="353" t="s">
        <v>520</v>
      </c>
      <c r="B130" s="354" t="s">
        <v>1058</v>
      </c>
      <c r="C130" s="162">
        <v>0</v>
      </c>
      <c r="D130" s="162">
        <v>0</v>
      </c>
      <c r="E130" s="162">
        <v>0</v>
      </c>
    </row>
    <row r="131" spans="1:5" ht="39.6" x14ac:dyDescent="0.25">
      <c r="A131" s="353" t="s">
        <v>521</v>
      </c>
      <c r="B131" s="354" t="s">
        <v>1059</v>
      </c>
      <c r="C131" s="162">
        <v>0</v>
      </c>
      <c r="D131" s="162">
        <v>0</v>
      </c>
      <c r="E131" s="162">
        <v>0</v>
      </c>
    </row>
    <row r="132" spans="1:5" ht="39.6" x14ac:dyDescent="0.25">
      <c r="A132" s="353" t="s">
        <v>522</v>
      </c>
      <c r="B132" s="354" t="s">
        <v>1060</v>
      </c>
      <c r="C132" s="162">
        <v>0</v>
      </c>
      <c r="D132" s="162">
        <v>0</v>
      </c>
      <c r="E132" s="162">
        <v>0</v>
      </c>
    </row>
    <row r="133" spans="1:5" ht="39.6" x14ac:dyDescent="0.25">
      <c r="A133" s="353" t="s">
        <v>523</v>
      </c>
      <c r="B133" s="354" t="s">
        <v>1061</v>
      </c>
      <c r="C133" s="162">
        <v>0</v>
      </c>
      <c r="D133" s="162">
        <v>0</v>
      </c>
      <c r="E133" s="162">
        <v>0</v>
      </c>
    </row>
    <row r="134" spans="1:5" x14ac:dyDescent="0.25">
      <c r="A134" s="353" t="s">
        <v>566</v>
      </c>
      <c r="B134" s="354" t="s">
        <v>1062</v>
      </c>
      <c r="C134" s="162">
        <v>0</v>
      </c>
      <c r="D134" s="162">
        <v>0</v>
      </c>
      <c r="E134" s="162">
        <v>0</v>
      </c>
    </row>
    <row r="135" spans="1:5" x14ac:dyDescent="0.25">
      <c r="A135" s="353" t="s">
        <v>524</v>
      </c>
      <c r="B135" s="354" t="s">
        <v>1063</v>
      </c>
      <c r="C135" s="162">
        <v>0</v>
      </c>
      <c r="D135" s="162">
        <v>0</v>
      </c>
      <c r="E135" s="162">
        <v>0</v>
      </c>
    </row>
    <row r="136" spans="1:5" x14ac:dyDescent="0.25">
      <c r="A136" s="353" t="s">
        <v>525</v>
      </c>
      <c r="B136" s="354" t="s">
        <v>1064</v>
      </c>
      <c r="C136" s="162">
        <v>0</v>
      </c>
      <c r="D136" s="162">
        <v>0</v>
      </c>
      <c r="E136" s="162">
        <v>0</v>
      </c>
    </row>
    <row r="137" spans="1:5" x14ac:dyDescent="0.25">
      <c r="A137" s="353" t="s">
        <v>526</v>
      </c>
      <c r="B137" s="354" t="s">
        <v>1065</v>
      </c>
      <c r="C137" s="162">
        <v>0</v>
      </c>
      <c r="D137" s="162">
        <v>0</v>
      </c>
      <c r="E137" s="162">
        <v>0</v>
      </c>
    </row>
    <row r="138" spans="1:5" x14ac:dyDescent="0.25">
      <c r="A138" s="353" t="s">
        <v>527</v>
      </c>
      <c r="B138" s="354" t="s">
        <v>1066</v>
      </c>
      <c r="C138" s="162">
        <v>0</v>
      </c>
      <c r="D138" s="162">
        <v>0</v>
      </c>
      <c r="E138" s="162">
        <v>0</v>
      </c>
    </row>
    <row r="139" spans="1:5" ht="66" x14ac:dyDescent="0.25">
      <c r="A139" s="353" t="s">
        <v>567</v>
      </c>
      <c r="B139" s="354" t="s">
        <v>1067</v>
      </c>
      <c r="C139" s="162">
        <v>0</v>
      </c>
      <c r="D139" s="162">
        <v>0</v>
      </c>
      <c r="E139" s="162">
        <v>0</v>
      </c>
    </row>
    <row r="140" spans="1:5" x14ac:dyDescent="0.25">
      <c r="A140" s="353" t="s">
        <v>568</v>
      </c>
      <c r="B140" s="354" t="s">
        <v>1339</v>
      </c>
      <c r="C140" s="162">
        <v>0</v>
      </c>
      <c r="D140" s="162">
        <v>0</v>
      </c>
      <c r="E140" s="162">
        <v>0</v>
      </c>
    </row>
    <row r="141" spans="1:5" x14ac:dyDescent="0.25">
      <c r="A141" s="353" t="s">
        <v>569</v>
      </c>
      <c r="B141" s="354" t="s">
        <v>1068</v>
      </c>
      <c r="C141" s="162">
        <v>0</v>
      </c>
      <c r="D141" s="162">
        <v>0</v>
      </c>
      <c r="E141" s="162">
        <v>0</v>
      </c>
    </row>
    <row r="142" spans="1:5" x14ac:dyDescent="0.25">
      <c r="A142" s="353" t="s">
        <v>570</v>
      </c>
      <c r="B142" s="354" t="s">
        <v>1069</v>
      </c>
      <c r="C142" s="162">
        <v>0</v>
      </c>
      <c r="D142" s="162">
        <v>0</v>
      </c>
      <c r="E142" s="162">
        <v>0</v>
      </c>
    </row>
    <row r="143" spans="1:5" x14ac:dyDescent="0.25">
      <c r="A143" s="353" t="s">
        <v>571</v>
      </c>
      <c r="B143" s="354" t="s">
        <v>1314</v>
      </c>
      <c r="C143" s="162">
        <v>0</v>
      </c>
      <c r="D143" s="162">
        <v>0</v>
      </c>
      <c r="E143" s="162">
        <v>0</v>
      </c>
    </row>
    <row r="144" spans="1:5" ht="26.4" x14ac:dyDescent="0.25">
      <c r="A144" s="353" t="s">
        <v>572</v>
      </c>
      <c r="B144" s="354" t="s">
        <v>1070</v>
      </c>
      <c r="C144" s="162">
        <v>0</v>
      </c>
      <c r="D144" s="162">
        <v>0</v>
      </c>
      <c r="E144" s="162">
        <v>0</v>
      </c>
    </row>
    <row r="145" spans="1:5" x14ac:dyDescent="0.25">
      <c r="A145" s="353" t="s">
        <v>573</v>
      </c>
      <c r="B145" s="354" t="s">
        <v>1340</v>
      </c>
      <c r="C145" s="162">
        <v>49500000</v>
      </c>
      <c r="D145" s="162">
        <v>49500000</v>
      </c>
      <c r="E145" s="162">
        <v>26316890</v>
      </c>
    </row>
    <row r="146" spans="1:5" ht="26.4" x14ac:dyDescent="0.25">
      <c r="A146" s="353" t="s">
        <v>574</v>
      </c>
      <c r="B146" s="354" t="s">
        <v>1071</v>
      </c>
      <c r="C146" s="162">
        <v>0</v>
      </c>
      <c r="D146" s="162">
        <v>0</v>
      </c>
      <c r="E146" s="162">
        <v>0</v>
      </c>
    </row>
    <row r="147" spans="1:5" ht="26.4" x14ac:dyDescent="0.25">
      <c r="A147" s="353" t="s">
        <v>575</v>
      </c>
      <c r="B147" s="354" t="s">
        <v>1072</v>
      </c>
      <c r="C147" s="162">
        <v>0</v>
      </c>
      <c r="D147" s="162">
        <v>0</v>
      </c>
      <c r="E147" s="162">
        <v>26316890</v>
      </c>
    </row>
    <row r="148" spans="1:5" x14ac:dyDescent="0.25">
      <c r="A148" s="353" t="s">
        <v>576</v>
      </c>
      <c r="B148" s="354" t="s">
        <v>1073</v>
      </c>
      <c r="C148" s="162">
        <v>0</v>
      </c>
      <c r="D148" s="162">
        <v>0</v>
      </c>
      <c r="E148" s="162">
        <v>0</v>
      </c>
    </row>
    <row r="149" spans="1:5" x14ac:dyDescent="0.25">
      <c r="A149" s="353" t="s">
        <v>577</v>
      </c>
      <c r="B149" s="354" t="s">
        <v>1074</v>
      </c>
      <c r="C149" s="162">
        <v>0</v>
      </c>
      <c r="D149" s="162">
        <v>0</v>
      </c>
      <c r="E149" s="162">
        <v>0</v>
      </c>
    </row>
    <row r="150" spans="1:5" ht="26.4" x14ac:dyDescent="0.25">
      <c r="A150" s="353" t="s">
        <v>578</v>
      </c>
      <c r="B150" s="354" t="s">
        <v>1341</v>
      </c>
      <c r="C150" s="162">
        <v>850000</v>
      </c>
      <c r="D150" s="162">
        <v>850000</v>
      </c>
      <c r="E150" s="162">
        <v>268800</v>
      </c>
    </row>
    <row r="151" spans="1:5" x14ac:dyDescent="0.25">
      <c r="A151" s="353" t="s">
        <v>579</v>
      </c>
      <c r="B151" s="354" t="s">
        <v>1075</v>
      </c>
      <c r="C151" s="162">
        <v>0</v>
      </c>
      <c r="D151" s="162">
        <v>0</v>
      </c>
      <c r="E151" s="162">
        <v>0</v>
      </c>
    </row>
    <row r="152" spans="1:5" ht="39.6" x14ac:dyDescent="0.25">
      <c r="A152" s="353" t="s">
        <v>580</v>
      </c>
      <c r="B152" s="354" t="s">
        <v>1076</v>
      </c>
      <c r="C152" s="162">
        <v>0</v>
      </c>
      <c r="D152" s="162">
        <v>0</v>
      </c>
      <c r="E152" s="162">
        <v>0</v>
      </c>
    </row>
    <row r="153" spans="1:5" x14ac:dyDescent="0.25">
      <c r="A153" s="353" t="s">
        <v>581</v>
      </c>
      <c r="B153" s="354" t="s">
        <v>1077</v>
      </c>
      <c r="C153" s="162">
        <v>0</v>
      </c>
      <c r="D153" s="162">
        <v>0</v>
      </c>
      <c r="E153" s="162">
        <v>0</v>
      </c>
    </row>
    <row r="154" spans="1:5" x14ac:dyDescent="0.25">
      <c r="A154" s="353" t="s">
        <v>720</v>
      </c>
      <c r="B154" s="354" t="s">
        <v>1078</v>
      </c>
      <c r="C154" s="162">
        <v>0</v>
      </c>
      <c r="D154" s="162">
        <v>0</v>
      </c>
      <c r="E154" s="162">
        <v>0</v>
      </c>
    </row>
    <row r="155" spans="1:5" x14ac:dyDescent="0.25">
      <c r="A155" s="353" t="s">
        <v>721</v>
      </c>
      <c r="B155" s="354" t="s">
        <v>1079</v>
      </c>
      <c r="C155" s="162">
        <v>0</v>
      </c>
      <c r="D155" s="162">
        <v>0</v>
      </c>
      <c r="E155" s="162">
        <v>0</v>
      </c>
    </row>
    <row r="156" spans="1:5" x14ac:dyDescent="0.25">
      <c r="A156" s="353" t="s">
        <v>723</v>
      </c>
      <c r="B156" s="354" t="s">
        <v>1080</v>
      </c>
      <c r="C156" s="162">
        <v>0</v>
      </c>
      <c r="D156" s="162">
        <v>0</v>
      </c>
      <c r="E156" s="162">
        <v>0</v>
      </c>
    </row>
    <row r="157" spans="1:5" ht="26.4" x14ac:dyDescent="0.25">
      <c r="A157" s="353" t="s">
        <v>725</v>
      </c>
      <c r="B157" s="354" t="s">
        <v>1081</v>
      </c>
      <c r="C157" s="162">
        <v>0</v>
      </c>
      <c r="D157" s="162">
        <v>0</v>
      </c>
      <c r="E157" s="162">
        <v>268800</v>
      </c>
    </row>
    <row r="158" spans="1:5" x14ac:dyDescent="0.25">
      <c r="A158" s="353" t="s">
        <v>727</v>
      </c>
      <c r="B158" s="354" t="s">
        <v>1082</v>
      </c>
      <c r="C158" s="162">
        <v>0</v>
      </c>
      <c r="D158" s="162">
        <v>0</v>
      </c>
      <c r="E158" s="162">
        <v>0</v>
      </c>
    </row>
    <row r="159" spans="1:5" x14ac:dyDescent="0.25">
      <c r="A159" s="353" t="s">
        <v>729</v>
      </c>
      <c r="B159" s="354" t="s">
        <v>1083</v>
      </c>
      <c r="C159" s="162">
        <v>0</v>
      </c>
      <c r="D159" s="162">
        <v>0</v>
      </c>
      <c r="E159" s="162">
        <v>0</v>
      </c>
    </row>
    <row r="160" spans="1:5" x14ac:dyDescent="0.25">
      <c r="A160" s="353" t="s">
        <v>731</v>
      </c>
      <c r="B160" s="354" t="s">
        <v>1084</v>
      </c>
      <c r="C160" s="162">
        <v>0</v>
      </c>
      <c r="D160" s="162">
        <v>0</v>
      </c>
      <c r="E160" s="162">
        <v>0</v>
      </c>
    </row>
    <row r="161" spans="1:5" x14ac:dyDescent="0.25">
      <c r="A161" s="353" t="s">
        <v>733</v>
      </c>
      <c r="B161" s="354" t="s">
        <v>1085</v>
      </c>
      <c r="C161" s="162">
        <v>0</v>
      </c>
      <c r="D161" s="162">
        <v>0</v>
      </c>
      <c r="E161" s="162">
        <v>0</v>
      </c>
    </row>
    <row r="162" spans="1:5" x14ac:dyDescent="0.25">
      <c r="A162" s="353" t="s">
        <v>735</v>
      </c>
      <c r="B162" s="354" t="s">
        <v>1086</v>
      </c>
      <c r="C162" s="162">
        <v>0</v>
      </c>
      <c r="D162" s="162">
        <v>0</v>
      </c>
      <c r="E162" s="162">
        <v>0</v>
      </c>
    </row>
    <row r="163" spans="1:5" ht="26.4" x14ac:dyDescent="0.25">
      <c r="A163" s="353" t="s">
        <v>737</v>
      </c>
      <c r="B163" s="354" t="s">
        <v>1087</v>
      </c>
      <c r="C163" s="162">
        <v>0</v>
      </c>
      <c r="D163" s="162">
        <v>0</v>
      </c>
      <c r="E163" s="162">
        <v>0</v>
      </c>
    </row>
    <row r="164" spans="1:5" x14ac:dyDescent="0.25">
      <c r="A164" s="353" t="s">
        <v>739</v>
      </c>
      <c r="B164" s="354" t="s">
        <v>1088</v>
      </c>
      <c r="C164" s="162">
        <v>0</v>
      </c>
      <c r="D164" s="162">
        <v>0</v>
      </c>
      <c r="E164" s="162">
        <v>0</v>
      </c>
    </row>
    <row r="165" spans="1:5" ht="52.8" x14ac:dyDescent="0.25">
      <c r="A165" s="353" t="s">
        <v>741</v>
      </c>
      <c r="B165" s="354" t="s">
        <v>1089</v>
      </c>
      <c r="C165" s="162">
        <v>0</v>
      </c>
      <c r="D165" s="162">
        <v>0</v>
      </c>
      <c r="E165" s="162">
        <v>0</v>
      </c>
    </row>
    <row r="166" spans="1:5" ht="26.4" x14ac:dyDescent="0.25">
      <c r="A166" s="353" t="s">
        <v>742</v>
      </c>
      <c r="B166" s="354" t="s">
        <v>1090</v>
      </c>
      <c r="C166" s="162">
        <v>0</v>
      </c>
      <c r="D166" s="162">
        <v>0</v>
      </c>
      <c r="E166" s="162">
        <v>0</v>
      </c>
    </row>
    <row r="167" spans="1:5" ht="26.4" x14ac:dyDescent="0.25">
      <c r="A167" s="353" t="s">
        <v>744</v>
      </c>
      <c r="B167" s="354" t="s">
        <v>1342</v>
      </c>
      <c r="C167" s="162">
        <v>630850000</v>
      </c>
      <c r="D167" s="162">
        <v>630850000</v>
      </c>
      <c r="E167" s="162">
        <v>245088026</v>
      </c>
    </row>
    <row r="168" spans="1:5" ht="26.4" x14ac:dyDescent="0.25">
      <c r="A168" s="353" t="s">
        <v>745</v>
      </c>
      <c r="B168" s="354" t="s">
        <v>1343</v>
      </c>
      <c r="C168" s="162">
        <v>1000000</v>
      </c>
      <c r="D168" s="162">
        <v>1000000</v>
      </c>
      <c r="E168" s="162">
        <v>622122</v>
      </c>
    </row>
    <row r="169" spans="1:5" x14ac:dyDescent="0.25">
      <c r="A169" s="353" t="s">
        <v>747</v>
      </c>
      <c r="B169" s="354" t="s">
        <v>1091</v>
      </c>
      <c r="C169" s="162">
        <v>0</v>
      </c>
      <c r="D169" s="162">
        <v>0</v>
      </c>
      <c r="E169" s="162">
        <v>0</v>
      </c>
    </row>
    <row r="170" spans="1:5" x14ac:dyDescent="0.25">
      <c r="A170" s="353" t="s">
        <v>749</v>
      </c>
      <c r="B170" s="354" t="s">
        <v>1092</v>
      </c>
      <c r="C170" s="162">
        <v>0</v>
      </c>
      <c r="D170" s="162">
        <v>0</v>
      </c>
      <c r="E170" s="162">
        <v>0</v>
      </c>
    </row>
    <row r="171" spans="1:5" x14ac:dyDescent="0.25">
      <c r="A171" s="353" t="s">
        <v>751</v>
      </c>
      <c r="B171" s="354" t="s">
        <v>1093</v>
      </c>
      <c r="C171" s="162">
        <v>0</v>
      </c>
      <c r="D171" s="162">
        <v>0</v>
      </c>
      <c r="E171" s="162">
        <v>0</v>
      </c>
    </row>
    <row r="172" spans="1:5" x14ac:dyDescent="0.25">
      <c r="A172" s="353" t="s">
        <v>753</v>
      </c>
      <c r="B172" s="354" t="s">
        <v>1094</v>
      </c>
      <c r="C172" s="162">
        <v>0</v>
      </c>
      <c r="D172" s="162">
        <v>0</v>
      </c>
      <c r="E172" s="162">
        <v>0</v>
      </c>
    </row>
    <row r="173" spans="1:5" x14ac:dyDescent="0.25">
      <c r="A173" s="353" t="s">
        <v>755</v>
      </c>
      <c r="B173" s="354" t="s">
        <v>1095</v>
      </c>
      <c r="C173" s="162">
        <v>0</v>
      </c>
      <c r="D173" s="162">
        <v>0</v>
      </c>
      <c r="E173" s="162">
        <v>0</v>
      </c>
    </row>
    <row r="174" spans="1:5" ht="39.6" x14ac:dyDescent="0.25">
      <c r="A174" s="353" t="s">
        <v>757</v>
      </c>
      <c r="B174" s="354" t="s">
        <v>1096</v>
      </c>
      <c r="C174" s="162">
        <v>0</v>
      </c>
      <c r="D174" s="162">
        <v>0</v>
      </c>
      <c r="E174" s="162">
        <v>0</v>
      </c>
    </row>
    <row r="175" spans="1:5" x14ac:dyDescent="0.25">
      <c r="A175" s="353" t="s">
        <v>759</v>
      </c>
      <c r="B175" s="354" t="s">
        <v>1097</v>
      </c>
      <c r="C175" s="162">
        <v>0</v>
      </c>
      <c r="D175" s="162">
        <v>0</v>
      </c>
      <c r="E175" s="162">
        <v>139350</v>
      </c>
    </row>
    <row r="176" spans="1:5" x14ac:dyDescent="0.25">
      <c r="A176" s="353" t="s">
        <v>761</v>
      </c>
      <c r="B176" s="354" t="s">
        <v>1098</v>
      </c>
      <c r="C176" s="162">
        <v>0</v>
      </c>
      <c r="D176" s="162">
        <v>0</v>
      </c>
      <c r="E176" s="162">
        <v>0</v>
      </c>
    </row>
    <row r="177" spans="1:5" x14ac:dyDescent="0.25">
      <c r="A177" s="353" t="s">
        <v>763</v>
      </c>
      <c r="B177" s="354" t="s">
        <v>1099</v>
      </c>
      <c r="C177" s="162">
        <v>0</v>
      </c>
      <c r="D177" s="162">
        <v>0</v>
      </c>
      <c r="E177" s="162">
        <v>0</v>
      </c>
    </row>
    <row r="178" spans="1:5" x14ac:dyDescent="0.25">
      <c r="A178" s="353" t="s">
        <v>765</v>
      </c>
      <c r="B178" s="354" t="s">
        <v>1100</v>
      </c>
      <c r="C178" s="162">
        <v>0</v>
      </c>
      <c r="D178" s="162">
        <v>0</v>
      </c>
      <c r="E178" s="162">
        <v>0</v>
      </c>
    </row>
    <row r="179" spans="1:5" ht="52.8" x14ac:dyDescent="0.25">
      <c r="A179" s="353" t="s">
        <v>767</v>
      </c>
      <c r="B179" s="354" t="s">
        <v>1101</v>
      </c>
      <c r="C179" s="162">
        <v>0</v>
      </c>
      <c r="D179" s="162">
        <v>0</v>
      </c>
      <c r="E179" s="162">
        <v>0</v>
      </c>
    </row>
    <row r="180" spans="1:5" x14ac:dyDescent="0.25">
      <c r="A180" s="353" t="s">
        <v>769</v>
      </c>
      <c r="B180" s="354" t="s">
        <v>1102</v>
      </c>
      <c r="C180" s="162">
        <v>0</v>
      </c>
      <c r="D180" s="162">
        <v>0</v>
      </c>
      <c r="E180" s="162">
        <v>75000</v>
      </c>
    </row>
    <row r="181" spans="1:5" x14ac:dyDescent="0.25">
      <c r="A181" s="353" t="s">
        <v>771</v>
      </c>
      <c r="B181" s="354" t="s">
        <v>1103</v>
      </c>
      <c r="C181" s="162">
        <v>0</v>
      </c>
      <c r="D181" s="162">
        <v>0</v>
      </c>
      <c r="E181" s="162">
        <v>0</v>
      </c>
    </row>
    <row r="182" spans="1:5" x14ac:dyDescent="0.25">
      <c r="A182" s="353" t="s">
        <v>773</v>
      </c>
      <c r="B182" s="354" t="s">
        <v>1104</v>
      </c>
      <c r="C182" s="162">
        <v>0</v>
      </c>
      <c r="D182" s="162">
        <v>0</v>
      </c>
      <c r="E182" s="162">
        <v>0</v>
      </c>
    </row>
    <row r="183" spans="1:5" x14ac:dyDescent="0.25">
      <c r="A183" s="353" t="s">
        <v>774</v>
      </c>
      <c r="B183" s="354" t="s">
        <v>1105</v>
      </c>
      <c r="C183" s="162">
        <v>0</v>
      </c>
      <c r="D183" s="162">
        <v>0</v>
      </c>
      <c r="E183" s="162">
        <v>0</v>
      </c>
    </row>
    <row r="184" spans="1:5" s="194" customFormat="1" ht="26.4" x14ac:dyDescent="0.25">
      <c r="A184" s="353" t="s">
        <v>776</v>
      </c>
      <c r="B184" s="354" t="s">
        <v>1315</v>
      </c>
      <c r="C184" s="162">
        <v>0</v>
      </c>
      <c r="D184" s="162">
        <v>0</v>
      </c>
      <c r="E184" s="162">
        <v>202800</v>
      </c>
    </row>
    <row r="185" spans="1:5" s="197" customFormat="1" x14ac:dyDescent="0.25">
      <c r="A185" s="353" t="s">
        <v>778</v>
      </c>
      <c r="B185" s="354" t="s">
        <v>1316</v>
      </c>
      <c r="C185" s="162">
        <v>0</v>
      </c>
      <c r="D185" s="162">
        <v>0</v>
      </c>
      <c r="E185" s="162">
        <v>0</v>
      </c>
    </row>
    <row r="186" spans="1:5" s="194" customFormat="1" x14ac:dyDescent="0.25">
      <c r="A186" s="353" t="s">
        <v>780</v>
      </c>
      <c r="B186" s="354" t="s">
        <v>1344</v>
      </c>
      <c r="C186" s="162">
        <v>0</v>
      </c>
      <c r="D186" s="162">
        <v>0</v>
      </c>
      <c r="E186" s="162">
        <v>0</v>
      </c>
    </row>
    <row r="187" spans="1:5" ht="26.4" x14ac:dyDescent="0.25">
      <c r="A187" s="355" t="s">
        <v>782</v>
      </c>
      <c r="B187" s="356" t="s">
        <v>1345</v>
      </c>
      <c r="C187" s="165">
        <v>688850000</v>
      </c>
      <c r="D187" s="165">
        <v>688850000</v>
      </c>
      <c r="E187" s="165">
        <v>273147109</v>
      </c>
    </row>
    <row r="188" spans="1:5" x14ac:dyDescent="0.25">
      <c r="A188" s="353" t="s">
        <v>784</v>
      </c>
      <c r="B188" s="354" t="s">
        <v>1106</v>
      </c>
      <c r="C188" s="162">
        <v>369000</v>
      </c>
      <c r="D188" s="162">
        <v>369000</v>
      </c>
      <c r="E188" s="162">
        <v>163317</v>
      </c>
    </row>
    <row r="189" spans="1:5" x14ac:dyDescent="0.25">
      <c r="A189" s="353" t="s">
        <v>786</v>
      </c>
      <c r="B189" s="354" t="s">
        <v>1346</v>
      </c>
      <c r="C189" s="162">
        <v>93493000</v>
      </c>
      <c r="D189" s="162">
        <v>93493000</v>
      </c>
      <c r="E189" s="162">
        <v>29798832</v>
      </c>
    </row>
    <row r="190" spans="1:5" ht="26.4" x14ac:dyDescent="0.25">
      <c r="A190" s="353" t="s">
        <v>788</v>
      </c>
      <c r="B190" s="354" t="s">
        <v>1107</v>
      </c>
      <c r="C190" s="162">
        <v>0</v>
      </c>
      <c r="D190" s="162">
        <v>0</v>
      </c>
      <c r="E190" s="162">
        <v>11132407</v>
      </c>
    </row>
    <row r="191" spans="1:5" ht="26.4" x14ac:dyDescent="0.25">
      <c r="A191" s="353" t="s">
        <v>790</v>
      </c>
      <c r="B191" s="354" t="s">
        <v>1108</v>
      </c>
      <c r="C191" s="162">
        <v>0</v>
      </c>
      <c r="D191" s="162">
        <v>0</v>
      </c>
      <c r="E191" s="162">
        <v>0</v>
      </c>
    </row>
    <row r="192" spans="1:5" ht="26.4" x14ac:dyDescent="0.25">
      <c r="A192" s="353" t="s">
        <v>792</v>
      </c>
      <c r="B192" s="354" t="s">
        <v>1347</v>
      </c>
      <c r="C192" s="162">
        <v>4337400</v>
      </c>
      <c r="D192" s="162">
        <v>4337400</v>
      </c>
      <c r="E192" s="162">
        <v>3092226</v>
      </c>
    </row>
    <row r="193" spans="1:5" x14ac:dyDescent="0.25">
      <c r="A193" s="353" t="s">
        <v>794</v>
      </c>
      <c r="B193" s="354" t="s">
        <v>1109</v>
      </c>
      <c r="C193" s="162">
        <v>0</v>
      </c>
      <c r="D193" s="162">
        <v>0</v>
      </c>
      <c r="E193" s="162">
        <v>126022</v>
      </c>
    </row>
    <row r="194" spans="1:5" x14ac:dyDescent="0.25">
      <c r="A194" s="353" t="s">
        <v>796</v>
      </c>
      <c r="B194" s="354" t="s">
        <v>1348</v>
      </c>
      <c r="C194" s="162">
        <v>54000000</v>
      </c>
      <c r="D194" s="162">
        <v>54000000</v>
      </c>
      <c r="E194" s="162">
        <v>31696355</v>
      </c>
    </row>
    <row r="195" spans="1:5" ht="26.4" x14ac:dyDescent="0.25">
      <c r="A195" s="353" t="s">
        <v>797</v>
      </c>
      <c r="B195" s="354" t="s">
        <v>1110</v>
      </c>
      <c r="C195" s="162">
        <v>0</v>
      </c>
      <c r="D195" s="162">
        <v>0</v>
      </c>
      <c r="E195" s="162">
        <v>0</v>
      </c>
    </row>
    <row r="196" spans="1:5" ht="26.4" x14ac:dyDescent="0.25">
      <c r="A196" s="353" t="s">
        <v>799</v>
      </c>
      <c r="B196" s="354" t="s">
        <v>1111</v>
      </c>
      <c r="C196" s="162">
        <v>0</v>
      </c>
      <c r="D196" s="162">
        <v>0</v>
      </c>
      <c r="E196" s="162">
        <v>29014555</v>
      </c>
    </row>
    <row r="197" spans="1:5" ht="26.4" x14ac:dyDescent="0.25">
      <c r="A197" s="353" t="s">
        <v>800</v>
      </c>
      <c r="B197" s="354" t="s">
        <v>1112</v>
      </c>
      <c r="C197" s="162">
        <v>0</v>
      </c>
      <c r="D197" s="162">
        <v>0</v>
      </c>
      <c r="E197" s="162">
        <v>0</v>
      </c>
    </row>
    <row r="198" spans="1:5" ht="26.4" x14ac:dyDescent="0.25">
      <c r="A198" s="353" t="s">
        <v>802</v>
      </c>
      <c r="B198" s="354" t="s">
        <v>1113</v>
      </c>
      <c r="C198" s="162">
        <v>0</v>
      </c>
      <c r="D198" s="162">
        <v>0</v>
      </c>
      <c r="E198" s="162">
        <v>0</v>
      </c>
    </row>
    <row r="199" spans="1:5" ht="26.4" x14ac:dyDescent="0.25">
      <c r="A199" s="353" t="s">
        <v>804</v>
      </c>
      <c r="B199" s="354" t="s">
        <v>1114</v>
      </c>
      <c r="C199" s="162">
        <v>0</v>
      </c>
      <c r="D199" s="162">
        <v>0</v>
      </c>
      <c r="E199" s="162">
        <v>0</v>
      </c>
    </row>
    <row r="200" spans="1:5" ht="26.4" x14ac:dyDescent="0.25">
      <c r="A200" s="353" t="s">
        <v>806</v>
      </c>
      <c r="B200" s="354" t="s">
        <v>1115</v>
      </c>
      <c r="C200" s="162">
        <v>0</v>
      </c>
      <c r="D200" s="162">
        <v>0</v>
      </c>
      <c r="E200" s="162">
        <v>0</v>
      </c>
    </row>
    <row r="201" spans="1:5" x14ac:dyDescent="0.25">
      <c r="A201" s="353" t="s">
        <v>808</v>
      </c>
      <c r="B201" s="354" t="s">
        <v>1116</v>
      </c>
      <c r="C201" s="162">
        <v>36328000</v>
      </c>
      <c r="D201" s="162">
        <v>36328000</v>
      </c>
      <c r="E201" s="162">
        <v>20332898</v>
      </c>
    </row>
    <row r="202" spans="1:5" x14ac:dyDescent="0.25">
      <c r="A202" s="353" t="s">
        <v>810</v>
      </c>
      <c r="B202" s="354" t="s">
        <v>1117</v>
      </c>
      <c r="C202" s="162">
        <v>26995600</v>
      </c>
      <c r="D202" s="162">
        <v>26995600</v>
      </c>
      <c r="E202" s="162">
        <v>13372564</v>
      </c>
    </row>
    <row r="203" spans="1:5" x14ac:dyDescent="0.25">
      <c r="A203" s="353" t="s">
        <v>812</v>
      </c>
      <c r="B203" s="354" t="s">
        <v>1118</v>
      </c>
      <c r="C203" s="162">
        <v>7123000</v>
      </c>
      <c r="D203" s="162">
        <v>7123000</v>
      </c>
      <c r="E203" s="162">
        <v>3170000</v>
      </c>
    </row>
    <row r="204" spans="1:5" ht="26.4" x14ac:dyDescent="0.25">
      <c r="A204" s="353" t="s">
        <v>813</v>
      </c>
      <c r="B204" s="354" t="s">
        <v>1349</v>
      </c>
      <c r="C204" s="162">
        <v>0</v>
      </c>
      <c r="D204" s="162">
        <v>0</v>
      </c>
      <c r="E204" s="162">
        <v>0</v>
      </c>
    </row>
    <row r="205" spans="1:5" x14ac:dyDescent="0.25">
      <c r="A205" s="353" t="s">
        <v>815</v>
      </c>
      <c r="B205" s="354" t="s">
        <v>1119</v>
      </c>
      <c r="C205" s="162">
        <v>0</v>
      </c>
      <c r="D205" s="162">
        <v>0</v>
      </c>
      <c r="E205" s="162">
        <v>0</v>
      </c>
    </row>
    <row r="206" spans="1:5" ht="26.4" x14ac:dyDescent="0.25">
      <c r="A206" s="353" t="s">
        <v>817</v>
      </c>
      <c r="B206" s="354" t="s">
        <v>1120</v>
      </c>
      <c r="C206" s="162">
        <v>0</v>
      </c>
      <c r="D206" s="162">
        <v>0</v>
      </c>
      <c r="E206" s="162">
        <v>0</v>
      </c>
    </row>
    <row r="207" spans="1:5" ht="26.4" x14ac:dyDescent="0.25">
      <c r="A207" s="353" t="s">
        <v>819</v>
      </c>
      <c r="B207" s="354" t="s">
        <v>1317</v>
      </c>
      <c r="C207" s="162">
        <v>4000</v>
      </c>
      <c r="D207" s="162">
        <v>4000</v>
      </c>
      <c r="E207" s="162">
        <v>704</v>
      </c>
    </row>
    <row r="208" spans="1:5" x14ac:dyDescent="0.25">
      <c r="A208" s="353" t="s">
        <v>821</v>
      </c>
      <c r="B208" s="354" t="s">
        <v>1121</v>
      </c>
      <c r="C208" s="162">
        <v>0</v>
      </c>
      <c r="D208" s="162">
        <v>0</v>
      </c>
      <c r="E208" s="162">
        <v>0</v>
      </c>
    </row>
    <row r="209" spans="1:5" x14ac:dyDescent="0.25">
      <c r="A209" s="353" t="s">
        <v>822</v>
      </c>
      <c r="B209" s="354" t="s">
        <v>1122</v>
      </c>
      <c r="C209" s="162">
        <v>0</v>
      </c>
      <c r="D209" s="162">
        <v>0</v>
      </c>
      <c r="E209" s="162">
        <v>0</v>
      </c>
    </row>
    <row r="210" spans="1:5" ht="26.4" x14ac:dyDescent="0.25">
      <c r="A210" s="353" t="s">
        <v>824</v>
      </c>
      <c r="B210" s="354" t="s">
        <v>1350</v>
      </c>
      <c r="C210" s="162">
        <v>4000</v>
      </c>
      <c r="D210" s="162">
        <v>4000</v>
      </c>
      <c r="E210" s="162">
        <v>704</v>
      </c>
    </row>
    <row r="211" spans="1:5" ht="26.4" x14ac:dyDescent="0.25">
      <c r="A211" s="353" t="s">
        <v>825</v>
      </c>
      <c r="B211" s="354" t="s">
        <v>1123</v>
      </c>
      <c r="C211" s="162">
        <v>2000000</v>
      </c>
      <c r="D211" s="162">
        <v>2000000</v>
      </c>
      <c r="E211" s="162">
        <v>0</v>
      </c>
    </row>
    <row r="212" spans="1:5" ht="26.4" x14ac:dyDescent="0.25">
      <c r="A212" s="353" t="s">
        <v>827</v>
      </c>
      <c r="B212" s="354" t="s">
        <v>1351</v>
      </c>
      <c r="C212" s="162">
        <v>0</v>
      </c>
      <c r="D212" s="162">
        <v>0</v>
      </c>
      <c r="E212" s="162">
        <v>0</v>
      </c>
    </row>
    <row r="213" spans="1:5" ht="26.4" x14ac:dyDescent="0.25">
      <c r="A213" s="353" t="s">
        <v>829</v>
      </c>
      <c r="B213" s="354" t="s">
        <v>1124</v>
      </c>
      <c r="C213" s="162">
        <v>0</v>
      </c>
      <c r="D213" s="162">
        <v>0</v>
      </c>
      <c r="E213" s="162">
        <v>0</v>
      </c>
    </row>
    <row r="214" spans="1:5" ht="26.4" x14ac:dyDescent="0.25">
      <c r="A214" s="353" t="s">
        <v>831</v>
      </c>
      <c r="B214" s="354" t="s">
        <v>1125</v>
      </c>
      <c r="C214" s="162">
        <v>0</v>
      </c>
      <c r="D214" s="162">
        <v>0</v>
      </c>
      <c r="E214" s="162">
        <v>0</v>
      </c>
    </row>
    <row r="215" spans="1:5" x14ac:dyDescent="0.25">
      <c r="A215" s="353" t="s">
        <v>833</v>
      </c>
      <c r="B215" s="354" t="s">
        <v>1126</v>
      </c>
      <c r="C215" s="162">
        <v>0</v>
      </c>
      <c r="D215" s="162">
        <v>0</v>
      </c>
      <c r="E215" s="162">
        <v>0</v>
      </c>
    </row>
    <row r="216" spans="1:5" ht="26.4" x14ac:dyDescent="0.25">
      <c r="A216" s="353" t="s">
        <v>835</v>
      </c>
      <c r="B216" s="354" t="s">
        <v>1127</v>
      </c>
      <c r="C216" s="162">
        <v>0</v>
      </c>
      <c r="D216" s="162">
        <v>0</v>
      </c>
      <c r="E216" s="162">
        <v>0</v>
      </c>
    </row>
    <row r="217" spans="1:5" ht="26.4" x14ac:dyDescent="0.25">
      <c r="A217" s="353" t="s">
        <v>837</v>
      </c>
      <c r="B217" s="354" t="s">
        <v>1128</v>
      </c>
      <c r="C217" s="162">
        <v>0</v>
      </c>
      <c r="D217" s="162">
        <v>0</v>
      </c>
      <c r="E217" s="162">
        <v>0</v>
      </c>
    </row>
    <row r="218" spans="1:5" ht="26.4" x14ac:dyDescent="0.25">
      <c r="A218" s="353" t="s">
        <v>839</v>
      </c>
      <c r="B218" s="354" t="s">
        <v>1352</v>
      </c>
      <c r="C218" s="162">
        <v>2000000</v>
      </c>
      <c r="D218" s="162">
        <v>2000000</v>
      </c>
      <c r="E218" s="162">
        <v>0</v>
      </c>
    </row>
    <row r="219" spans="1:5" x14ac:dyDescent="0.25">
      <c r="A219" s="353" t="s">
        <v>841</v>
      </c>
      <c r="B219" s="354" t="s">
        <v>1129</v>
      </c>
      <c r="C219" s="162">
        <v>0</v>
      </c>
      <c r="D219" s="162">
        <v>0</v>
      </c>
      <c r="E219" s="162">
        <v>157732</v>
      </c>
    </row>
    <row r="220" spans="1:5" x14ac:dyDescent="0.25">
      <c r="A220" s="353" t="s">
        <v>843</v>
      </c>
      <c r="B220" s="354" t="s">
        <v>1353</v>
      </c>
      <c r="C220" s="162">
        <v>0</v>
      </c>
      <c r="D220" s="162">
        <v>0</v>
      </c>
      <c r="E220" s="162">
        <v>121572</v>
      </c>
    </row>
    <row r="221" spans="1:5" ht="79.2" x14ac:dyDescent="0.25">
      <c r="A221" s="353" t="s">
        <v>845</v>
      </c>
      <c r="B221" s="354" t="s">
        <v>1130</v>
      </c>
      <c r="C221" s="162">
        <v>0</v>
      </c>
      <c r="D221" s="162">
        <v>0</v>
      </c>
      <c r="E221" s="162">
        <v>12205</v>
      </c>
    </row>
    <row r="222" spans="1:5" x14ac:dyDescent="0.25">
      <c r="A222" s="353" t="s">
        <v>846</v>
      </c>
      <c r="B222" s="354" t="s">
        <v>1131</v>
      </c>
      <c r="C222" s="162">
        <v>0</v>
      </c>
      <c r="D222" s="162">
        <v>0</v>
      </c>
      <c r="E222" s="162">
        <v>1500</v>
      </c>
    </row>
    <row r="223" spans="1:5" ht="39.6" x14ac:dyDescent="0.25">
      <c r="A223" s="355" t="s">
        <v>848</v>
      </c>
      <c r="B223" s="356" t="s">
        <v>1354</v>
      </c>
      <c r="C223" s="165">
        <v>224650000</v>
      </c>
      <c r="D223" s="165">
        <v>224650000</v>
      </c>
      <c r="E223" s="165">
        <v>101906200</v>
      </c>
    </row>
    <row r="224" spans="1:5" x14ac:dyDescent="0.25">
      <c r="A224" s="353" t="s">
        <v>850</v>
      </c>
      <c r="B224" s="354" t="s">
        <v>1355</v>
      </c>
      <c r="C224" s="162">
        <v>0</v>
      </c>
      <c r="D224" s="162">
        <v>0</v>
      </c>
      <c r="E224" s="162">
        <v>0</v>
      </c>
    </row>
    <row r="225" spans="1:5" ht="26.4" x14ac:dyDescent="0.25">
      <c r="A225" s="353" t="s">
        <v>852</v>
      </c>
      <c r="B225" s="354" t="s">
        <v>1132</v>
      </c>
      <c r="C225" s="162">
        <v>0</v>
      </c>
      <c r="D225" s="162">
        <v>0</v>
      </c>
      <c r="E225" s="162">
        <v>0</v>
      </c>
    </row>
    <row r="226" spans="1:5" x14ac:dyDescent="0.25">
      <c r="A226" s="353" t="s">
        <v>854</v>
      </c>
      <c r="B226" s="354" t="s">
        <v>1356</v>
      </c>
      <c r="C226" s="162">
        <v>16000000</v>
      </c>
      <c r="D226" s="162">
        <v>16000000</v>
      </c>
      <c r="E226" s="162">
        <v>27919214</v>
      </c>
    </row>
    <row r="227" spans="1:5" x14ac:dyDescent="0.25">
      <c r="A227" s="353" t="s">
        <v>856</v>
      </c>
      <c r="B227" s="354" t="s">
        <v>1133</v>
      </c>
      <c r="C227" s="162">
        <v>0</v>
      </c>
      <c r="D227" s="162">
        <v>0</v>
      </c>
      <c r="E227" s="162">
        <v>0</v>
      </c>
    </row>
    <row r="228" spans="1:5" x14ac:dyDescent="0.25">
      <c r="A228" s="353" t="s">
        <v>858</v>
      </c>
      <c r="B228" s="354" t="s">
        <v>1134</v>
      </c>
      <c r="C228" s="162">
        <v>0</v>
      </c>
      <c r="D228" s="162">
        <v>0</v>
      </c>
      <c r="E228" s="162">
        <v>0</v>
      </c>
    </row>
    <row r="229" spans="1:5" x14ac:dyDescent="0.25">
      <c r="A229" s="353" t="s">
        <v>860</v>
      </c>
      <c r="B229" s="354" t="s">
        <v>1357</v>
      </c>
      <c r="C229" s="162">
        <v>0</v>
      </c>
      <c r="D229" s="162">
        <v>0</v>
      </c>
      <c r="E229" s="162">
        <v>0</v>
      </c>
    </row>
    <row r="230" spans="1:5" x14ac:dyDescent="0.25">
      <c r="A230" s="353" t="s">
        <v>862</v>
      </c>
      <c r="B230" s="354" t="s">
        <v>1135</v>
      </c>
      <c r="C230" s="162">
        <v>0</v>
      </c>
      <c r="D230" s="162">
        <v>0</v>
      </c>
      <c r="E230" s="162">
        <v>0</v>
      </c>
    </row>
    <row r="231" spans="1:5" ht="26.4" x14ac:dyDescent="0.25">
      <c r="A231" s="353" t="s">
        <v>864</v>
      </c>
      <c r="B231" s="354" t="s">
        <v>1136</v>
      </c>
      <c r="C231" s="162">
        <v>0</v>
      </c>
      <c r="D231" s="162">
        <v>0</v>
      </c>
      <c r="E231" s="162">
        <v>0</v>
      </c>
    </row>
    <row r="232" spans="1:5" ht="26.4" x14ac:dyDescent="0.25">
      <c r="A232" s="355" t="s">
        <v>866</v>
      </c>
      <c r="B232" s="356" t="s">
        <v>1358</v>
      </c>
      <c r="C232" s="165">
        <v>16000000</v>
      </c>
      <c r="D232" s="165">
        <v>16000000</v>
      </c>
      <c r="E232" s="165">
        <v>27919214</v>
      </c>
    </row>
    <row r="233" spans="1:5" ht="39.6" x14ac:dyDescent="0.25">
      <c r="A233" s="353" t="s">
        <v>867</v>
      </c>
      <c r="B233" s="354" t="s">
        <v>1137</v>
      </c>
      <c r="C233" s="162">
        <v>0</v>
      </c>
      <c r="D233" s="162">
        <v>0</v>
      </c>
      <c r="E233" s="162">
        <v>0</v>
      </c>
    </row>
    <row r="234" spans="1:5" ht="39.6" x14ac:dyDescent="0.25">
      <c r="A234" s="353" t="s">
        <v>869</v>
      </c>
      <c r="B234" s="354" t="s">
        <v>1138</v>
      </c>
      <c r="C234" s="162">
        <v>0</v>
      </c>
      <c r="D234" s="162">
        <v>0</v>
      </c>
      <c r="E234" s="162">
        <v>0</v>
      </c>
    </row>
    <row r="235" spans="1:5" ht="39.6" x14ac:dyDescent="0.25">
      <c r="A235" s="353" t="s">
        <v>871</v>
      </c>
      <c r="B235" s="354" t="s">
        <v>1139</v>
      </c>
      <c r="C235" s="162">
        <v>0</v>
      </c>
      <c r="D235" s="162">
        <v>0</v>
      </c>
      <c r="E235" s="162">
        <v>0</v>
      </c>
    </row>
    <row r="236" spans="1:5" ht="39.6" x14ac:dyDescent="0.25">
      <c r="A236" s="353" t="s">
        <v>873</v>
      </c>
      <c r="B236" s="354" t="s">
        <v>1359</v>
      </c>
      <c r="C236" s="162">
        <v>0</v>
      </c>
      <c r="D236" s="162">
        <v>0</v>
      </c>
      <c r="E236" s="162">
        <v>0</v>
      </c>
    </row>
    <row r="237" spans="1:5" x14ac:dyDescent="0.25">
      <c r="A237" s="353" t="s">
        <v>875</v>
      </c>
      <c r="B237" s="354" t="s">
        <v>1140</v>
      </c>
      <c r="C237" s="162">
        <v>0</v>
      </c>
      <c r="D237" s="162">
        <v>0</v>
      </c>
      <c r="E237" s="162">
        <v>0</v>
      </c>
    </row>
    <row r="238" spans="1:5" x14ac:dyDescent="0.25">
      <c r="A238" s="353" t="s">
        <v>877</v>
      </c>
      <c r="B238" s="354" t="s">
        <v>1141</v>
      </c>
      <c r="C238" s="162">
        <v>0</v>
      </c>
      <c r="D238" s="162">
        <v>0</v>
      </c>
      <c r="E238" s="162">
        <v>0</v>
      </c>
    </row>
    <row r="239" spans="1:5" x14ac:dyDescent="0.25">
      <c r="A239" s="353" t="s">
        <v>879</v>
      </c>
      <c r="B239" s="354" t="s">
        <v>1142</v>
      </c>
      <c r="C239" s="162">
        <v>0</v>
      </c>
      <c r="D239" s="162">
        <v>0</v>
      </c>
      <c r="E239" s="162">
        <v>0</v>
      </c>
    </row>
    <row r="240" spans="1:5" x14ac:dyDescent="0.25">
      <c r="A240" s="353" t="s">
        <v>881</v>
      </c>
      <c r="B240" s="354" t="s">
        <v>1143</v>
      </c>
      <c r="C240" s="162">
        <v>0</v>
      </c>
      <c r="D240" s="162">
        <v>0</v>
      </c>
      <c r="E240" s="162">
        <v>0</v>
      </c>
    </row>
    <row r="241" spans="1:5" x14ac:dyDescent="0.25">
      <c r="A241" s="353" t="s">
        <v>883</v>
      </c>
      <c r="B241" s="354" t="s">
        <v>1144</v>
      </c>
      <c r="C241" s="162">
        <v>0</v>
      </c>
      <c r="D241" s="162">
        <v>0</v>
      </c>
      <c r="E241" s="162">
        <v>0</v>
      </c>
    </row>
    <row r="242" spans="1:5" ht="26.4" x14ac:dyDescent="0.25">
      <c r="A242" s="353" t="s">
        <v>885</v>
      </c>
      <c r="B242" s="354" t="s">
        <v>1145</v>
      </c>
      <c r="C242" s="162">
        <v>0</v>
      </c>
      <c r="D242" s="162">
        <v>0</v>
      </c>
      <c r="E242" s="162">
        <v>0</v>
      </c>
    </row>
    <row r="243" spans="1:5" ht="26.4" x14ac:dyDescent="0.25">
      <c r="A243" s="353" t="s">
        <v>887</v>
      </c>
      <c r="B243" s="354" t="s">
        <v>1146</v>
      </c>
      <c r="C243" s="162">
        <v>0</v>
      </c>
      <c r="D243" s="162">
        <v>0</v>
      </c>
      <c r="E243" s="162">
        <v>0</v>
      </c>
    </row>
    <row r="244" spans="1:5" x14ac:dyDescent="0.25">
      <c r="A244" s="353" t="s">
        <v>889</v>
      </c>
      <c r="B244" s="354" t="s">
        <v>1147</v>
      </c>
      <c r="C244" s="162">
        <v>0</v>
      </c>
      <c r="D244" s="162">
        <v>0</v>
      </c>
      <c r="E244" s="162">
        <v>0</v>
      </c>
    </row>
    <row r="245" spans="1:5" x14ac:dyDescent="0.25">
      <c r="A245" s="353" t="s">
        <v>891</v>
      </c>
      <c r="B245" s="354" t="s">
        <v>1148</v>
      </c>
      <c r="C245" s="162">
        <v>0</v>
      </c>
      <c r="D245" s="162">
        <v>0</v>
      </c>
      <c r="E245" s="162">
        <v>0</v>
      </c>
    </row>
    <row r="246" spans="1:5" ht="26.4" x14ac:dyDescent="0.25">
      <c r="A246" s="353" t="s">
        <v>892</v>
      </c>
      <c r="B246" s="354" t="s">
        <v>1360</v>
      </c>
      <c r="C246" s="162">
        <v>0</v>
      </c>
      <c r="D246" s="162">
        <v>0</v>
      </c>
      <c r="E246" s="162">
        <v>3100000</v>
      </c>
    </row>
    <row r="247" spans="1:5" x14ac:dyDescent="0.25">
      <c r="A247" s="353" t="s">
        <v>894</v>
      </c>
      <c r="B247" s="354" t="s">
        <v>1149</v>
      </c>
      <c r="C247" s="162">
        <v>0</v>
      </c>
      <c r="D247" s="162">
        <v>0</v>
      </c>
      <c r="E247" s="162">
        <v>0</v>
      </c>
    </row>
    <row r="248" spans="1:5" x14ac:dyDescent="0.25">
      <c r="A248" s="353" t="s">
        <v>896</v>
      </c>
      <c r="B248" s="354" t="s">
        <v>1150</v>
      </c>
      <c r="C248" s="162">
        <v>0</v>
      </c>
      <c r="D248" s="162">
        <v>0</v>
      </c>
      <c r="E248" s="162">
        <v>0</v>
      </c>
    </row>
    <row r="249" spans="1:5" x14ac:dyDescent="0.25">
      <c r="A249" s="353" t="s">
        <v>898</v>
      </c>
      <c r="B249" s="354" t="s">
        <v>1151</v>
      </c>
      <c r="C249" s="162">
        <v>0</v>
      </c>
      <c r="D249" s="162">
        <v>0</v>
      </c>
      <c r="E249" s="162">
        <v>0</v>
      </c>
    </row>
    <row r="250" spans="1:5" x14ac:dyDescent="0.25">
      <c r="A250" s="353" t="s">
        <v>900</v>
      </c>
      <c r="B250" s="354" t="s">
        <v>1152</v>
      </c>
      <c r="C250" s="162">
        <v>0</v>
      </c>
      <c r="D250" s="162">
        <v>0</v>
      </c>
      <c r="E250" s="162">
        <v>0</v>
      </c>
    </row>
    <row r="251" spans="1:5" x14ac:dyDescent="0.25">
      <c r="A251" s="353" t="s">
        <v>902</v>
      </c>
      <c r="B251" s="354" t="s">
        <v>1153</v>
      </c>
      <c r="C251" s="162">
        <v>0</v>
      </c>
      <c r="D251" s="162">
        <v>0</v>
      </c>
      <c r="E251" s="162">
        <v>100000</v>
      </c>
    </row>
    <row r="252" spans="1:5" ht="26.4" x14ac:dyDescent="0.25">
      <c r="A252" s="353" t="s">
        <v>904</v>
      </c>
      <c r="B252" s="354" t="s">
        <v>1154</v>
      </c>
      <c r="C252" s="162">
        <v>0</v>
      </c>
      <c r="D252" s="162">
        <v>0</v>
      </c>
      <c r="E252" s="162">
        <v>0</v>
      </c>
    </row>
    <row r="253" spans="1:5" ht="26.4" x14ac:dyDescent="0.25">
      <c r="A253" s="353" t="s">
        <v>906</v>
      </c>
      <c r="B253" s="354" t="s">
        <v>1155</v>
      </c>
      <c r="C253" s="162">
        <v>0</v>
      </c>
      <c r="D253" s="162">
        <v>0</v>
      </c>
      <c r="E253" s="162">
        <v>0</v>
      </c>
    </row>
    <row r="254" spans="1:5" x14ac:dyDescent="0.25">
      <c r="A254" s="353" t="s">
        <v>908</v>
      </c>
      <c r="B254" s="354" t="s">
        <v>1156</v>
      </c>
      <c r="C254" s="162">
        <v>0</v>
      </c>
      <c r="D254" s="162">
        <v>0</v>
      </c>
      <c r="E254" s="162">
        <v>3000000</v>
      </c>
    </row>
    <row r="255" spans="1:5" x14ac:dyDescent="0.25">
      <c r="A255" s="353" t="s">
        <v>910</v>
      </c>
      <c r="B255" s="354" t="s">
        <v>1157</v>
      </c>
      <c r="C255" s="162">
        <v>0</v>
      </c>
      <c r="D255" s="162">
        <v>0</v>
      </c>
      <c r="E255" s="162">
        <v>0</v>
      </c>
    </row>
    <row r="256" spans="1:5" ht="26.4" x14ac:dyDescent="0.25">
      <c r="A256" s="353" t="s">
        <v>912</v>
      </c>
      <c r="B256" s="354" t="s">
        <v>1158</v>
      </c>
      <c r="C256" s="162">
        <v>0</v>
      </c>
      <c r="D256" s="162">
        <v>0</v>
      </c>
      <c r="E256" s="162">
        <v>0</v>
      </c>
    </row>
    <row r="257" spans="1:5" x14ac:dyDescent="0.25">
      <c r="A257" s="353" t="s">
        <v>914</v>
      </c>
      <c r="B257" s="354" t="s">
        <v>1159</v>
      </c>
      <c r="C257" s="162">
        <v>0</v>
      </c>
      <c r="D257" s="162">
        <v>0</v>
      </c>
      <c r="E257" s="162">
        <v>0</v>
      </c>
    </row>
    <row r="258" spans="1:5" ht="26.4" x14ac:dyDescent="0.25">
      <c r="A258" s="355" t="s">
        <v>916</v>
      </c>
      <c r="B258" s="356" t="s">
        <v>1361</v>
      </c>
      <c r="C258" s="165">
        <v>0</v>
      </c>
      <c r="D258" s="165">
        <v>0</v>
      </c>
      <c r="E258" s="165">
        <v>3100000</v>
      </c>
    </row>
    <row r="259" spans="1:5" ht="39.6" x14ac:dyDescent="0.25">
      <c r="A259" s="353" t="s">
        <v>918</v>
      </c>
      <c r="B259" s="354" t="s">
        <v>1160</v>
      </c>
      <c r="C259" s="162">
        <v>0</v>
      </c>
      <c r="D259" s="162">
        <v>0</v>
      </c>
      <c r="E259" s="162">
        <v>0</v>
      </c>
    </row>
    <row r="260" spans="1:5" ht="39.6" x14ac:dyDescent="0.25">
      <c r="A260" s="353" t="s">
        <v>919</v>
      </c>
      <c r="B260" s="354" t="s">
        <v>1161</v>
      </c>
      <c r="C260" s="162">
        <v>0</v>
      </c>
      <c r="D260" s="162">
        <v>0</v>
      </c>
      <c r="E260" s="162">
        <v>0</v>
      </c>
    </row>
    <row r="261" spans="1:5" ht="39.6" x14ac:dyDescent="0.25">
      <c r="A261" s="353" t="s">
        <v>921</v>
      </c>
      <c r="B261" s="354" t="s">
        <v>1162</v>
      </c>
      <c r="C261" s="162">
        <v>0</v>
      </c>
      <c r="D261" s="162">
        <v>0</v>
      </c>
      <c r="E261" s="162">
        <v>0</v>
      </c>
    </row>
    <row r="262" spans="1:5" ht="39.6" x14ac:dyDescent="0.25">
      <c r="A262" s="353" t="s">
        <v>923</v>
      </c>
      <c r="B262" s="354" t="s">
        <v>1362</v>
      </c>
      <c r="C262" s="162">
        <v>0</v>
      </c>
      <c r="D262" s="162">
        <v>0</v>
      </c>
      <c r="E262" s="162">
        <v>58170</v>
      </c>
    </row>
    <row r="263" spans="1:5" x14ac:dyDescent="0.25">
      <c r="A263" s="353" t="s">
        <v>925</v>
      </c>
      <c r="B263" s="354" t="s">
        <v>1163</v>
      </c>
      <c r="C263" s="162">
        <v>0</v>
      </c>
      <c r="D263" s="162">
        <v>0</v>
      </c>
      <c r="E263" s="162">
        <v>0</v>
      </c>
    </row>
    <row r="264" spans="1:5" x14ac:dyDescent="0.25">
      <c r="A264" s="353" t="s">
        <v>927</v>
      </c>
      <c r="B264" s="354" t="s">
        <v>1164</v>
      </c>
      <c r="C264" s="162">
        <v>0</v>
      </c>
      <c r="D264" s="162">
        <v>0</v>
      </c>
      <c r="E264" s="162">
        <v>0</v>
      </c>
    </row>
    <row r="265" spans="1:5" x14ac:dyDescent="0.25">
      <c r="A265" s="353" t="s">
        <v>929</v>
      </c>
      <c r="B265" s="354" t="s">
        <v>1165</v>
      </c>
      <c r="C265" s="162">
        <v>0</v>
      </c>
      <c r="D265" s="162">
        <v>0</v>
      </c>
      <c r="E265" s="162">
        <v>0</v>
      </c>
    </row>
    <row r="266" spans="1:5" x14ac:dyDescent="0.25">
      <c r="A266" s="353" t="s">
        <v>931</v>
      </c>
      <c r="B266" s="354" t="s">
        <v>1166</v>
      </c>
      <c r="C266" s="162">
        <v>0</v>
      </c>
      <c r="D266" s="162">
        <v>0</v>
      </c>
      <c r="E266" s="162">
        <v>58170</v>
      </c>
    </row>
    <row r="267" spans="1:5" x14ac:dyDescent="0.25">
      <c r="A267" s="353" t="s">
        <v>933</v>
      </c>
      <c r="B267" s="354" t="s">
        <v>1167</v>
      </c>
      <c r="C267" s="162">
        <v>0</v>
      </c>
      <c r="D267" s="162">
        <v>0</v>
      </c>
      <c r="E267" s="162">
        <v>0</v>
      </c>
    </row>
    <row r="268" spans="1:5" ht="26.4" x14ac:dyDescent="0.25">
      <c r="A268" s="353" t="s">
        <v>935</v>
      </c>
      <c r="B268" s="354" t="s">
        <v>1168</v>
      </c>
      <c r="C268" s="162">
        <v>0</v>
      </c>
      <c r="D268" s="162">
        <v>0</v>
      </c>
      <c r="E268" s="162">
        <v>0</v>
      </c>
    </row>
    <row r="269" spans="1:5" ht="26.4" x14ac:dyDescent="0.25">
      <c r="A269" s="353" t="s">
        <v>937</v>
      </c>
      <c r="B269" s="354" t="s">
        <v>1169</v>
      </c>
      <c r="C269" s="162">
        <v>0</v>
      </c>
      <c r="D269" s="162">
        <v>0</v>
      </c>
      <c r="E269" s="162">
        <v>0</v>
      </c>
    </row>
    <row r="270" spans="1:5" x14ac:dyDescent="0.25">
      <c r="A270" s="353" t="s">
        <v>939</v>
      </c>
      <c r="B270" s="354" t="s">
        <v>1170</v>
      </c>
      <c r="C270" s="162">
        <v>0</v>
      </c>
      <c r="D270" s="162">
        <v>0</v>
      </c>
      <c r="E270" s="162">
        <v>0</v>
      </c>
    </row>
    <row r="271" spans="1:5" x14ac:dyDescent="0.25">
      <c r="A271" s="353" t="s">
        <v>940</v>
      </c>
      <c r="B271" s="354" t="s">
        <v>1172</v>
      </c>
      <c r="C271" s="162">
        <v>0</v>
      </c>
      <c r="D271" s="162">
        <v>0</v>
      </c>
      <c r="E271" s="162">
        <v>0</v>
      </c>
    </row>
    <row r="272" spans="1:5" ht="26.4" x14ac:dyDescent="0.25">
      <c r="A272" s="353" t="s">
        <v>1171</v>
      </c>
      <c r="B272" s="354" t="s">
        <v>1363</v>
      </c>
      <c r="C272" s="162">
        <v>0</v>
      </c>
      <c r="D272" s="162">
        <v>0</v>
      </c>
      <c r="E272" s="162">
        <v>0</v>
      </c>
    </row>
    <row r="273" spans="1:5" x14ac:dyDescent="0.25">
      <c r="A273" s="353" t="s">
        <v>1173</v>
      </c>
      <c r="B273" s="354" t="s">
        <v>1175</v>
      </c>
      <c r="C273" s="162">
        <v>0</v>
      </c>
      <c r="D273" s="162">
        <v>0</v>
      </c>
      <c r="E273" s="162">
        <v>0</v>
      </c>
    </row>
    <row r="274" spans="1:5" x14ac:dyDescent="0.25">
      <c r="A274" s="353" t="s">
        <v>1174</v>
      </c>
      <c r="B274" s="354" t="s">
        <v>1177</v>
      </c>
      <c r="C274" s="162">
        <v>0</v>
      </c>
      <c r="D274" s="162">
        <v>0</v>
      </c>
      <c r="E274" s="162">
        <v>0</v>
      </c>
    </row>
    <row r="275" spans="1:5" x14ac:dyDescent="0.25">
      <c r="A275" s="353" t="s">
        <v>1176</v>
      </c>
      <c r="B275" s="354" t="s">
        <v>1179</v>
      </c>
      <c r="C275" s="162">
        <v>0</v>
      </c>
      <c r="D275" s="162">
        <v>0</v>
      </c>
      <c r="E275" s="162">
        <v>0</v>
      </c>
    </row>
    <row r="276" spans="1:5" x14ac:dyDescent="0.25">
      <c r="A276" s="353" t="s">
        <v>1178</v>
      </c>
      <c r="B276" s="354" t="s">
        <v>1181</v>
      </c>
      <c r="C276" s="162">
        <v>0</v>
      </c>
      <c r="D276" s="162">
        <v>0</v>
      </c>
      <c r="E276" s="162">
        <v>0</v>
      </c>
    </row>
    <row r="277" spans="1:5" x14ac:dyDescent="0.25">
      <c r="A277" s="353" t="s">
        <v>1180</v>
      </c>
      <c r="B277" s="354" t="s">
        <v>1183</v>
      </c>
      <c r="C277" s="162">
        <v>0</v>
      </c>
      <c r="D277" s="162">
        <v>0</v>
      </c>
      <c r="E277" s="162">
        <v>0</v>
      </c>
    </row>
    <row r="278" spans="1:5" ht="26.4" x14ac:dyDescent="0.25">
      <c r="A278" s="353" t="s">
        <v>1182</v>
      </c>
      <c r="B278" s="354" t="s">
        <v>1185</v>
      </c>
      <c r="C278" s="162">
        <v>0</v>
      </c>
      <c r="D278" s="162">
        <v>0</v>
      </c>
      <c r="E278" s="162">
        <v>0</v>
      </c>
    </row>
    <row r="279" spans="1:5" ht="26.4" x14ac:dyDescent="0.25">
      <c r="A279" s="353" t="s">
        <v>1184</v>
      </c>
      <c r="B279" s="354" t="s">
        <v>1187</v>
      </c>
      <c r="C279" s="162">
        <v>0</v>
      </c>
      <c r="D279" s="162">
        <v>0</v>
      </c>
      <c r="E279" s="162">
        <v>0</v>
      </c>
    </row>
    <row r="280" spans="1:5" x14ac:dyDescent="0.25">
      <c r="A280" s="353" t="s">
        <v>1186</v>
      </c>
      <c r="B280" s="354" t="s">
        <v>1189</v>
      </c>
      <c r="C280" s="162">
        <v>0</v>
      </c>
      <c r="D280" s="162">
        <v>0</v>
      </c>
      <c r="E280" s="162">
        <v>0</v>
      </c>
    </row>
    <row r="281" spans="1:5" x14ac:dyDescent="0.25">
      <c r="A281" s="353" t="s">
        <v>1188</v>
      </c>
      <c r="B281" s="354" t="s">
        <v>1191</v>
      </c>
      <c r="C281" s="162">
        <v>0</v>
      </c>
      <c r="D281" s="162">
        <v>0</v>
      </c>
      <c r="E281" s="162">
        <v>0</v>
      </c>
    </row>
    <row r="282" spans="1:5" ht="26.4" x14ac:dyDescent="0.25">
      <c r="A282" s="353" t="s">
        <v>1190</v>
      </c>
      <c r="B282" s="354" t="s">
        <v>1193</v>
      </c>
      <c r="C282" s="162">
        <v>0</v>
      </c>
      <c r="D282" s="162">
        <v>0</v>
      </c>
      <c r="E282" s="162">
        <v>0</v>
      </c>
    </row>
    <row r="283" spans="1:5" x14ac:dyDescent="0.25">
      <c r="A283" s="353" t="s">
        <v>1192</v>
      </c>
      <c r="B283" s="354" t="s">
        <v>1195</v>
      </c>
      <c r="C283" s="162">
        <v>0</v>
      </c>
      <c r="D283" s="162">
        <v>0</v>
      </c>
      <c r="E283" s="162">
        <v>0</v>
      </c>
    </row>
    <row r="284" spans="1:5" ht="26.4" x14ac:dyDescent="0.25">
      <c r="A284" s="355" t="s">
        <v>1194</v>
      </c>
      <c r="B284" s="356" t="s">
        <v>1364</v>
      </c>
      <c r="C284" s="165">
        <v>0</v>
      </c>
      <c r="D284" s="165">
        <v>0</v>
      </c>
      <c r="E284" s="165">
        <v>58170</v>
      </c>
    </row>
    <row r="285" spans="1:5" ht="26.4" x14ac:dyDescent="0.25">
      <c r="A285" s="355" t="s">
        <v>1196</v>
      </c>
      <c r="B285" s="356" t="s">
        <v>1365</v>
      </c>
      <c r="C285" s="165">
        <v>3093882760</v>
      </c>
      <c r="D285" s="165">
        <v>3176118629</v>
      </c>
      <c r="E285" s="165">
        <v>1714277114</v>
      </c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3" topLeftCell="A4" activePane="bottomLeft" state="frozen"/>
      <selection activeCell="E2" sqref="E1:H1048576"/>
      <selection pane="bottomLeft" activeCell="E2" sqref="E1:H1048576"/>
    </sheetView>
  </sheetViews>
  <sheetFormatPr defaultRowHeight="13.2" x14ac:dyDescent="0.25"/>
  <cols>
    <col min="1" max="1" width="8.109375" style="158" customWidth="1"/>
    <col min="2" max="2" width="41" style="158" customWidth="1"/>
    <col min="3" max="5" width="32.88671875" style="158" customWidth="1"/>
    <col min="6" max="252" width="9.109375" style="158"/>
    <col min="253" max="253" width="8.109375" style="158" customWidth="1"/>
    <col min="254" max="254" width="41" style="158" customWidth="1"/>
    <col min="255" max="261" width="32.88671875" style="158" customWidth="1"/>
    <col min="262" max="508" width="9.109375" style="158"/>
    <col min="509" max="509" width="8.109375" style="158" customWidth="1"/>
    <col min="510" max="510" width="41" style="158" customWidth="1"/>
    <col min="511" max="517" width="32.88671875" style="158" customWidth="1"/>
    <col min="518" max="764" width="9.109375" style="158"/>
    <col min="765" max="765" width="8.109375" style="158" customWidth="1"/>
    <col min="766" max="766" width="41" style="158" customWidth="1"/>
    <col min="767" max="773" width="32.88671875" style="158" customWidth="1"/>
    <col min="774" max="1020" width="9.109375" style="158"/>
    <col min="1021" max="1021" width="8.109375" style="158" customWidth="1"/>
    <col min="1022" max="1022" width="41" style="158" customWidth="1"/>
    <col min="1023" max="1029" width="32.88671875" style="158" customWidth="1"/>
    <col min="1030" max="1276" width="9.109375" style="158"/>
    <col min="1277" max="1277" width="8.109375" style="158" customWidth="1"/>
    <col min="1278" max="1278" width="41" style="158" customWidth="1"/>
    <col min="1279" max="1285" width="32.88671875" style="158" customWidth="1"/>
    <col min="1286" max="1532" width="9.109375" style="158"/>
    <col min="1533" max="1533" width="8.109375" style="158" customWidth="1"/>
    <col min="1534" max="1534" width="41" style="158" customWidth="1"/>
    <col min="1535" max="1541" width="32.88671875" style="158" customWidth="1"/>
    <col min="1542" max="1788" width="9.109375" style="158"/>
    <col min="1789" max="1789" width="8.109375" style="158" customWidth="1"/>
    <col min="1790" max="1790" width="41" style="158" customWidth="1"/>
    <col min="1791" max="1797" width="32.88671875" style="158" customWidth="1"/>
    <col min="1798" max="2044" width="9.109375" style="158"/>
    <col min="2045" max="2045" width="8.109375" style="158" customWidth="1"/>
    <col min="2046" max="2046" width="41" style="158" customWidth="1"/>
    <col min="2047" max="2053" width="32.88671875" style="158" customWidth="1"/>
    <col min="2054" max="2300" width="9.109375" style="158"/>
    <col min="2301" max="2301" width="8.109375" style="158" customWidth="1"/>
    <col min="2302" max="2302" width="41" style="158" customWidth="1"/>
    <col min="2303" max="2309" width="32.88671875" style="158" customWidth="1"/>
    <col min="2310" max="2556" width="9.109375" style="158"/>
    <col min="2557" max="2557" width="8.109375" style="158" customWidth="1"/>
    <col min="2558" max="2558" width="41" style="158" customWidth="1"/>
    <col min="2559" max="2565" width="32.88671875" style="158" customWidth="1"/>
    <col min="2566" max="2812" width="9.109375" style="158"/>
    <col min="2813" max="2813" width="8.109375" style="158" customWidth="1"/>
    <col min="2814" max="2814" width="41" style="158" customWidth="1"/>
    <col min="2815" max="2821" width="32.88671875" style="158" customWidth="1"/>
    <col min="2822" max="3068" width="9.109375" style="158"/>
    <col min="3069" max="3069" width="8.109375" style="158" customWidth="1"/>
    <col min="3070" max="3070" width="41" style="158" customWidth="1"/>
    <col min="3071" max="3077" width="32.88671875" style="158" customWidth="1"/>
    <col min="3078" max="3324" width="9.109375" style="158"/>
    <col min="3325" max="3325" width="8.109375" style="158" customWidth="1"/>
    <col min="3326" max="3326" width="41" style="158" customWidth="1"/>
    <col min="3327" max="3333" width="32.88671875" style="158" customWidth="1"/>
    <col min="3334" max="3580" width="9.109375" style="158"/>
    <col min="3581" max="3581" width="8.109375" style="158" customWidth="1"/>
    <col min="3582" max="3582" width="41" style="158" customWidth="1"/>
    <col min="3583" max="3589" width="32.88671875" style="158" customWidth="1"/>
    <col min="3590" max="3836" width="9.109375" style="158"/>
    <col min="3837" max="3837" width="8.109375" style="158" customWidth="1"/>
    <col min="3838" max="3838" width="41" style="158" customWidth="1"/>
    <col min="3839" max="3845" width="32.88671875" style="158" customWidth="1"/>
    <col min="3846" max="4092" width="9.109375" style="158"/>
    <col min="4093" max="4093" width="8.109375" style="158" customWidth="1"/>
    <col min="4094" max="4094" width="41" style="158" customWidth="1"/>
    <col min="4095" max="4101" width="32.88671875" style="158" customWidth="1"/>
    <col min="4102" max="4348" width="9.109375" style="158"/>
    <col min="4349" max="4349" width="8.109375" style="158" customWidth="1"/>
    <col min="4350" max="4350" width="41" style="158" customWidth="1"/>
    <col min="4351" max="4357" width="32.88671875" style="158" customWidth="1"/>
    <col min="4358" max="4604" width="9.109375" style="158"/>
    <col min="4605" max="4605" width="8.109375" style="158" customWidth="1"/>
    <col min="4606" max="4606" width="41" style="158" customWidth="1"/>
    <col min="4607" max="4613" width="32.88671875" style="158" customWidth="1"/>
    <col min="4614" max="4860" width="9.109375" style="158"/>
    <col min="4861" max="4861" width="8.109375" style="158" customWidth="1"/>
    <col min="4862" max="4862" width="41" style="158" customWidth="1"/>
    <col min="4863" max="4869" width="32.88671875" style="158" customWidth="1"/>
    <col min="4870" max="5116" width="9.109375" style="158"/>
    <col min="5117" max="5117" width="8.109375" style="158" customWidth="1"/>
    <col min="5118" max="5118" width="41" style="158" customWidth="1"/>
    <col min="5119" max="5125" width="32.88671875" style="158" customWidth="1"/>
    <col min="5126" max="5372" width="9.109375" style="158"/>
    <col min="5373" max="5373" width="8.109375" style="158" customWidth="1"/>
    <col min="5374" max="5374" width="41" style="158" customWidth="1"/>
    <col min="5375" max="5381" width="32.88671875" style="158" customWidth="1"/>
    <col min="5382" max="5628" width="9.109375" style="158"/>
    <col min="5629" max="5629" width="8.109375" style="158" customWidth="1"/>
    <col min="5630" max="5630" width="41" style="158" customWidth="1"/>
    <col min="5631" max="5637" width="32.88671875" style="158" customWidth="1"/>
    <col min="5638" max="5884" width="9.109375" style="158"/>
    <col min="5885" max="5885" width="8.109375" style="158" customWidth="1"/>
    <col min="5886" max="5886" width="41" style="158" customWidth="1"/>
    <col min="5887" max="5893" width="32.88671875" style="158" customWidth="1"/>
    <col min="5894" max="6140" width="9.109375" style="158"/>
    <col min="6141" max="6141" width="8.109375" style="158" customWidth="1"/>
    <col min="6142" max="6142" width="41" style="158" customWidth="1"/>
    <col min="6143" max="6149" width="32.88671875" style="158" customWidth="1"/>
    <col min="6150" max="6396" width="9.109375" style="158"/>
    <col min="6397" max="6397" width="8.109375" style="158" customWidth="1"/>
    <col min="6398" max="6398" width="41" style="158" customWidth="1"/>
    <col min="6399" max="6405" width="32.88671875" style="158" customWidth="1"/>
    <col min="6406" max="6652" width="9.109375" style="158"/>
    <col min="6653" max="6653" width="8.109375" style="158" customWidth="1"/>
    <col min="6654" max="6654" width="41" style="158" customWidth="1"/>
    <col min="6655" max="6661" width="32.88671875" style="158" customWidth="1"/>
    <col min="6662" max="6908" width="9.109375" style="158"/>
    <col min="6909" max="6909" width="8.109375" style="158" customWidth="1"/>
    <col min="6910" max="6910" width="41" style="158" customWidth="1"/>
    <col min="6911" max="6917" width="32.88671875" style="158" customWidth="1"/>
    <col min="6918" max="7164" width="9.109375" style="158"/>
    <col min="7165" max="7165" width="8.109375" style="158" customWidth="1"/>
    <col min="7166" max="7166" width="41" style="158" customWidth="1"/>
    <col min="7167" max="7173" width="32.88671875" style="158" customWidth="1"/>
    <col min="7174" max="7420" width="9.109375" style="158"/>
    <col min="7421" max="7421" width="8.109375" style="158" customWidth="1"/>
    <col min="7422" max="7422" width="41" style="158" customWidth="1"/>
    <col min="7423" max="7429" width="32.88671875" style="158" customWidth="1"/>
    <col min="7430" max="7676" width="9.109375" style="158"/>
    <col min="7677" max="7677" width="8.109375" style="158" customWidth="1"/>
    <col min="7678" max="7678" width="41" style="158" customWidth="1"/>
    <col min="7679" max="7685" width="32.88671875" style="158" customWidth="1"/>
    <col min="7686" max="7932" width="9.109375" style="158"/>
    <col min="7933" max="7933" width="8.109375" style="158" customWidth="1"/>
    <col min="7934" max="7934" width="41" style="158" customWidth="1"/>
    <col min="7935" max="7941" width="32.88671875" style="158" customWidth="1"/>
    <col min="7942" max="8188" width="9.109375" style="158"/>
    <col min="8189" max="8189" width="8.109375" style="158" customWidth="1"/>
    <col min="8190" max="8190" width="41" style="158" customWidth="1"/>
    <col min="8191" max="8197" width="32.88671875" style="158" customWidth="1"/>
    <col min="8198" max="8444" width="9.109375" style="158"/>
    <col min="8445" max="8445" width="8.109375" style="158" customWidth="1"/>
    <col min="8446" max="8446" width="41" style="158" customWidth="1"/>
    <col min="8447" max="8453" width="32.88671875" style="158" customWidth="1"/>
    <col min="8454" max="8700" width="9.109375" style="158"/>
    <col min="8701" max="8701" width="8.109375" style="158" customWidth="1"/>
    <col min="8702" max="8702" width="41" style="158" customWidth="1"/>
    <col min="8703" max="8709" width="32.88671875" style="158" customWidth="1"/>
    <col min="8710" max="8956" width="9.109375" style="158"/>
    <col min="8957" max="8957" width="8.109375" style="158" customWidth="1"/>
    <col min="8958" max="8958" width="41" style="158" customWidth="1"/>
    <col min="8959" max="8965" width="32.88671875" style="158" customWidth="1"/>
    <col min="8966" max="9212" width="9.109375" style="158"/>
    <col min="9213" max="9213" width="8.109375" style="158" customWidth="1"/>
    <col min="9214" max="9214" width="41" style="158" customWidth="1"/>
    <col min="9215" max="9221" width="32.88671875" style="158" customWidth="1"/>
    <col min="9222" max="9468" width="9.109375" style="158"/>
    <col min="9469" max="9469" width="8.109375" style="158" customWidth="1"/>
    <col min="9470" max="9470" width="41" style="158" customWidth="1"/>
    <col min="9471" max="9477" width="32.88671875" style="158" customWidth="1"/>
    <col min="9478" max="9724" width="9.109375" style="158"/>
    <col min="9725" max="9725" width="8.109375" style="158" customWidth="1"/>
    <col min="9726" max="9726" width="41" style="158" customWidth="1"/>
    <col min="9727" max="9733" width="32.88671875" style="158" customWidth="1"/>
    <col min="9734" max="9980" width="9.109375" style="158"/>
    <col min="9981" max="9981" width="8.109375" style="158" customWidth="1"/>
    <col min="9982" max="9982" width="41" style="158" customWidth="1"/>
    <col min="9983" max="9989" width="32.88671875" style="158" customWidth="1"/>
    <col min="9990" max="10236" width="9.109375" style="158"/>
    <col min="10237" max="10237" width="8.109375" style="158" customWidth="1"/>
    <col min="10238" max="10238" width="41" style="158" customWidth="1"/>
    <col min="10239" max="10245" width="32.88671875" style="158" customWidth="1"/>
    <col min="10246" max="10492" width="9.109375" style="158"/>
    <col min="10493" max="10493" width="8.109375" style="158" customWidth="1"/>
    <col min="10494" max="10494" width="41" style="158" customWidth="1"/>
    <col min="10495" max="10501" width="32.88671875" style="158" customWidth="1"/>
    <col min="10502" max="10748" width="9.109375" style="158"/>
    <col min="10749" max="10749" width="8.109375" style="158" customWidth="1"/>
    <col min="10750" max="10750" width="41" style="158" customWidth="1"/>
    <col min="10751" max="10757" width="32.88671875" style="158" customWidth="1"/>
    <col min="10758" max="11004" width="9.109375" style="158"/>
    <col min="11005" max="11005" width="8.109375" style="158" customWidth="1"/>
    <col min="11006" max="11006" width="41" style="158" customWidth="1"/>
    <col min="11007" max="11013" width="32.88671875" style="158" customWidth="1"/>
    <col min="11014" max="11260" width="9.109375" style="158"/>
    <col min="11261" max="11261" width="8.109375" style="158" customWidth="1"/>
    <col min="11262" max="11262" width="41" style="158" customWidth="1"/>
    <col min="11263" max="11269" width="32.88671875" style="158" customWidth="1"/>
    <col min="11270" max="11516" width="9.109375" style="158"/>
    <col min="11517" max="11517" width="8.109375" style="158" customWidth="1"/>
    <col min="11518" max="11518" width="41" style="158" customWidth="1"/>
    <col min="11519" max="11525" width="32.88671875" style="158" customWidth="1"/>
    <col min="11526" max="11772" width="9.109375" style="158"/>
    <col min="11773" max="11773" width="8.109375" style="158" customWidth="1"/>
    <col min="11774" max="11774" width="41" style="158" customWidth="1"/>
    <col min="11775" max="11781" width="32.88671875" style="158" customWidth="1"/>
    <col min="11782" max="12028" width="9.109375" style="158"/>
    <col min="12029" max="12029" width="8.109375" style="158" customWidth="1"/>
    <col min="12030" max="12030" width="41" style="158" customWidth="1"/>
    <col min="12031" max="12037" width="32.88671875" style="158" customWidth="1"/>
    <col min="12038" max="12284" width="9.109375" style="158"/>
    <col min="12285" max="12285" width="8.109375" style="158" customWidth="1"/>
    <col min="12286" max="12286" width="41" style="158" customWidth="1"/>
    <col min="12287" max="12293" width="32.88671875" style="158" customWidth="1"/>
    <col min="12294" max="12540" width="9.109375" style="158"/>
    <col min="12541" max="12541" width="8.109375" style="158" customWidth="1"/>
    <col min="12542" max="12542" width="41" style="158" customWidth="1"/>
    <col min="12543" max="12549" width="32.88671875" style="158" customWidth="1"/>
    <col min="12550" max="12796" width="9.109375" style="158"/>
    <col min="12797" max="12797" width="8.109375" style="158" customWidth="1"/>
    <col min="12798" max="12798" width="41" style="158" customWidth="1"/>
    <col min="12799" max="12805" width="32.88671875" style="158" customWidth="1"/>
    <col min="12806" max="13052" width="9.109375" style="158"/>
    <col min="13053" max="13053" width="8.109375" style="158" customWidth="1"/>
    <col min="13054" max="13054" width="41" style="158" customWidth="1"/>
    <col min="13055" max="13061" width="32.88671875" style="158" customWidth="1"/>
    <col min="13062" max="13308" width="9.109375" style="158"/>
    <col min="13309" max="13309" width="8.109375" style="158" customWidth="1"/>
    <col min="13310" max="13310" width="41" style="158" customWidth="1"/>
    <col min="13311" max="13317" width="32.88671875" style="158" customWidth="1"/>
    <col min="13318" max="13564" width="9.109375" style="158"/>
    <col min="13565" max="13565" width="8.109375" style="158" customWidth="1"/>
    <col min="13566" max="13566" width="41" style="158" customWidth="1"/>
    <col min="13567" max="13573" width="32.88671875" style="158" customWidth="1"/>
    <col min="13574" max="13820" width="9.109375" style="158"/>
    <col min="13821" max="13821" width="8.109375" style="158" customWidth="1"/>
    <col min="13822" max="13822" width="41" style="158" customWidth="1"/>
    <col min="13823" max="13829" width="32.88671875" style="158" customWidth="1"/>
    <col min="13830" max="14076" width="9.109375" style="158"/>
    <col min="14077" max="14077" width="8.109375" style="158" customWidth="1"/>
    <col min="14078" max="14078" width="41" style="158" customWidth="1"/>
    <col min="14079" max="14085" width="32.88671875" style="158" customWidth="1"/>
    <col min="14086" max="14332" width="9.109375" style="158"/>
    <col min="14333" max="14333" width="8.109375" style="158" customWidth="1"/>
    <col min="14334" max="14334" width="41" style="158" customWidth="1"/>
    <col min="14335" max="14341" width="32.88671875" style="158" customWidth="1"/>
    <col min="14342" max="14588" width="9.109375" style="158"/>
    <col min="14589" max="14589" width="8.109375" style="158" customWidth="1"/>
    <col min="14590" max="14590" width="41" style="158" customWidth="1"/>
    <col min="14591" max="14597" width="32.88671875" style="158" customWidth="1"/>
    <col min="14598" max="14844" width="9.109375" style="158"/>
    <col min="14845" max="14845" width="8.109375" style="158" customWidth="1"/>
    <col min="14846" max="14846" width="41" style="158" customWidth="1"/>
    <col min="14847" max="14853" width="32.88671875" style="158" customWidth="1"/>
    <col min="14854" max="15100" width="9.109375" style="158"/>
    <col min="15101" max="15101" width="8.109375" style="158" customWidth="1"/>
    <col min="15102" max="15102" width="41" style="158" customWidth="1"/>
    <col min="15103" max="15109" width="32.88671875" style="158" customWidth="1"/>
    <col min="15110" max="15356" width="9.109375" style="158"/>
    <col min="15357" max="15357" width="8.109375" style="158" customWidth="1"/>
    <col min="15358" max="15358" width="41" style="158" customWidth="1"/>
    <col min="15359" max="15365" width="32.88671875" style="158" customWidth="1"/>
    <col min="15366" max="15612" width="9.109375" style="158"/>
    <col min="15613" max="15613" width="8.109375" style="158" customWidth="1"/>
    <col min="15614" max="15614" width="41" style="158" customWidth="1"/>
    <col min="15615" max="15621" width="32.88671875" style="158" customWidth="1"/>
    <col min="15622" max="15868" width="9.109375" style="158"/>
    <col min="15869" max="15869" width="8.109375" style="158" customWidth="1"/>
    <col min="15870" max="15870" width="41" style="158" customWidth="1"/>
    <col min="15871" max="15877" width="32.88671875" style="158" customWidth="1"/>
    <col min="15878" max="16124" width="9.109375" style="158"/>
    <col min="16125" max="16125" width="8.109375" style="158" customWidth="1"/>
    <col min="16126" max="16126" width="41" style="158" customWidth="1"/>
    <col min="16127" max="16133" width="32.88671875" style="158" customWidth="1"/>
    <col min="16134" max="16384" width="9.109375" style="158"/>
  </cols>
  <sheetData>
    <row r="1" spans="1:5" x14ac:dyDescent="0.25">
      <c r="A1" s="741" t="s">
        <v>1197</v>
      </c>
      <c r="B1" s="742"/>
      <c r="C1" s="742"/>
      <c r="D1" s="742"/>
      <c r="E1" s="742"/>
    </row>
    <row r="2" spans="1:5" ht="15" x14ac:dyDescent="0.25">
      <c r="A2" s="159" t="s">
        <v>584</v>
      </c>
      <c r="B2" s="159" t="s">
        <v>155</v>
      </c>
      <c r="C2" s="159" t="s">
        <v>585</v>
      </c>
      <c r="D2" s="159" t="s">
        <v>586</v>
      </c>
      <c r="E2" s="159" t="s">
        <v>587</v>
      </c>
    </row>
    <row r="3" spans="1:5" ht="15" x14ac:dyDescent="0.25">
      <c r="A3" s="159">
        <v>2</v>
      </c>
      <c r="B3" s="159">
        <v>3</v>
      </c>
      <c r="C3" s="159">
        <v>4</v>
      </c>
      <c r="D3" s="159">
        <v>5</v>
      </c>
      <c r="E3" s="159">
        <v>10</v>
      </c>
    </row>
    <row r="4" spans="1:5" ht="26.4" x14ac:dyDescent="0.25">
      <c r="A4" s="160" t="s">
        <v>588</v>
      </c>
      <c r="B4" s="161" t="s">
        <v>1198</v>
      </c>
      <c r="C4" s="162">
        <v>15729000</v>
      </c>
      <c r="D4" s="162">
        <v>15729000</v>
      </c>
      <c r="E4" s="162">
        <v>5322400</v>
      </c>
    </row>
    <row r="5" spans="1:5" x14ac:dyDescent="0.25">
      <c r="A5" s="160" t="s">
        <v>590</v>
      </c>
      <c r="B5" s="161" t="s">
        <v>1199</v>
      </c>
      <c r="C5" s="162">
        <v>0</v>
      </c>
      <c r="D5" s="162">
        <v>0</v>
      </c>
      <c r="E5" s="162">
        <v>0</v>
      </c>
    </row>
    <row r="6" spans="1:5" ht="26.4" x14ac:dyDescent="0.25">
      <c r="A6" s="160" t="s">
        <v>592</v>
      </c>
      <c r="B6" s="161" t="s">
        <v>1200</v>
      </c>
      <c r="C6" s="162">
        <v>0</v>
      </c>
      <c r="D6" s="162">
        <v>0</v>
      </c>
      <c r="E6" s="162">
        <v>0</v>
      </c>
    </row>
    <row r="7" spans="1:5" ht="26.4" x14ac:dyDescent="0.25">
      <c r="A7" s="160" t="s">
        <v>594</v>
      </c>
      <c r="B7" s="161" t="s">
        <v>1201</v>
      </c>
      <c r="C7" s="162">
        <v>0</v>
      </c>
      <c r="D7" s="162">
        <v>0</v>
      </c>
      <c r="E7" s="162">
        <v>0</v>
      </c>
    </row>
    <row r="8" spans="1:5" x14ac:dyDescent="0.25">
      <c r="A8" s="160" t="s">
        <v>596</v>
      </c>
      <c r="B8" s="161" t="s">
        <v>1202</v>
      </c>
      <c r="C8" s="162">
        <v>0</v>
      </c>
      <c r="D8" s="162">
        <v>0</v>
      </c>
      <c r="E8" s="162">
        <v>0</v>
      </c>
    </row>
    <row r="9" spans="1:5" ht="26.4" x14ac:dyDescent="0.25">
      <c r="A9" s="160" t="s">
        <v>598</v>
      </c>
      <c r="B9" s="161" t="s">
        <v>1203</v>
      </c>
      <c r="C9" s="162">
        <v>15729000</v>
      </c>
      <c r="D9" s="162">
        <v>15729000</v>
      </c>
      <c r="E9" s="162">
        <v>5322400</v>
      </c>
    </row>
    <row r="10" spans="1:5" ht="26.4" x14ac:dyDescent="0.25">
      <c r="A10" s="160" t="s">
        <v>600</v>
      </c>
      <c r="B10" s="161" t="s">
        <v>1204</v>
      </c>
      <c r="C10" s="162">
        <v>0</v>
      </c>
      <c r="D10" s="162">
        <v>0</v>
      </c>
      <c r="E10" s="162">
        <v>0</v>
      </c>
    </row>
    <row r="11" spans="1:5" x14ac:dyDescent="0.25">
      <c r="A11" s="160" t="s">
        <v>602</v>
      </c>
      <c r="B11" s="161" t="s">
        <v>1205</v>
      </c>
      <c r="C11" s="162">
        <v>0</v>
      </c>
      <c r="D11" s="162">
        <v>0</v>
      </c>
      <c r="E11" s="162">
        <v>0</v>
      </c>
    </row>
    <row r="12" spans="1:5" x14ac:dyDescent="0.25">
      <c r="A12" s="160" t="s">
        <v>604</v>
      </c>
      <c r="B12" s="161" t="s">
        <v>1206</v>
      </c>
      <c r="C12" s="162">
        <v>0</v>
      </c>
      <c r="D12" s="162">
        <v>0</v>
      </c>
      <c r="E12" s="162">
        <v>0</v>
      </c>
    </row>
    <row r="13" spans="1:5" ht="26.4" x14ac:dyDescent="0.25">
      <c r="A13" s="160" t="s">
        <v>404</v>
      </c>
      <c r="B13" s="161" t="s">
        <v>1207</v>
      </c>
      <c r="C13" s="162">
        <v>0</v>
      </c>
      <c r="D13" s="162">
        <v>0</v>
      </c>
      <c r="E13" s="162">
        <v>0</v>
      </c>
    </row>
    <row r="14" spans="1:5" x14ac:dyDescent="0.25">
      <c r="A14" s="160" t="s">
        <v>405</v>
      </c>
      <c r="B14" s="161" t="s">
        <v>1208</v>
      </c>
      <c r="C14" s="162">
        <v>0</v>
      </c>
      <c r="D14" s="162">
        <v>0</v>
      </c>
      <c r="E14" s="162">
        <v>0</v>
      </c>
    </row>
    <row r="15" spans="1:5" ht="26.4" x14ac:dyDescent="0.25">
      <c r="A15" s="160" t="s">
        <v>406</v>
      </c>
      <c r="B15" s="161" t="s">
        <v>1209</v>
      </c>
      <c r="C15" s="162">
        <v>0</v>
      </c>
      <c r="D15" s="162">
        <v>0</v>
      </c>
      <c r="E15" s="162">
        <v>0</v>
      </c>
    </row>
    <row r="16" spans="1:5" x14ac:dyDescent="0.25">
      <c r="A16" s="160" t="s">
        <v>407</v>
      </c>
      <c r="B16" s="161" t="s">
        <v>1210</v>
      </c>
      <c r="C16" s="162">
        <v>0</v>
      </c>
      <c r="D16" s="162">
        <v>0</v>
      </c>
      <c r="E16" s="162">
        <v>0</v>
      </c>
    </row>
    <row r="17" spans="1:5" x14ac:dyDescent="0.25">
      <c r="A17" s="160" t="s">
        <v>408</v>
      </c>
      <c r="B17" s="161" t="s">
        <v>1211</v>
      </c>
      <c r="C17" s="162">
        <v>0</v>
      </c>
      <c r="D17" s="162">
        <v>0</v>
      </c>
      <c r="E17" s="162">
        <v>0</v>
      </c>
    </row>
    <row r="18" spans="1:5" x14ac:dyDescent="0.25">
      <c r="A18" s="160" t="s">
        <v>409</v>
      </c>
      <c r="B18" s="161" t="s">
        <v>1212</v>
      </c>
      <c r="C18" s="162">
        <v>0</v>
      </c>
      <c r="D18" s="162">
        <v>0</v>
      </c>
      <c r="E18" s="162">
        <v>0</v>
      </c>
    </row>
    <row r="19" spans="1:5" x14ac:dyDescent="0.25">
      <c r="A19" s="160" t="s">
        <v>410</v>
      </c>
      <c r="B19" s="161" t="s">
        <v>1213</v>
      </c>
      <c r="C19" s="162">
        <v>0</v>
      </c>
      <c r="D19" s="162">
        <v>0</v>
      </c>
      <c r="E19" s="162">
        <v>0</v>
      </c>
    </row>
    <row r="20" spans="1:5" ht="26.4" x14ac:dyDescent="0.25">
      <c r="A20" s="160" t="s">
        <v>411</v>
      </c>
      <c r="B20" s="161" t="s">
        <v>1214</v>
      </c>
      <c r="C20" s="162">
        <v>0</v>
      </c>
      <c r="D20" s="162">
        <v>0</v>
      </c>
      <c r="E20" s="162">
        <v>0</v>
      </c>
    </row>
    <row r="21" spans="1:5" x14ac:dyDescent="0.25">
      <c r="A21" s="160" t="s">
        <v>412</v>
      </c>
      <c r="B21" s="161" t="s">
        <v>1215</v>
      </c>
      <c r="C21" s="162">
        <v>0</v>
      </c>
      <c r="D21" s="162">
        <v>0</v>
      </c>
      <c r="E21" s="162">
        <v>0</v>
      </c>
    </row>
    <row r="22" spans="1:5" ht="26.4" x14ac:dyDescent="0.25">
      <c r="A22" s="160" t="s">
        <v>413</v>
      </c>
      <c r="B22" s="161" t="s">
        <v>1216</v>
      </c>
      <c r="C22" s="162">
        <v>0</v>
      </c>
      <c r="D22" s="162">
        <v>0</v>
      </c>
      <c r="E22" s="162">
        <v>0</v>
      </c>
    </row>
    <row r="23" spans="1:5" ht="26.4" x14ac:dyDescent="0.25">
      <c r="A23" s="160" t="s">
        <v>414</v>
      </c>
      <c r="B23" s="161" t="s">
        <v>1217</v>
      </c>
      <c r="C23" s="162">
        <v>0</v>
      </c>
      <c r="D23" s="162">
        <v>0</v>
      </c>
      <c r="E23" s="162">
        <v>0</v>
      </c>
    </row>
    <row r="24" spans="1:5" ht="26.4" x14ac:dyDescent="0.25">
      <c r="A24" s="160" t="s">
        <v>415</v>
      </c>
      <c r="B24" s="161" t="s">
        <v>1218</v>
      </c>
      <c r="C24" s="162">
        <v>29967403</v>
      </c>
      <c r="D24" s="162">
        <v>29967403</v>
      </c>
      <c r="E24" s="162">
        <v>29967403</v>
      </c>
    </row>
    <row r="25" spans="1:5" ht="26.4" x14ac:dyDescent="0.25">
      <c r="A25" s="160" t="s">
        <v>416</v>
      </c>
      <c r="B25" s="161" t="s">
        <v>1219</v>
      </c>
      <c r="C25" s="162">
        <v>895759119</v>
      </c>
      <c r="D25" s="162">
        <v>932663709</v>
      </c>
      <c r="E25" s="162">
        <v>444307408</v>
      </c>
    </row>
    <row r="26" spans="1:5" ht="26.4" x14ac:dyDescent="0.25">
      <c r="A26" s="160" t="s">
        <v>417</v>
      </c>
      <c r="B26" s="161" t="s">
        <v>1220</v>
      </c>
      <c r="C26" s="162">
        <v>0</v>
      </c>
      <c r="D26" s="162">
        <v>0</v>
      </c>
      <c r="E26" s="162">
        <v>0</v>
      </c>
    </row>
    <row r="27" spans="1:5" x14ac:dyDescent="0.25">
      <c r="A27" s="160" t="s">
        <v>418</v>
      </c>
      <c r="B27" s="161" t="s">
        <v>1221</v>
      </c>
      <c r="C27" s="162">
        <v>0</v>
      </c>
      <c r="D27" s="162">
        <v>0</v>
      </c>
      <c r="E27" s="162">
        <v>0</v>
      </c>
    </row>
    <row r="28" spans="1:5" ht="26.4" x14ac:dyDescent="0.25">
      <c r="A28" s="160" t="s">
        <v>419</v>
      </c>
      <c r="B28" s="161" t="s">
        <v>1222</v>
      </c>
      <c r="C28" s="162">
        <v>0</v>
      </c>
      <c r="D28" s="162">
        <v>0</v>
      </c>
      <c r="E28" s="162">
        <v>0</v>
      </c>
    </row>
    <row r="29" spans="1:5" ht="26.4" x14ac:dyDescent="0.25">
      <c r="A29" s="160" t="s">
        <v>420</v>
      </c>
      <c r="B29" s="161" t="s">
        <v>1223</v>
      </c>
      <c r="C29" s="162">
        <v>0</v>
      </c>
      <c r="D29" s="162">
        <v>0</v>
      </c>
      <c r="E29" s="162">
        <v>0</v>
      </c>
    </row>
    <row r="30" spans="1:5" ht="26.4" x14ac:dyDescent="0.25">
      <c r="A30" s="160" t="s">
        <v>421</v>
      </c>
      <c r="B30" s="161" t="s">
        <v>1224</v>
      </c>
      <c r="C30" s="162">
        <v>0</v>
      </c>
      <c r="D30" s="162">
        <v>0</v>
      </c>
      <c r="E30" s="162">
        <v>0</v>
      </c>
    </row>
    <row r="31" spans="1:5" x14ac:dyDescent="0.25">
      <c r="A31" s="160" t="s">
        <v>422</v>
      </c>
      <c r="B31" s="161" t="s">
        <v>1225</v>
      </c>
      <c r="C31" s="162">
        <v>0</v>
      </c>
      <c r="D31" s="162">
        <v>0</v>
      </c>
      <c r="E31" s="162">
        <v>0</v>
      </c>
    </row>
    <row r="32" spans="1:5" ht="26.4" x14ac:dyDescent="0.25">
      <c r="A32" s="160" t="s">
        <v>423</v>
      </c>
      <c r="B32" s="161" t="s">
        <v>1226</v>
      </c>
      <c r="C32" s="162">
        <v>941455522</v>
      </c>
      <c r="D32" s="162">
        <v>978360112</v>
      </c>
      <c r="E32" s="162">
        <v>479597211</v>
      </c>
    </row>
    <row r="33" spans="1:5" ht="26.4" x14ac:dyDescent="0.25">
      <c r="A33" s="160" t="s">
        <v>424</v>
      </c>
      <c r="B33" s="161" t="s">
        <v>1227</v>
      </c>
      <c r="C33" s="162">
        <v>0</v>
      </c>
      <c r="D33" s="162">
        <v>0</v>
      </c>
      <c r="E33" s="162">
        <v>0</v>
      </c>
    </row>
    <row r="34" spans="1:5" ht="26.4" x14ac:dyDescent="0.25">
      <c r="A34" s="160" t="s">
        <v>425</v>
      </c>
      <c r="B34" s="161" t="s">
        <v>1228</v>
      </c>
      <c r="C34" s="162">
        <v>0</v>
      </c>
      <c r="D34" s="162">
        <v>0</v>
      </c>
      <c r="E34" s="162">
        <v>0</v>
      </c>
    </row>
    <row r="35" spans="1:5" x14ac:dyDescent="0.25">
      <c r="A35" s="160" t="s">
        <v>426</v>
      </c>
      <c r="B35" s="161" t="s">
        <v>1229</v>
      </c>
      <c r="C35" s="162">
        <v>0</v>
      </c>
      <c r="D35" s="162">
        <v>0</v>
      </c>
      <c r="E35" s="162">
        <v>0</v>
      </c>
    </row>
    <row r="36" spans="1:5" x14ac:dyDescent="0.25">
      <c r="A36" s="160" t="s">
        <v>427</v>
      </c>
      <c r="B36" s="161" t="s">
        <v>1230</v>
      </c>
      <c r="C36" s="162">
        <v>0</v>
      </c>
      <c r="D36" s="162">
        <v>0</v>
      </c>
      <c r="E36" s="162">
        <v>0</v>
      </c>
    </row>
    <row r="37" spans="1:5" ht="39.6" x14ac:dyDescent="0.25">
      <c r="A37" s="160" t="s">
        <v>428</v>
      </c>
      <c r="B37" s="161" t="s">
        <v>1231</v>
      </c>
      <c r="C37" s="162">
        <v>0</v>
      </c>
      <c r="D37" s="162">
        <v>0</v>
      </c>
      <c r="E37" s="162">
        <v>0</v>
      </c>
    </row>
    <row r="38" spans="1:5" ht="26.4" x14ac:dyDescent="0.25">
      <c r="A38" s="160" t="s">
        <v>429</v>
      </c>
      <c r="B38" s="161" t="s">
        <v>1232</v>
      </c>
      <c r="C38" s="162">
        <v>0</v>
      </c>
      <c r="D38" s="162">
        <v>0</v>
      </c>
      <c r="E38" s="162">
        <v>0</v>
      </c>
    </row>
    <row r="39" spans="1:5" x14ac:dyDescent="0.25">
      <c r="A39" s="160" t="s">
        <v>430</v>
      </c>
      <c r="B39" s="161" t="s">
        <v>1233</v>
      </c>
      <c r="C39" s="162">
        <v>0</v>
      </c>
      <c r="D39" s="162">
        <v>0</v>
      </c>
      <c r="E39" s="162">
        <v>0</v>
      </c>
    </row>
    <row r="40" spans="1:5" ht="26.4" x14ac:dyDescent="0.25">
      <c r="A40" s="160" t="s">
        <v>431</v>
      </c>
      <c r="B40" s="161" t="s">
        <v>1234</v>
      </c>
      <c r="C40" s="162">
        <v>0</v>
      </c>
      <c r="D40" s="162">
        <v>0</v>
      </c>
      <c r="E40" s="162">
        <v>0</v>
      </c>
    </row>
    <row r="41" spans="1:5" ht="26.4" x14ac:dyDescent="0.25">
      <c r="A41" s="160" t="s">
        <v>432</v>
      </c>
      <c r="B41" s="161" t="s">
        <v>1235</v>
      </c>
      <c r="C41" s="162">
        <v>0</v>
      </c>
      <c r="D41" s="162">
        <v>0</v>
      </c>
      <c r="E41" s="162">
        <v>0</v>
      </c>
    </row>
    <row r="42" spans="1:5" x14ac:dyDescent="0.25">
      <c r="A42" s="160" t="s">
        <v>433</v>
      </c>
      <c r="B42" s="161" t="s">
        <v>1236</v>
      </c>
      <c r="C42" s="162">
        <v>0</v>
      </c>
      <c r="D42" s="162">
        <v>0</v>
      </c>
      <c r="E42" s="162">
        <v>0</v>
      </c>
    </row>
    <row r="43" spans="1:5" ht="26.4" x14ac:dyDescent="0.25">
      <c r="A43" s="163" t="s">
        <v>434</v>
      </c>
      <c r="B43" s="164" t="s">
        <v>1237</v>
      </c>
      <c r="C43" s="165">
        <v>941455522</v>
      </c>
      <c r="D43" s="165">
        <v>978360112</v>
      </c>
      <c r="E43" s="165">
        <v>479597211</v>
      </c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pane ySplit="3" topLeftCell="A4" activePane="bottomLeft" state="frozen"/>
      <selection activeCell="E2" sqref="E1:H1048576"/>
      <selection pane="bottomLeft" activeCell="E2" sqref="E1:H1048576"/>
    </sheetView>
  </sheetViews>
  <sheetFormatPr defaultRowHeight="13.2" x14ac:dyDescent="0.25"/>
  <cols>
    <col min="1" max="1" width="8.109375" style="158" customWidth="1"/>
    <col min="2" max="2" width="41" style="158" customWidth="1"/>
    <col min="3" max="5" width="32.88671875" style="158" customWidth="1"/>
    <col min="6" max="254" width="9.109375" style="158"/>
    <col min="255" max="255" width="8.109375" style="158" customWidth="1"/>
    <col min="256" max="256" width="41" style="158" customWidth="1"/>
    <col min="257" max="261" width="32.88671875" style="158" customWidth="1"/>
    <col min="262" max="510" width="9.109375" style="158"/>
    <col min="511" max="511" width="8.109375" style="158" customWidth="1"/>
    <col min="512" max="512" width="41" style="158" customWidth="1"/>
    <col min="513" max="517" width="32.88671875" style="158" customWidth="1"/>
    <col min="518" max="766" width="9.109375" style="158"/>
    <col min="767" max="767" width="8.109375" style="158" customWidth="1"/>
    <col min="768" max="768" width="41" style="158" customWidth="1"/>
    <col min="769" max="773" width="32.88671875" style="158" customWidth="1"/>
    <col min="774" max="1022" width="9.109375" style="158"/>
    <col min="1023" max="1023" width="8.109375" style="158" customWidth="1"/>
    <col min="1024" max="1024" width="41" style="158" customWidth="1"/>
    <col min="1025" max="1029" width="32.88671875" style="158" customWidth="1"/>
    <col min="1030" max="1278" width="9.109375" style="158"/>
    <col min="1279" max="1279" width="8.109375" style="158" customWidth="1"/>
    <col min="1280" max="1280" width="41" style="158" customWidth="1"/>
    <col min="1281" max="1285" width="32.88671875" style="158" customWidth="1"/>
    <col min="1286" max="1534" width="9.109375" style="158"/>
    <col min="1535" max="1535" width="8.109375" style="158" customWidth="1"/>
    <col min="1536" max="1536" width="41" style="158" customWidth="1"/>
    <col min="1537" max="1541" width="32.88671875" style="158" customWidth="1"/>
    <col min="1542" max="1790" width="9.109375" style="158"/>
    <col min="1791" max="1791" width="8.109375" style="158" customWidth="1"/>
    <col min="1792" max="1792" width="41" style="158" customWidth="1"/>
    <col min="1793" max="1797" width="32.88671875" style="158" customWidth="1"/>
    <col min="1798" max="2046" width="9.109375" style="158"/>
    <col min="2047" max="2047" width="8.109375" style="158" customWidth="1"/>
    <col min="2048" max="2048" width="41" style="158" customWidth="1"/>
    <col min="2049" max="2053" width="32.88671875" style="158" customWidth="1"/>
    <col min="2054" max="2302" width="9.109375" style="158"/>
    <col min="2303" max="2303" width="8.109375" style="158" customWidth="1"/>
    <col min="2304" max="2304" width="41" style="158" customWidth="1"/>
    <col min="2305" max="2309" width="32.88671875" style="158" customWidth="1"/>
    <col min="2310" max="2558" width="9.109375" style="158"/>
    <col min="2559" max="2559" width="8.109375" style="158" customWidth="1"/>
    <col min="2560" max="2560" width="41" style="158" customWidth="1"/>
    <col min="2561" max="2565" width="32.88671875" style="158" customWidth="1"/>
    <col min="2566" max="2814" width="9.109375" style="158"/>
    <col min="2815" max="2815" width="8.109375" style="158" customWidth="1"/>
    <col min="2816" max="2816" width="41" style="158" customWidth="1"/>
    <col min="2817" max="2821" width="32.88671875" style="158" customWidth="1"/>
    <col min="2822" max="3070" width="9.109375" style="158"/>
    <col min="3071" max="3071" width="8.109375" style="158" customWidth="1"/>
    <col min="3072" max="3072" width="41" style="158" customWidth="1"/>
    <col min="3073" max="3077" width="32.88671875" style="158" customWidth="1"/>
    <col min="3078" max="3326" width="9.109375" style="158"/>
    <col min="3327" max="3327" width="8.109375" style="158" customWidth="1"/>
    <col min="3328" max="3328" width="41" style="158" customWidth="1"/>
    <col min="3329" max="3333" width="32.88671875" style="158" customWidth="1"/>
    <col min="3334" max="3582" width="9.109375" style="158"/>
    <col min="3583" max="3583" width="8.109375" style="158" customWidth="1"/>
    <col min="3584" max="3584" width="41" style="158" customWidth="1"/>
    <col min="3585" max="3589" width="32.88671875" style="158" customWidth="1"/>
    <col min="3590" max="3838" width="9.109375" style="158"/>
    <col min="3839" max="3839" width="8.109375" style="158" customWidth="1"/>
    <col min="3840" max="3840" width="41" style="158" customWidth="1"/>
    <col min="3841" max="3845" width="32.88671875" style="158" customWidth="1"/>
    <col min="3846" max="4094" width="9.109375" style="158"/>
    <col min="4095" max="4095" width="8.109375" style="158" customWidth="1"/>
    <col min="4096" max="4096" width="41" style="158" customWidth="1"/>
    <col min="4097" max="4101" width="32.88671875" style="158" customWidth="1"/>
    <col min="4102" max="4350" width="9.109375" style="158"/>
    <col min="4351" max="4351" width="8.109375" style="158" customWidth="1"/>
    <col min="4352" max="4352" width="41" style="158" customWidth="1"/>
    <col min="4353" max="4357" width="32.88671875" style="158" customWidth="1"/>
    <col min="4358" max="4606" width="9.109375" style="158"/>
    <col min="4607" max="4607" width="8.109375" style="158" customWidth="1"/>
    <col min="4608" max="4608" width="41" style="158" customWidth="1"/>
    <col min="4609" max="4613" width="32.88671875" style="158" customWidth="1"/>
    <col min="4614" max="4862" width="9.109375" style="158"/>
    <col min="4863" max="4863" width="8.109375" style="158" customWidth="1"/>
    <col min="4864" max="4864" width="41" style="158" customWidth="1"/>
    <col min="4865" max="4869" width="32.88671875" style="158" customWidth="1"/>
    <col min="4870" max="5118" width="9.109375" style="158"/>
    <col min="5119" max="5119" width="8.109375" style="158" customWidth="1"/>
    <col min="5120" max="5120" width="41" style="158" customWidth="1"/>
    <col min="5121" max="5125" width="32.88671875" style="158" customWidth="1"/>
    <col min="5126" max="5374" width="9.109375" style="158"/>
    <col min="5375" max="5375" width="8.109375" style="158" customWidth="1"/>
    <col min="5376" max="5376" width="41" style="158" customWidth="1"/>
    <col min="5377" max="5381" width="32.88671875" style="158" customWidth="1"/>
    <col min="5382" max="5630" width="9.109375" style="158"/>
    <col min="5631" max="5631" width="8.109375" style="158" customWidth="1"/>
    <col min="5632" max="5632" width="41" style="158" customWidth="1"/>
    <col min="5633" max="5637" width="32.88671875" style="158" customWidth="1"/>
    <col min="5638" max="5886" width="9.109375" style="158"/>
    <col min="5887" max="5887" width="8.109375" style="158" customWidth="1"/>
    <col min="5888" max="5888" width="41" style="158" customWidth="1"/>
    <col min="5889" max="5893" width="32.88671875" style="158" customWidth="1"/>
    <col min="5894" max="6142" width="9.109375" style="158"/>
    <col min="6143" max="6143" width="8.109375" style="158" customWidth="1"/>
    <col min="6144" max="6144" width="41" style="158" customWidth="1"/>
    <col min="6145" max="6149" width="32.88671875" style="158" customWidth="1"/>
    <col min="6150" max="6398" width="9.109375" style="158"/>
    <col min="6399" max="6399" width="8.109375" style="158" customWidth="1"/>
    <col min="6400" max="6400" width="41" style="158" customWidth="1"/>
    <col min="6401" max="6405" width="32.88671875" style="158" customWidth="1"/>
    <col min="6406" max="6654" width="9.109375" style="158"/>
    <col min="6655" max="6655" width="8.109375" style="158" customWidth="1"/>
    <col min="6656" max="6656" width="41" style="158" customWidth="1"/>
    <col min="6657" max="6661" width="32.88671875" style="158" customWidth="1"/>
    <col min="6662" max="6910" width="9.109375" style="158"/>
    <col min="6911" max="6911" width="8.109375" style="158" customWidth="1"/>
    <col min="6912" max="6912" width="41" style="158" customWidth="1"/>
    <col min="6913" max="6917" width="32.88671875" style="158" customWidth="1"/>
    <col min="6918" max="7166" width="9.109375" style="158"/>
    <col min="7167" max="7167" width="8.109375" style="158" customWidth="1"/>
    <col min="7168" max="7168" width="41" style="158" customWidth="1"/>
    <col min="7169" max="7173" width="32.88671875" style="158" customWidth="1"/>
    <col min="7174" max="7422" width="9.109375" style="158"/>
    <col min="7423" max="7423" width="8.109375" style="158" customWidth="1"/>
    <col min="7424" max="7424" width="41" style="158" customWidth="1"/>
    <col min="7425" max="7429" width="32.88671875" style="158" customWidth="1"/>
    <col min="7430" max="7678" width="9.109375" style="158"/>
    <col min="7679" max="7679" width="8.109375" style="158" customWidth="1"/>
    <col min="7680" max="7680" width="41" style="158" customWidth="1"/>
    <col min="7681" max="7685" width="32.88671875" style="158" customWidth="1"/>
    <col min="7686" max="7934" width="9.109375" style="158"/>
    <col min="7935" max="7935" width="8.109375" style="158" customWidth="1"/>
    <col min="7936" max="7936" width="41" style="158" customWidth="1"/>
    <col min="7937" max="7941" width="32.88671875" style="158" customWidth="1"/>
    <col min="7942" max="8190" width="9.109375" style="158"/>
    <col min="8191" max="8191" width="8.109375" style="158" customWidth="1"/>
    <col min="8192" max="8192" width="41" style="158" customWidth="1"/>
    <col min="8193" max="8197" width="32.88671875" style="158" customWidth="1"/>
    <col min="8198" max="8446" width="9.109375" style="158"/>
    <col min="8447" max="8447" width="8.109375" style="158" customWidth="1"/>
    <col min="8448" max="8448" width="41" style="158" customWidth="1"/>
    <col min="8449" max="8453" width="32.88671875" style="158" customWidth="1"/>
    <col min="8454" max="8702" width="9.109375" style="158"/>
    <col min="8703" max="8703" width="8.109375" style="158" customWidth="1"/>
    <col min="8704" max="8704" width="41" style="158" customWidth="1"/>
    <col min="8705" max="8709" width="32.88671875" style="158" customWidth="1"/>
    <col min="8710" max="8958" width="9.109375" style="158"/>
    <col min="8959" max="8959" width="8.109375" style="158" customWidth="1"/>
    <col min="8960" max="8960" width="41" style="158" customWidth="1"/>
    <col min="8961" max="8965" width="32.88671875" style="158" customWidth="1"/>
    <col min="8966" max="9214" width="9.109375" style="158"/>
    <col min="9215" max="9215" width="8.109375" style="158" customWidth="1"/>
    <col min="9216" max="9216" width="41" style="158" customWidth="1"/>
    <col min="9217" max="9221" width="32.88671875" style="158" customWidth="1"/>
    <col min="9222" max="9470" width="9.109375" style="158"/>
    <col min="9471" max="9471" width="8.109375" style="158" customWidth="1"/>
    <col min="9472" max="9472" width="41" style="158" customWidth="1"/>
    <col min="9473" max="9477" width="32.88671875" style="158" customWidth="1"/>
    <col min="9478" max="9726" width="9.109375" style="158"/>
    <col min="9727" max="9727" width="8.109375" style="158" customWidth="1"/>
    <col min="9728" max="9728" width="41" style="158" customWidth="1"/>
    <col min="9729" max="9733" width="32.88671875" style="158" customWidth="1"/>
    <col min="9734" max="9982" width="9.109375" style="158"/>
    <col min="9983" max="9983" width="8.109375" style="158" customWidth="1"/>
    <col min="9984" max="9984" width="41" style="158" customWidth="1"/>
    <col min="9985" max="9989" width="32.88671875" style="158" customWidth="1"/>
    <col min="9990" max="10238" width="9.109375" style="158"/>
    <col min="10239" max="10239" width="8.109375" style="158" customWidth="1"/>
    <col min="10240" max="10240" width="41" style="158" customWidth="1"/>
    <col min="10241" max="10245" width="32.88671875" style="158" customWidth="1"/>
    <col min="10246" max="10494" width="9.109375" style="158"/>
    <col min="10495" max="10495" width="8.109375" style="158" customWidth="1"/>
    <col min="10496" max="10496" width="41" style="158" customWidth="1"/>
    <col min="10497" max="10501" width="32.88671875" style="158" customWidth="1"/>
    <col min="10502" max="10750" width="9.109375" style="158"/>
    <col min="10751" max="10751" width="8.109375" style="158" customWidth="1"/>
    <col min="10752" max="10752" width="41" style="158" customWidth="1"/>
    <col min="10753" max="10757" width="32.88671875" style="158" customWidth="1"/>
    <col min="10758" max="11006" width="9.109375" style="158"/>
    <col min="11007" max="11007" width="8.109375" style="158" customWidth="1"/>
    <col min="11008" max="11008" width="41" style="158" customWidth="1"/>
    <col min="11009" max="11013" width="32.88671875" style="158" customWidth="1"/>
    <col min="11014" max="11262" width="9.109375" style="158"/>
    <col min="11263" max="11263" width="8.109375" style="158" customWidth="1"/>
    <col min="11264" max="11264" width="41" style="158" customWidth="1"/>
    <col min="11265" max="11269" width="32.88671875" style="158" customWidth="1"/>
    <col min="11270" max="11518" width="9.109375" style="158"/>
    <col min="11519" max="11519" width="8.109375" style="158" customWidth="1"/>
    <col min="11520" max="11520" width="41" style="158" customWidth="1"/>
    <col min="11521" max="11525" width="32.88671875" style="158" customWidth="1"/>
    <col min="11526" max="11774" width="9.109375" style="158"/>
    <col min="11775" max="11775" width="8.109375" style="158" customWidth="1"/>
    <col min="11776" max="11776" width="41" style="158" customWidth="1"/>
    <col min="11777" max="11781" width="32.88671875" style="158" customWidth="1"/>
    <col min="11782" max="12030" width="9.109375" style="158"/>
    <col min="12031" max="12031" width="8.109375" style="158" customWidth="1"/>
    <col min="12032" max="12032" width="41" style="158" customWidth="1"/>
    <col min="12033" max="12037" width="32.88671875" style="158" customWidth="1"/>
    <col min="12038" max="12286" width="9.109375" style="158"/>
    <col min="12287" max="12287" width="8.109375" style="158" customWidth="1"/>
    <col min="12288" max="12288" width="41" style="158" customWidth="1"/>
    <col min="12289" max="12293" width="32.88671875" style="158" customWidth="1"/>
    <col min="12294" max="12542" width="9.109375" style="158"/>
    <col min="12543" max="12543" width="8.109375" style="158" customWidth="1"/>
    <col min="12544" max="12544" width="41" style="158" customWidth="1"/>
    <col min="12545" max="12549" width="32.88671875" style="158" customWidth="1"/>
    <col min="12550" max="12798" width="9.109375" style="158"/>
    <col min="12799" max="12799" width="8.109375" style="158" customWidth="1"/>
    <col min="12800" max="12800" width="41" style="158" customWidth="1"/>
    <col min="12801" max="12805" width="32.88671875" style="158" customWidth="1"/>
    <col min="12806" max="13054" width="9.109375" style="158"/>
    <col min="13055" max="13055" width="8.109375" style="158" customWidth="1"/>
    <col min="13056" max="13056" width="41" style="158" customWidth="1"/>
    <col min="13057" max="13061" width="32.88671875" style="158" customWidth="1"/>
    <col min="13062" max="13310" width="9.109375" style="158"/>
    <col min="13311" max="13311" width="8.109375" style="158" customWidth="1"/>
    <col min="13312" max="13312" width="41" style="158" customWidth="1"/>
    <col min="13313" max="13317" width="32.88671875" style="158" customWidth="1"/>
    <col min="13318" max="13566" width="9.109375" style="158"/>
    <col min="13567" max="13567" width="8.109375" style="158" customWidth="1"/>
    <col min="13568" max="13568" width="41" style="158" customWidth="1"/>
    <col min="13569" max="13573" width="32.88671875" style="158" customWidth="1"/>
    <col min="13574" max="13822" width="9.109375" style="158"/>
    <col min="13823" max="13823" width="8.109375" style="158" customWidth="1"/>
    <col min="13824" max="13824" width="41" style="158" customWidth="1"/>
    <col min="13825" max="13829" width="32.88671875" style="158" customWidth="1"/>
    <col min="13830" max="14078" width="9.109375" style="158"/>
    <col min="14079" max="14079" width="8.109375" style="158" customWidth="1"/>
    <col min="14080" max="14080" width="41" style="158" customWidth="1"/>
    <col min="14081" max="14085" width="32.88671875" style="158" customWidth="1"/>
    <col min="14086" max="14334" width="9.109375" style="158"/>
    <col min="14335" max="14335" width="8.109375" style="158" customWidth="1"/>
    <col min="14336" max="14336" width="41" style="158" customWidth="1"/>
    <col min="14337" max="14341" width="32.88671875" style="158" customWidth="1"/>
    <col min="14342" max="14590" width="9.109375" style="158"/>
    <col min="14591" max="14591" width="8.109375" style="158" customWidth="1"/>
    <col min="14592" max="14592" width="41" style="158" customWidth="1"/>
    <col min="14593" max="14597" width="32.88671875" style="158" customWidth="1"/>
    <col min="14598" max="14846" width="9.109375" style="158"/>
    <col min="14847" max="14847" width="8.109375" style="158" customWidth="1"/>
    <col min="14848" max="14848" width="41" style="158" customWidth="1"/>
    <col min="14849" max="14853" width="32.88671875" style="158" customWidth="1"/>
    <col min="14854" max="15102" width="9.109375" style="158"/>
    <col min="15103" max="15103" width="8.109375" style="158" customWidth="1"/>
    <col min="15104" max="15104" width="41" style="158" customWidth="1"/>
    <col min="15105" max="15109" width="32.88671875" style="158" customWidth="1"/>
    <col min="15110" max="15358" width="9.109375" style="158"/>
    <col min="15359" max="15359" width="8.109375" style="158" customWidth="1"/>
    <col min="15360" max="15360" width="41" style="158" customWidth="1"/>
    <col min="15361" max="15365" width="32.88671875" style="158" customWidth="1"/>
    <col min="15366" max="15614" width="9.109375" style="158"/>
    <col min="15615" max="15615" width="8.109375" style="158" customWidth="1"/>
    <col min="15616" max="15616" width="41" style="158" customWidth="1"/>
    <col min="15617" max="15621" width="32.88671875" style="158" customWidth="1"/>
    <col min="15622" max="15870" width="9.109375" style="158"/>
    <col min="15871" max="15871" width="8.109375" style="158" customWidth="1"/>
    <col min="15872" max="15872" width="41" style="158" customWidth="1"/>
    <col min="15873" max="15877" width="32.88671875" style="158" customWidth="1"/>
    <col min="15878" max="16126" width="9.109375" style="158"/>
    <col min="16127" max="16127" width="8.109375" style="158" customWidth="1"/>
    <col min="16128" max="16128" width="41" style="158" customWidth="1"/>
    <col min="16129" max="16133" width="32.88671875" style="158" customWidth="1"/>
    <col min="16134" max="16384" width="9.109375" style="158"/>
  </cols>
  <sheetData>
    <row r="1" spans="1:5" x14ac:dyDescent="0.25">
      <c r="A1" s="741" t="s">
        <v>1238</v>
      </c>
      <c r="B1" s="742"/>
      <c r="C1" s="742"/>
      <c r="D1" s="742"/>
      <c r="E1" s="742"/>
    </row>
    <row r="2" spans="1:5" ht="15" x14ac:dyDescent="0.25">
      <c r="A2" s="159" t="s">
        <v>584</v>
      </c>
      <c r="B2" s="159" t="s">
        <v>155</v>
      </c>
      <c r="C2" s="159" t="s">
        <v>585</v>
      </c>
      <c r="D2" s="159" t="s">
        <v>586</v>
      </c>
      <c r="E2" s="159" t="s">
        <v>587</v>
      </c>
    </row>
    <row r="3" spans="1:5" ht="15" x14ac:dyDescent="0.25">
      <c r="A3" s="159">
        <v>2</v>
      </c>
      <c r="B3" s="159">
        <v>3</v>
      </c>
      <c r="C3" s="159">
        <v>4</v>
      </c>
      <c r="D3" s="159">
        <v>5</v>
      </c>
      <c r="E3" s="159">
        <v>8</v>
      </c>
    </row>
    <row r="4" spans="1:5" ht="26.4" x14ac:dyDescent="0.25">
      <c r="A4" s="160" t="s">
        <v>588</v>
      </c>
      <c r="B4" s="161" t="s">
        <v>1239</v>
      </c>
      <c r="C4" s="162">
        <v>183000000</v>
      </c>
      <c r="D4" s="162">
        <v>183000000</v>
      </c>
      <c r="E4" s="162">
        <v>134981711</v>
      </c>
    </row>
    <row r="5" spans="1:5" ht="26.4" x14ac:dyDescent="0.25">
      <c r="A5" s="160" t="s">
        <v>590</v>
      </c>
      <c r="B5" s="161" t="s">
        <v>1240</v>
      </c>
      <c r="C5" s="162">
        <v>0</v>
      </c>
      <c r="D5" s="162">
        <v>0</v>
      </c>
      <c r="E5" s="162">
        <v>0</v>
      </c>
    </row>
    <row r="6" spans="1:5" ht="26.4" x14ac:dyDescent="0.25">
      <c r="A6" s="160" t="s">
        <v>592</v>
      </c>
      <c r="B6" s="161" t="s">
        <v>1241</v>
      </c>
      <c r="C6" s="162">
        <v>0</v>
      </c>
      <c r="D6" s="162">
        <v>0</v>
      </c>
      <c r="E6" s="162">
        <v>0</v>
      </c>
    </row>
    <row r="7" spans="1:5" ht="26.4" x14ac:dyDescent="0.25">
      <c r="A7" s="160" t="s">
        <v>594</v>
      </c>
      <c r="B7" s="161" t="s">
        <v>1242</v>
      </c>
      <c r="C7" s="162">
        <v>183000000</v>
      </c>
      <c r="D7" s="162">
        <v>183000000</v>
      </c>
      <c r="E7" s="162">
        <v>134981711</v>
      </c>
    </row>
    <row r="8" spans="1:5" ht="26.4" x14ac:dyDescent="0.25">
      <c r="A8" s="160" t="s">
        <v>596</v>
      </c>
      <c r="B8" s="161" t="s">
        <v>1243</v>
      </c>
      <c r="C8" s="162">
        <v>0</v>
      </c>
      <c r="D8" s="162">
        <v>0</v>
      </c>
      <c r="E8" s="162">
        <v>0</v>
      </c>
    </row>
    <row r="9" spans="1:5" x14ac:dyDescent="0.25">
      <c r="A9" s="160" t="s">
        <v>598</v>
      </c>
      <c r="B9" s="161" t="s">
        <v>1244</v>
      </c>
      <c r="C9" s="162">
        <v>0</v>
      </c>
      <c r="D9" s="162">
        <v>0</v>
      </c>
      <c r="E9" s="162">
        <v>0</v>
      </c>
    </row>
    <row r="10" spans="1:5" x14ac:dyDescent="0.25">
      <c r="A10" s="160" t="s">
        <v>600</v>
      </c>
      <c r="B10" s="161" t="s">
        <v>1245</v>
      </c>
      <c r="C10" s="162">
        <v>0</v>
      </c>
      <c r="D10" s="162">
        <v>0</v>
      </c>
      <c r="E10" s="162">
        <v>0</v>
      </c>
    </row>
    <row r="11" spans="1:5" ht="26.4" x14ac:dyDescent="0.25">
      <c r="A11" s="160" t="s">
        <v>602</v>
      </c>
      <c r="B11" s="161" t="s">
        <v>1246</v>
      </c>
      <c r="C11" s="162">
        <v>0</v>
      </c>
      <c r="D11" s="162">
        <v>0</v>
      </c>
      <c r="E11" s="162">
        <v>0</v>
      </c>
    </row>
    <row r="12" spans="1:5" ht="26.4" x14ac:dyDescent="0.25">
      <c r="A12" s="160" t="s">
        <v>604</v>
      </c>
      <c r="B12" s="161" t="s">
        <v>1247</v>
      </c>
      <c r="C12" s="162">
        <v>0</v>
      </c>
      <c r="D12" s="162">
        <v>0</v>
      </c>
      <c r="E12" s="162">
        <v>0</v>
      </c>
    </row>
    <row r="13" spans="1:5" ht="26.4" x14ac:dyDescent="0.25">
      <c r="A13" s="160" t="s">
        <v>404</v>
      </c>
      <c r="B13" s="161" t="s">
        <v>1248</v>
      </c>
      <c r="C13" s="162">
        <v>0</v>
      </c>
      <c r="D13" s="162">
        <v>0</v>
      </c>
      <c r="E13" s="162">
        <v>0</v>
      </c>
    </row>
    <row r="14" spans="1:5" ht="26.4" x14ac:dyDescent="0.25">
      <c r="A14" s="160" t="s">
        <v>405</v>
      </c>
      <c r="B14" s="161" t="s">
        <v>1249</v>
      </c>
      <c r="C14" s="162">
        <v>0</v>
      </c>
      <c r="D14" s="162">
        <v>0</v>
      </c>
      <c r="E14" s="162">
        <v>0</v>
      </c>
    </row>
    <row r="15" spans="1:5" ht="26.4" x14ac:dyDescent="0.25">
      <c r="A15" s="160" t="s">
        <v>406</v>
      </c>
      <c r="B15" s="161" t="s">
        <v>1250</v>
      </c>
      <c r="C15" s="162">
        <v>1351813505</v>
      </c>
      <c r="D15" s="162">
        <v>1351813505</v>
      </c>
      <c r="E15" s="162">
        <v>1351813505</v>
      </c>
    </row>
    <row r="16" spans="1:5" ht="26.4" x14ac:dyDescent="0.25">
      <c r="A16" s="160" t="s">
        <v>407</v>
      </c>
      <c r="B16" s="161" t="s">
        <v>1251</v>
      </c>
      <c r="C16" s="162">
        <v>0</v>
      </c>
      <c r="D16" s="162">
        <v>0</v>
      </c>
      <c r="E16" s="162">
        <v>0</v>
      </c>
    </row>
    <row r="17" spans="1:5" x14ac:dyDescent="0.25">
      <c r="A17" s="160" t="s">
        <v>408</v>
      </c>
      <c r="B17" s="161" t="s">
        <v>1252</v>
      </c>
      <c r="C17" s="162">
        <v>1351813505</v>
      </c>
      <c r="D17" s="162">
        <v>1351813505</v>
      </c>
      <c r="E17" s="162">
        <v>1351813505</v>
      </c>
    </row>
    <row r="18" spans="1:5" x14ac:dyDescent="0.25">
      <c r="A18" s="160" t="s">
        <v>409</v>
      </c>
      <c r="B18" s="161" t="s">
        <v>1253</v>
      </c>
      <c r="C18" s="162">
        <v>0</v>
      </c>
      <c r="D18" s="162">
        <v>0</v>
      </c>
      <c r="E18" s="162">
        <v>0</v>
      </c>
    </row>
    <row r="19" spans="1:5" ht="26.4" x14ac:dyDescent="0.25">
      <c r="A19" s="160" t="s">
        <v>410</v>
      </c>
      <c r="B19" s="161" t="s">
        <v>1254</v>
      </c>
      <c r="C19" s="162">
        <v>0</v>
      </c>
      <c r="D19" s="162">
        <v>0</v>
      </c>
      <c r="E19" s="162">
        <v>0</v>
      </c>
    </row>
    <row r="20" spans="1:5" x14ac:dyDescent="0.25">
      <c r="A20" s="160" t="s">
        <v>411</v>
      </c>
      <c r="B20" s="161" t="s">
        <v>1255</v>
      </c>
      <c r="C20" s="162">
        <v>895759119</v>
      </c>
      <c r="D20" s="162">
        <v>932663709</v>
      </c>
      <c r="E20" s="162">
        <v>444307408</v>
      </c>
    </row>
    <row r="21" spans="1:5" x14ac:dyDescent="0.25">
      <c r="A21" s="160" t="s">
        <v>412</v>
      </c>
      <c r="B21" s="161" t="s">
        <v>1256</v>
      </c>
      <c r="C21" s="162">
        <v>0</v>
      </c>
      <c r="D21" s="162">
        <v>0</v>
      </c>
      <c r="E21" s="162">
        <v>0</v>
      </c>
    </row>
    <row r="22" spans="1:5" ht="26.4" x14ac:dyDescent="0.25">
      <c r="A22" s="160" t="s">
        <v>413</v>
      </c>
      <c r="B22" s="161" t="s">
        <v>1257</v>
      </c>
      <c r="C22" s="162">
        <v>0</v>
      </c>
      <c r="D22" s="162">
        <v>0</v>
      </c>
      <c r="E22" s="162">
        <v>0</v>
      </c>
    </row>
    <row r="23" spans="1:5" ht="26.4" x14ac:dyDescent="0.25">
      <c r="A23" s="160" t="s">
        <v>414</v>
      </c>
      <c r="B23" s="161" t="s">
        <v>1258</v>
      </c>
      <c r="C23" s="162">
        <v>0</v>
      </c>
      <c r="D23" s="162">
        <v>0</v>
      </c>
      <c r="E23" s="162">
        <v>0</v>
      </c>
    </row>
    <row r="24" spans="1:5" ht="26.4" x14ac:dyDescent="0.25">
      <c r="A24" s="160" t="s">
        <v>415</v>
      </c>
      <c r="B24" s="161" t="s">
        <v>1259</v>
      </c>
      <c r="C24" s="162">
        <v>0</v>
      </c>
      <c r="D24" s="162">
        <v>0</v>
      </c>
      <c r="E24" s="162">
        <v>0</v>
      </c>
    </row>
    <row r="25" spans="1:5" ht="26.4" x14ac:dyDescent="0.25">
      <c r="A25" s="160" t="s">
        <v>416</v>
      </c>
      <c r="B25" s="161" t="s">
        <v>1260</v>
      </c>
      <c r="C25" s="162">
        <v>0</v>
      </c>
      <c r="D25" s="162">
        <v>0</v>
      </c>
      <c r="E25" s="162">
        <v>0</v>
      </c>
    </row>
    <row r="26" spans="1:5" ht="26.4" x14ac:dyDescent="0.25">
      <c r="A26" s="160" t="s">
        <v>417</v>
      </c>
      <c r="B26" s="161" t="s">
        <v>1261</v>
      </c>
      <c r="C26" s="162">
        <v>2430572624</v>
      </c>
      <c r="D26" s="162">
        <v>2467477214</v>
      </c>
      <c r="E26" s="162">
        <v>1931102624</v>
      </c>
    </row>
    <row r="27" spans="1:5" ht="26.4" x14ac:dyDescent="0.25">
      <c r="A27" s="160" t="s">
        <v>418</v>
      </c>
      <c r="B27" s="161" t="s">
        <v>1262</v>
      </c>
      <c r="C27" s="162">
        <v>0</v>
      </c>
      <c r="D27" s="162">
        <v>0</v>
      </c>
      <c r="E27" s="162">
        <v>0</v>
      </c>
    </row>
    <row r="28" spans="1:5" ht="26.4" x14ac:dyDescent="0.25">
      <c r="A28" s="160" t="s">
        <v>419</v>
      </c>
      <c r="B28" s="161" t="s">
        <v>1263</v>
      </c>
      <c r="C28" s="162">
        <v>0</v>
      </c>
      <c r="D28" s="162">
        <v>0</v>
      </c>
      <c r="E28" s="162">
        <v>0</v>
      </c>
    </row>
    <row r="29" spans="1:5" x14ac:dyDescent="0.25">
      <c r="A29" s="160" t="s">
        <v>420</v>
      </c>
      <c r="B29" s="161" t="s">
        <v>1264</v>
      </c>
      <c r="C29" s="162">
        <v>0</v>
      </c>
      <c r="D29" s="162">
        <v>0</v>
      </c>
      <c r="E29" s="162">
        <v>0</v>
      </c>
    </row>
    <row r="30" spans="1:5" ht="26.4" x14ac:dyDescent="0.25">
      <c r="A30" s="160" t="s">
        <v>421</v>
      </c>
      <c r="B30" s="161" t="s">
        <v>1265</v>
      </c>
      <c r="C30" s="162">
        <v>0</v>
      </c>
      <c r="D30" s="162">
        <v>0</v>
      </c>
      <c r="E30" s="162">
        <v>0</v>
      </c>
    </row>
    <row r="31" spans="1:5" ht="26.4" x14ac:dyDescent="0.25">
      <c r="A31" s="160" t="s">
        <v>422</v>
      </c>
      <c r="B31" s="161" t="s">
        <v>1266</v>
      </c>
      <c r="C31" s="162">
        <v>0</v>
      </c>
      <c r="D31" s="162">
        <v>0</v>
      </c>
      <c r="E31" s="162">
        <v>0</v>
      </c>
    </row>
    <row r="32" spans="1:5" ht="26.4" x14ac:dyDescent="0.25">
      <c r="A32" s="160" t="s">
        <v>423</v>
      </c>
      <c r="B32" s="161" t="s">
        <v>1267</v>
      </c>
      <c r="C32" s="162">
        <v>0</v>
      </c>
      <c r="D32" s="162">
        <v>0</v>
      </c>
      <c r="E32" s="162">
        <v>0</v>
      </c>
    </row>
    <row r="33" spans="1:5" ht="26.4" x14ac:dyDescent="0.25">
      <c r="A33" s="160" t="s">
        <v>424</v>
      </c>
      <c r="B33" s="161" t="s">
        <v>1268</v>
      </c>
      <c r="C33" s="162">
        <v>0</v>
      </c>
      <c r="D33" s="162">
        <v>0</v>
      </c>
      <c r="E33" s="162">
        <v>0</v>
      </c>
    </row>
    <row r="34" spans="1:5" x14ac:dyDescent="0.25">
      <c r="A34" s="160" t="s">
        <v>425</v>
      </c>
      <c r="B34" s="161" t="s">
        <v>1269</v>
      </c>
      <c r="C34" s="162">
        <v>0</v>
      </c>
      <c r="D34" s="162">
        <v>0</v>
      </c>
      <c r="E34" s="162">
        <v>0</v>
      </c>
    </row>
    <row r="35" spans="1:5" ht="26.4" x14ac:dyDescent="0.25">
      <c r="A35" s="163" t="s">
        <v>426</v>
      </c>
      <c r="B35" s="164" t="s">
        <v>1270</v>
      </c>
      <c r="C35" s="165">
        <v>2430572624</v>
      </c>
      <c r="D35" s="165">
        <v>2467477214</v>
      </c>
      <c r="E35" s="165">
        <v>1931102624</v>
      </c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48"/>
  <sheetViews>
    <sheetView tabSelected="1" topLeftCell="A79" zoomScaleNormal="100" zoomScaleSheetLayoutView="130" workbookViewId="0">
      <selection activeCell="D79" sqref="D79"/>
    </sheetView>
  </sheetViews>
  <sheetFormatPr defaultColWidth="9.109375" defaultRowHeight="15.6" x14ac:dyDescent="0.3"/>
  <cols>
    <col min="1" max="2" width="8.109375" style="198" customWidth="1"/>
    <col min="3" max="3" width="65.88671875" style="198" customWidth="1"/>
    <col min="4" max="7" width="12.5546875" style="288" customWidth="1"/>
    <col min="8" max="8" width="12.109375" style="288" customWidth="1"/>
    <col min="9" max="11" width="9.109375" style="198"/>
    <col min="12" max="12" width="0.109375" style="198" customWidth="1"/>
    <col min="13" max="13" width="9.109375" style="198" hidden="1" customWidth="1"/>
    <col min="14" max="16384" width="9.109375" style="198"/>
  </cols>
  <sheetData>
    <row r="1" spans="1:11" ht="15.9" customHeight="1" x14ac:dyDescent="0.3">
      <c r="A1" s="746" t="s">
        <v>0</v>
      </c>
      <c r="B1" s="746"/>
      <c r="C1" s="746"/>
      <c r="D1" s="746"/>
      <c r="E1" s="746"/>
      <c r="F1" s="746"/>
      <c r="G1" s="746"/>
      <c r="H1" s="746"/>
    </row>
    <row r="2" spans="1:11" ht="15.9" customHeight="1" thickBot="1" x14ac:dyDescent="0.35">
      <c r="A2" s="743" t="s">
        <v>1</v>
      </c>
      <c r="B2" s="743"/>
      <c r="C2" s="743"/>
      <c r="D2" s="199"/>
      <c r="E2" s="199"/>
      <c r="F2" s="199"/>
      <c r="G2" s="199"/>
      <c r="H2" s="199" t="s">
        <v>561</v>
      </c>
    </row>
    <row r="3" spans="1:11" ht="38.1" customHeight="1" thickBot="1" x14ac:dyDescent="0.35">
      <c r="A3" s="200" t="s">
        <v>2</v>
      </c>
      <c r="B3" s="201" t="s">
        <v>245</v>
      </c>
      <c r="C3" s="202" t="s">
        <v>3</v>
      </c>
      <c r="D3" s="196" t="s">
        <v>1895</v>
      </c>
      <c r="E3" s="372" t="s">
        <v>1892</v>
      </c>
      <c r="F3" s="372" t="s">
        <v>586</v>
      </c>
      <c r="G3" s="372" t="s">
        <v>1893</v>
      </c>
      <c r="H3" s="372" t="s">
        <v>586</v>
      </c>
    </row>
    <row r="4" spans="1:11" s="207" customFormat="1" ht="12" customHeight="1" thickBot="1" x14ac:dyDescent="0.25">
      <c r="A4" s="204">
        <v>1</v>
      </c>
      <c r="B4" s="204">
        <v>2</v>
      </c>
      <c r="C4" s="205">
        <v>2</v>
      </c>
      <c r="D4" s="206">
        <v>3</v>
      </c>
      <c r="E4" s="206">
        <v>4</v>
      </c>
      <c r="F4" s="206">
        <v>5</v>
      </c>
      <c r="G4" s="206">
        <v>6</v>
      </c>
      <c r="H4" s="206">
        <v>7</v>
      </c>
      <c r="K4" s="367"/>
    </row>
    <row r="5" spans="1:11" s="212" customFormat="1" ht="12" customHeight="1" thickBot="1" x14ac:dyDescent="0.3">
      <c r="A5" s="208" t="s">
        <v>4</v>
      </c>
      <c r="B5" s="209" t="s">
        <v>271</v>
      </c>
      <c r="C5" s="210" t="s">
        <v>5</v>
      </c>
      <c r="D5" s="211">
        <f>+D6+D7+D8+D9+D10+D11</f>
        <v>22544011</v>
      </c>
      <c r="E5" s="211">
        <f t="shared" ref="E5:H5" si="0">+E6+E7+E8+E9+E10+E11</f>
        <v>0</v>
      </c>
      <c r="F5" s="211">
        <f t="shared" si="0"/>
        <v>22544011</v>
      </c>
      <c r="G5" s="211">
        <f t="shared" si="0"/>
        <v>0</v>
      </c>
      <c r="H5" s="211">
        <f t="shared" si="0"/>
        <v>22544011</v>
      </c>
      <c r="K5" s="367"/>
    </row>
    <row r="6" spans="1:11" s="212" customFormat="1" ht="12" customHeight="1" x14ac:dyDescent="0.25">
      <c r="A6" s="213" t="s">
        <v>6</v>
      </c>
      <c r="B6" s="214" t="s">
        <v>272</v>
      </c>
      <c r="C6" s="215" t="s">
        <v>7</v>
      </c>
      <c r="D6" s="216">
        <v>12737761</v>
      </c>
      <c r="E6" s="216">
        <f>'1.2.sz.mell.'!E6+'1.3.sz.mell.'!E6+'1.4.sz.mell.'!E6</f>
        <v>0</v>
      </c>
      <c r="F6" s="216">
        <f>'1.2.sz.mell.'!F6+'1.3.sz.mell.'!F6+'1.4.sz.mell.'!F6</f>
        <v>12737761</v>
      </c>
      <c r="G6" s="216">
        <f>'1.2.sz.mell.'!G6+'1.3.sz.mell.'!G6+'1.4.sz.mell.'!G6</f>
        <v>0</v>
      </c>
      <c r="H6" s="216">
        <f>'1.2.sz.mell.'!H6+'1.3.sz.mell.'!H6+'1.4.sz.mell.'!H6</f>
        <v>12737761</v>
      </c>
      <c r="K6" s="367"/>
    </row>
    <row r="7" spans="1:11" s="212" customFormat="1" ht="12" customHeight="1" x14ac:dyDescent="0.25">
      <c r="A7" s="217" t="s">
        <v>8</v>
      </c>
      <c r="B7" s="218" t="s">
        <v>273</v>
      </c>
      <c r="C7" s="219" t="s">
        <v>9</v>
      </c>
      <c r="D7" s="220"/>
      <c r="E7" s="220">
        <f>'1.2.sz.mell.'!E7+'1.3.sz.mell.'!E7+'1.4.sz.mell.'!E7</f>
        <v>0</v>
      </c>
      <c r="F7" s="220">
        <f>'1.2.sz.mell.'!F7+'1.3.sz.mell.'!F7+'1.4.sz.mell.'!F7</f>
        <v>0</v>
      </c>
      <c r="G7" s="220">
        <f>'1.2.sz.mell.'!G7+'1.3.sz.mell.'!G7+'1.4.sz.mell.'!G7</f>
        <v>0</v>
      </c>
      <c r="H7" s="220">
        <f>'1.2.sz.mell.'!H7+'1.3.sz.mell.'!H7+'1.4.sz.mell.'!H7</f>
        <v>0</v>
      </c>
      <c r="K7" s="367"/>
    </row>
    <row r="8" spans="1:11" s="212" customFormat="1" ht="12" customHeight="1" x14ac:dyDescent="0.25">
      <c r="A8" s="217" t="s">
        <v>10</v>
      </c>
      <c r="B8" s="218" t="s">
        <v>274</v>
      </c>
      <c r="C8" s="219" t="s">
        <v>354</v>
      </c>
      <c r="D8" s="220">
        <v>8006250</v>
      </c>
      <c r="E8" s="220">
        <f>'1.2.sz.mell.'!E8+'1.3.sz.mell.'!E8+'1.4.sz.mell.'!E8</f>
        <v>0</v>
      </c>
      <c r="F8" s="220">
        <f>'1.2.sz.mell.'!F8+'1.3.sz.mell.'!F8+'1.4.sz.mell.'!F8</f>
        <v>8006250</v>
      </c>
      <c r="G8" s="220">
        <f>'1.2.sz.mell.'!G8+'1.3.sz.mell.'!G8+'1.4.sz.mell.'!G8</f>
        <v>0</v>
      </c>
      <c r="H8" s="220">
        <f>'1.2.sz.mell.'!H8+'1.3.sz.mell.'!H8+'1.4.sz.mell.'!H8</f>
        <v>8006250</v>
      </c>
      <c r="K8" s="367"/>
    </row>
    <row r="9" spans="1:11" s="212" customFormat="1" ht="12" customHeight="1" x14ac:dyDescent="0.25">
      <c r="A9" s="217" t="s">
        <v>11</v>
      </c>
      <c r="B9" s="218" t="s">
        <v>275</v>
      </c>
      <c r="C9" s="219" t="s">
        <v>12</v>
      </c>
      <c r="D9" s="220">
        <v>1800000</v>
      </c>
      <c r="E9" s="220">
        <f>'1.2.sz.mell.'!E9+'1.3.sz.mell.'!E9+'1.4.sz.mell.'!E9</f>
        <v>0</v>
      </c>
      <c r="F9" s="220">
        <f>'1.2.sz.mell.'!F9+'1.3.sz.mell.'!F9+'1.4.sz.mell.'!F9</f>
        <v>1800000</v>
      </c>
      <c r="G9" s="220">
        <f>'1.2.sz.mell.'!G9+'1.3.sz.mell.'!G9+'1.4.sz.mell.'!G9</f>
        <v>0</v>
      </c>
      <c r="H9" s="220">
        <f>'1.2.sz.mell.'!H9+'1.3.sz.mell.'!H9+'1.4.sz.mell.'!H9</f>
        <v>1800000</v>
      </c>
      <c r="K9" s="367"/>
    </row>
    <row r="10" spans="1:11" s="212" customFormat="1" ht="12" customHeight="1" x14ac:dyDescent="0.25">
      <c r="A10" s="217" t="s">
        <v>13</v>
      </c>
      <c r="B10" s="218" t="s">
        <v>276</v>
      </c>
      <c r="C10" s="219" t="s">
        <v>355</v>
      </c>
      <c r="D10" s="220">
        <f>'1.2.sz.mell.'!D10+'1.3.sz.mell.'!D10+'1.4.sz.mell.'!D10</f>
        <v>0</v>
      </c>
      <c r="E10" s="220">
        <f>'1.2.sz.mell.'!E10+'1.3.sz.mell.'!E10+'1.4.sz.mell.'!E10</f>
        <v>0</v>
      </c>
      <c r="F10" s="220">
        <f>'1.2.sz.mell.'!F10+'1.3.sz.mell.'!F10+'1.4.sz.mell.'!F10</f>
        <v>0</v>
      </c>
      <c r="G10" s="220">
        <f>'1.2.sz.mell.'!G10+'1.3.sz.mell.'!G10+'1.4.sz.mell.'!G10</f>
        <v>0</v>
      </c>
      <c r="H10" s="220">
        <f>'1.2.sz.mell.'!H10+'1.3.sz.mell.'!H10+'1.4.sz.mell.'!H10</f>
        <v>0</v>
      </c>
      <c r="K10" s="367"/>
    </row>
    <row r="11" spans="1:11" s="212" customFormat="1" ht="12" customHeight="1" thickBot="1" x14ac:dyDescent="0.3">
      <c r="A11" s="221" t="s">
        <v>14</v>
      </c>
      <c r="B11" s="222" t="s">
        <v>277</v>
      </c>
      <c r="C11" s="223" t="s">
        <v>356</v>
      </c>
      <c r="D11" s="220">
        <f>'1.2.sz.mell.'!D11+'1.3.sz.mell.'!D11+'1.4.sz.mell.'!D11</f>
        <v>0</v>
      </c>
      <c r="E11" s="220">
        <f>'1.2.sz.mell.'!E11+'1.3.sz.mell.'!E11+'1.4.sz.mell.'!E11</f>
        <v>0</v>
      </c>
      <c r="F11" s="220">
        <f>'1.2.sz.mell.'!F11+'1.3.sz.mell.'!F11+'1.4.sz.mell.'!F11</f>
        <v>0</v>
      </c>
      <c r="G11" s="220">
        <f>'1.2.sz.mell.'!G11+'1.3.sz.mell.'!G11+'1.4.sz.mell.'!G11</f>
        <v>0</v>
      </c>
      <c r="H11" s="220">
        <f>'1.2.sz.mell.'!H11+'1.3.sz.mell.'!H11+'1.4.sz.mell.'!H11</f>
        <v>0</v>
      </c>
      <c r="K11" s="367"/>
    </row>
    <row r="12" spans="1:11" s="212" customFormat="1" ht="12" customHeight="1" thickBot="1" x14ac:dyDescent="0.3">
      <c r="A12" s="208" t="s">
        <v>15</v>
      </c>
      <c r="B12" s="209"/>
      <c r="C12" s="224" t="s">
        <v>16</v>
      </c>
      <c r="D12" s="211">
        <f>+D13+D14+D15+D16+D17</f>
        <v>601395</v>
      </c>
      <c r="E12" s="211">
        <f t="shared" ref="E12:H12" si="1">+E13+E14+E15+E16+E17</f>
        <v>261181</v>
      </c>
      <c r="F12" s="211">
        <f t="shared" si="1"/>
        <v>862576</v>
      </c>
      <c r="G12" s="211">
        <f t="shared" si="1"/>
        <v>0</v>
      </c>
      <c r="H12" s="211">
        <f t="shared" si="1"/>
        <v>862576</v>
      </c>
      <c r="K12" s="367"/>
    </row>
    <row r="13" spans="1:11" s="212" customFormat="1" ht="12" customHeight="1" x14ac:dyDescent="0.25">
      <c r="A13" s="213" t="s">
        <v>17</v>
      </c>
      <c r="B13" s="214" t="s">
        <v>278</v>
      </c>
      <c r="C13" s="215" t="s">
        <v>18</v>
      </c>
      <c r="D13" s="216">
        <f>'1.2.sz.mell.'!D13+'1.3.sz.mell.'!D13+'1.4.sz.mell.'!D13</f>
        <v>0</v>
      </c>
      <c r="E13" s="216">
        <f>'1.2.sz.mell.'!E13+'1.3.sz.mell.'!E13+'1.4.sz.mell.'!E13</f>
        <v>0</v>
      </c>
      <c r="F13" s="216">
        <f>'1.2.sz.mell.'!F13+'1.3.sz.mell.'!F13+'1.4.sz.mell.'!F13</f>
        <v>0</v>
      </c>
      <c r="G13" s="216">
        <f>'1.2.sz.mell.'!G13+'1.3.sz.mell.'!G13+'1.4.sz.mell.'!G13</f>
        <v>0</v>
      </c>
      <c r="H13" s="216">
        <f>'1.2.sz.mell.'!H13+'1.3.sz.mell.'!H13+'1.4.sz.mell.'!H13</f>
        <v>0</v>
      </c>
      <c r="K13" s="367"/>
    </row>
    <row r="14" spans="1:11" s="212" customFormat="1" ht="12" customHeight="1" x14ac:dyDescent="0.25">
      <c r="A14" s="217" t="s">
        <v>19</v>
      </c>
      <c r="B14" s="218" t="s">
        <v>279</v>
      </c>
      <c r="C14" s="219" t="s">
        <v>20</v>
      </c>
      <c r="D14" s="220">
        <f>'1.2.sz.mell.'!D14+'1.3.sz.mell.'!D14+'1.4.sz.mell.'!D14</f>
        <v>0</v>
      </c>
      <c r="E14" s="220">
        <f>'1.2.sz.mell.'!E14+'1.3.sz.mell.'!E14+'1.4.sz.mell.'!E14</f>
        <v>0</v>
      </c>
      <c r="F14" s="220">
        <f>'1.2.sz.mell.'!F14+'1.3.sz.mell.'!F14+'1.4.sz.mell.'!F14</f>
        <v>0</v>
      </c>
      <c r="G14" s="220">
        <f>'1.2.sz.mell.'!G14+'1.3.sz.mell.'!G14+'1.4.sz.mell.'!G14</f>
        <v>0</v>
      </c>
      <c r="H14" s="220">
        <f>'1.2.sz.mell.'!H14+'1.3.sz.mell.'!H14+'1.4.sz.mell.'!H14</f>
        <v>0</v>
      </c>
      <c r="K14" s="367"/>
    </row>
    <row r="15" spans="1:11" s="212" customFormat="1" ht="12" customHeight="1" x14ac:dyDescent="0.25">
      <c r="A15" s="217" t="s">
        <v>21</v>
      </c>
      <c r="B15" s="218" t="s">
        <v>280</v>
      </c>
      <c r="C15" s="219" t="s">
        <v>22</v>
      </c>
      <c r="D15" s="220">
        <f>'1.2.sz.mell.'!D15+'1.3.sz.mell.'!D15+'1.4.sz.mell.'!D15</f>
        <v>0</v>
      </c>
      <c r="E15" s="220">
        <f>'1.2.sz.mell.'!E15+'1.3.sz.mell.'!E15+'1.4.sz.mell.'!E15</f>
        <v>0</v>
      </c>
      <c r="F15" s="220">
        <f>'1.2.sz.mell.'!F15+'1.3.sz.mell.'!F15+'1.4.sz.mell.'!F15</f>
        <v>0</v>
      </c>
      <c r="G15" s="220">
        <f>'1.2.sz.mell.'!G15+'1.3.sz.mell.'!G15+'1.4.sz.mell.'!G15</f>
        <v>0</v>
      </c>
      <c r="H15" s="220">
        <f>'1.2.sz.mell.'!H15+'1.3.sz.mell.'!H15+'1.4.sz.mell.'!H15</f>
        <v>0</v>
      </c>
      <c r="K15" s="367"/>
    </row>
    <row r="16" spans="1:11" s="212" customFormat="1" ht="12" customHeight="1" x14ac:dyDescent="0.25">
      <c r="A16" s="217" t="s">
        <v>23</v>
      </c>
      <c r="B16" s="218" t="s">
        <v>281</v>
      </c>
      <c r="C16" s="219" t="s">
        <v>24</v>
      </c>
      <c r="D16" s="220">
        <f>'1.2.sz.mell.'!D16+'1.3.sz.mell.'!D16+'1.4.sz.mell.'!D16</f>
        <v>0</v>
      </c>
      <c r="E16" s="220">
        <f>'1.2.sz.mell.'!E16+'1.3.sz.mell.'!E16+'1.4.sz.mell.'!E16</f>
        <v>0</v>
      </c>
      <c r="F16" s="220">
        <f>'1.2.sz.mell.'!F16+'1.3.sz.mell.'!F16+'1.4.sz.mell.'!F16</f>
        <v>0</v>
      </c>
      <c r="G16" s="220">
        <f>'1.2.sz.mell.'!G16+'1.3.sz.mell.'!G16+'1.4.sz.mell.'!G16</f>
        <v>0</v>
      </c>
      <c r="H16" s="220">
        <f>'1.2.sz.mell.'!H16+'1.3.sz.mell.'!H16+'1.4.sz.mell.'!H16</f>
        <v>0</v>
      </c>
      <c r="K16" s="367"/>
    </row>
    <row r="17" spans="1:11" s="212" customFormat="1" ht="12" customHeight="1" x14ac:dyDescent="0.25">
      <c r="A17" s="217" t="s">
        <v>25</v>
      </c>
      <c r="B17" s="218" t="s">
        <v>282</v>
      </c>
      <c r="C17" s="219" t="s">
        <v>26</v>
      </c>
      <c r="D17" s="220">
        <f>'1.2.sz.mell.'!D17+'1.3.sz.mell.'!D17+'1.4.sz.mell.'!D17</f>
        <v>601395</v>
      </c>
      <c r="E17" s="220">
        <f>'1.2.sz.mell.'!E17+'1.3.sz.mell.'!E17+'1.4.sz.mell.'!E17</f>
        <v>261181</v>
      </c>
      <c r="F17" s="220">
        <f>'1.2.sz.mell.'!F17+'1.3.sz.mell.'!F17+'1.4.sz.mell.'!F17</f>
        <v>862576</v>
      </c>
      <c r="G17" s="220">
        <f>'1.2.sz.mell.'!G17+'1.3.sz.mell.'!G17+'1.4.sz.mell.'!G17</f>
        <v>0</v>
      </c>
      <c r="H17" s="220">
        <f>'1.2.sz.mell.'!H17+'1.3.sz.mell.'!H17+'1.4.sz.mell.'!H17</f>
        <v>862576</v>
      </c>
      <c r="K17" s="367"/>
    </row>
    <row r="18" spans="1:11" s="212" customFormat="1" ht="12" customHeight="1" thickBot="1" x14ac:dyDescent="0.3">
      <c r="A18" s="221" t="s">
        <v>1320</v>
      </c>
      <c r="B18" s="218" t="s">
        <v>282</v>
      </c>
      <c r="C18" s="225" t="s">
        <v>1321</v>
      </c>
      <c r="D18" s="220">
        <f>'1.2.sz.mell.'!D18+'1.3.sz.mell.'!D18+'1.4.sz.mell.'!D18</f>
        <v>0</v>
      </c>
      <c r="E18" s="220">
        <f>'1.2.sz.mell.'!E18+'1.3.sz.mell.'!E18+'1.4.sz.mell.'!E18</f>
        <v>0</v>
      </c>
      <c r="F18" s="220">
        <f>'1.2.sz.mell.'!F18+'1.3.sz.mell.'!F18+'1.4.sz.mell.'!F18</f>
        <v>0</v>
      </c>
      <c r="G18" s="220">
        <f>'1.2.sz.mell.'!G18+'1.3.sz.mell.'!G18+'1.4.sz.mell.'!G18</f>
        <v>0</v>
      </c>
      <c r="H18" s="220">
        <f>'1.2.sz.mell.'!H18+'1.3.sz.mell.'!H18+'1.4.sz.mell.'!H18</f>
        <v>0</v>
      </c>
      <c r="K18" s="367"/>
    </row>
    <row r="19" spans="1:11" s="212" customFormat="1" ht="12" customHeight="1" thickBot="1" x14ac:dyDescent="0.3">
      <c r="A19" s="208" t="s">
        <v>27</v>
      </c>
      <c r="B19" s="209" t="s">
        <v>283</v>
      </c>
      <c r="C19" s="210" t="s">
        <v>28</v>
      </c>
      <c r="D19" s="211">
        <f>+D20+D21+D22+D23+D24</f>
        <v>2802070</v>
      </c>
      <c r="E19" s="211">
        <f t="shared" ref="E19:H19" si="2">+E20+E21+E22+E23+E24</f>
        <v>0</v>
      </c>
      <c r="F19" s="211">
        <f t="shared" si="2"/>
        <v>2802070</v>
      </c>
      <c r="G19" s="211">
        <f t="shared" si="2"/>
        <v>0</v>
      </c>
      <c r="H19" s="211">
        <f t="shared" si="2"/>
        <v>2802070</v>
      </c>
      <c r="K19" s="367"/>
    </row>
    <row r="20" spans="1:11" s="212" customFormat="1" ht="12" customHeight="1" x14ac:dyDescent="0.25">
      <c r="A20" s="213" t="s">
        <v>29</v>
      </c>
      <c r="B20" s="214" t="s">
        <v>284</v>
      </c>
      <c r="C20" s="215" t="s">
        <v>30</v>
      </c>
      <c r="D20" s="216">
        <f>'1.2.sz.mell.'!D20+'1.3.sz.mell.'!D20+'1.4.sz.mell.'!D20</f>
        <v>0</v>
      </c>
      <c r="E20" s="216">
        <f>'1.2.sz.mell.'!E20+'1.3.sz.mell.'!E20+'1.4.sz.mell.'!E20</f>
        <v>0</v>
      </c>
      <c r="F20" s="216">
        <f>'1.2.sz.mell.'!F20+'1.3.sz.mell.'!F20+'1.4.sz.mell.'!F20</f>
        <v>0</v>
      </c>
      <c r="G20" s="216">
        <f>'1.2.sz.mell.'!G20+'1.3.sz.mell.'!G20+'1.4.sz.mell.'!G20</f>
        <v>0</v>
      </c>
      <c r="H20" s="216">
        <f>'1.2.sz.mell.'!H20+'1.3.sz.mell.'!H20+'1.4.sz.mell.'!H20</f>
        <v>0</v>
      </c>
      <c r="K20" s="367"/>
    </row>
    <row r="21" spans="1:11" s="212" customFormat="1" ht="12" customHeight="1" x14ac:dyDescent="0.25">
      <c r="A21" s="217" t="s">
        <v>31</v>
      </c>
      <c r="B21" s="218" t="s">
        <v>285</v>
      </c>
      <c r="C21" s="219" t="s">
        <v>32</v>
      </c>
      <c r="D21" s="220">
        <f>'1.2.sz.mell.'!D21+'1.3.sz.mell.'!D21+'1.4.sz.mell.'!D21</f>
        <v>0</v>
      </c>
      <c r="E21" s="220">
        <f>'1.2.sz.mell.'!E21+'1.3.sz.mell.'!E21+'1.4.sz.mell.'!E21</f>
        <v>0</v>
      </c>
      <c r="F21" s="220">
        <f>'1.2.sz.mell.'!F21+'1.3.sz.mell.'!F21+'1.4.sz.mell.'!F21</f>
        <v>0</v>
      </c>
      <c r="G21" s="220">
        <f>'1.2.sz.mell.'!G21+'1.3.sz.mell.'!G21+'1.4.sz.mell.'!G21</f>
        <v>0</v>
      </c>
      <c r="H21" s="220">
        <f>'1.2.sz.mell.'!H21+'1.3.sz.mell.'!H21+'1.4.sz.mell.'!H21</f>
        <v>0</v>
      </c>
      <c r="K21" s="367"/>
    </row>
    <row r="22" spans="1:11" s="212" customFormat="1" ht="12" customHeight="1" x14ac:dyDescent="0.25">
      <c r="A22" s="217" t="s">
        <v>33</v>
      </c>
      <c r="B22" s="218" t="s">
        <v>286</v>
      </c>
      <c r="C22" s="219" t="s">
        <v>34</v>
      </c>
      <c r="D22" s="220">
        <f>'1.2.sz.mell.'!D22+'1.3.sz.mell.'!D22+'1.4.sz.mell.'!D22</f>
        <v>0</v>
      </c>
      <c r="E22" s="220">
        <f>'1.2.sz.mell.'!E22+'1.3.sz.mell.'!E22+'1.4.sz.mell.'!E22</f>
        <v>0</v>
      </c>
      <c r="F22" s="220">
        <f>'1.2.sz.mell.'!F22+'1.3.sz.mell.'!F22+'1.4.sz.mell.'!F22</f>
        <v>0</v>
      </c>
      <c r="G22" s="220">
        <f>'1.2.sz.mell.'!G22+'1.3.sz.mell.'!G22+'1.4.sz.mell.'!G22</f>
        <v>0</v>
      </c>
      <c r="H22" s="220">
        <f>'1.2.sz.mell.'!H22+'1.3.sz.mell.'!H22+'1.4.sz.mell.'!H22</f>
        <v>0</v>
      </c>
      <c r="K22" s="367"/>
    </row>
    <row r="23" spans="1:11" s="212" customFormat="1" ht="12" customHeight="1" x14ac:dyDescent="0.25">
      <c r="A23" s="217" t="s">
        <v>35</v>
      </c>
      <c r="B23" s="218" t="s">
        <v>287</v>
      </c>
      <c r="C23" s="219" t="s">
        <v>36</v>
      </c>
      <c r="D23" s="220">
        <f>'1.2.sz.mell.'!D23+'1.3.sz.mell.'!D23+'1.4.sz.mell.'!D23</f>
        <v>0</v>
      </c>
      <c r="E23" s="220">
        <f>'1.2.sz.mell.'!E23+'1.3.sz.mell.'!E23+'1.4.sz.mell.'!E23</f>
        <v>0</v>
      </c>
      <c r="F23" s="220">
        <f>'1.2.sz.mell.'!F23+'1.3.sz.mell.'!F23+'1.4.sz.mell.'!F23</f>
        <v>0</v>
      </c>
      <c r="G23" s="220">
        <f>'1.2.sz.mell.'!G23+'1.3.sz.mell.'!G23+'1.4.sz.mell.'!G23</f>
        <v>0</v>
      </c>
      <c r="H23" s="220">
        <f>'1.2.sz.mell.'!H23+'1.3.sz.mell.'!H23+'1.4.sz.mell.'!H23</f>
        <v>0</v>
      </c>
      <c r="K23" s="367"/>
    </row>
    <row r="24" spans="1:11" s="212" customFormat="1" ht="12" customHeight="1" x14ac:dyDescent="0.25">
      <c r="A24" s="217" t="s">
        <v>37</v>
      </c>
      <c r="B24" s="218" t="s">
        <v>288</v>
      </c>
      <c r="C24" s="219" t="s">
        <v>38</v>
      </c>
      <c r="D24" s="220">
        <f>'1.2.sz.mell.'!D24+'1.3.sz.mell.'!D24+'1.4.sz.mell.'!D24</f>
        <v>2802070</v>
      </c>
      <c r="E24" s="220">
        <f>'1.2.sz.mell.'!E24+'1.3.sz.mell.'!E24+'1.4.sz.mell.'!E24</f>
        <v>0</v>
      </c>
      <c r="F24" s="220">
        <f>'1.2.sz.mell.'!F24+'1.3.sz.mell.'!F24+'1.4.sz.mell.'!F24</f>
        <v>2802070</v>
      </c>
      <c r="G24" s="220">
        <f>'1.2.sz.mell.'!G24+'1.3.sz.mell.'!G24+'1.4.sz.mell.'!G24</f>
        <v>0</v>
      </c>
      <c r="H24" s="220">
        <f>'1.2.sz.mell.'!H24+'1.3.sz.mell.'!H24+'1.4.sz.mell.'!H24</f>
        <v>2802070</v>
      </c>
      <c r="K24" s="367"/>
    </row>
    <row r="25" spans="1:11" s="229" customFormat="1" ht="12" customHeight="1" thickBot="1" x14ac:dyDescent="0.25">
      <c r="A25" s="217" t="s">
        <v>1322</v>
      </c>
      <c r="B25" s="218" t="s">
        <v>288</v>
      </c>
      <c r="C25" s="227" t="s">
        <v>1323</v>
      </c>
      <c r="D25" s="220">
        <f>'1.2.sz.mell.'!D25+'1.3.sz.mell.'!D25+'1.4.sz.mell.'!D25</f>
        <v>0</v>
      </c>
      <c r="E25" s="220">
        <f>'1.2.sz.mell.'!E25+'1.3.sz.mell.'!E25+'1.4.sz.mell.'!E25</f>
        <v>0</v>
      </c>
      <c r="F25" s="220">
        <f>'1.2.sz.mell.'!F25+'1.3.sz.mell.'!F25+'1.4.sz.mell.'!F25</f>
        <v>0</v>
      </c>
      <c r="G25" s="220">
        <f>'1.2.sz.mell.'!G25+'1.3.sz.mell.'!G25+'1.4.sz.mell.'!G25</f>
        <v>0</v>
      </c>
      <c r="H25" s="220">
        <f>'1.2.sz.mell.'!H25+'1.3.sz.mell.'!H25+'1.4.sz.mell.'!H25</f>
        <v>0</v>
      </c>
      <c r="K25" s="367"/>
    </row>
    <row r="26" spans="1:11" s="212" customFormat="1" ht="12" customHeight="1" thickBot="1" x14ac:dyDescent="0.3">
      <c r="A26" s="208" t="s">
        <v>39</v>
      </c>
      <c r="B26" s="209" t="s">
        <v>289</v>
      </c>
      <c r="C26" s="210" t="s">
        <v>40</v>
      </c>
      <c r="D26" s="230">
        <f>SUM(D27:D33)</f>
        <v>3070000</v>
      </c>
      <c r="E26" s="230">
        <f t="shared" ref="E26:H26" si="3">SUM(E27:E33)</f>
        <v>0</v>
      </c>
      <c r="F26" s="230">
        <f t="shared" si="3"/>
        <v>3070000</v>
      </c>
      <c r="G26" s="230">
        <f t="shared" si="3"/>
        <v>-300000</v>
      </c>
      <c r="H26" s="230">
        <f t="shared" si="3"/>
        <v>2770000</v>
      </c>
      <c r="K26" s="367"/>
    </row>
    <row r="27" spans="1:11" s="212" customFormat="1" ht="12" customHeight="1" x14ac:dyDescent="0.25">
      <c r="A27" s="213" t="s">
        <v>343</v>
      </c>
      <c r="B27" s="214" t="s">
        <v>290</v>
      </c>
      <c r="C27" s="215" t="s">
        <v>360</v>
      </c>
      <c r="D27" s="231">
        <f>'1.2.sz.mell.'!D27+'1.3.sz.mell.'!D27+'1.4.sz.mell.'!D27</f>
        <v>750000</v>
      </c>
      <c r="E27" s="231">
        <f>'1.2.sz.mell.'!E27+'1.3.sz.mell.'!E27+'1.4.sz.mell.'!E27</f>
        <v>0</v>
      </c>
      <c r="F27" s="231">
        <f>'1.2.sz.mell.'!F27+'1.3.sz.mell.'!F27+'1.4.sz.mell.'!F27</f>
        <v>750000</v>
      </c>
      <c r="G27" s="231">
        <f>'1.2.sz.mell.'!G27+'1.3.sz.mell.'!G27+'1.4.sz.mell.'!G27</f>
        <v>0</v>
      </c>
      <c r="H27" s="231">
        <f>'1.2.sz.mell.'!H27+'1.3.sz.mell.'!H27+'1.4.sz.mell.'!H27</f>
        <v>750000</v>
      </c>
      <c r="K27" s="367"/>
    </row>
    <row r="28" spans="1:11" s="212" customFormat="1" ht="12" customHeight="1" x14ac:dyDescent="0.25">
      <c r="A28" s="213" t="s">
        <v>344</v>
      </c>
      <c r="B28" s="214" t="s">
        <v>401</v>
      </c>
      <c r="C28" s="215" t="s">
        <v>400</v>
      </c>
      <c r="D28" s="231">
        <f>'1.2.sz.mell.'!D28+'1.3.sz.mell.'!D28+'1.4.sz.mell.'!D28</f>
        <v>0</v>
      </c>
      <c r="E28" s="231">
        <f>'1.2.sz.mell.'!E28+'1.3.sz.mell.'!E28+'1.4.sz.mell.'!E28</f>
        <v>0</v>
      </c>
      <c r="F28" s="231">
        <f>'1.2.sz.mell.'!F28+'1.3.sz.mell.'!F28+'1.4.sz.mell.'!F28</f>
        <v>0</v>
      </c>
      <c r="G28" s="231">
        <f>'1.2.sz.mell.'!G28+'1.3.sz.mell.'!G28+'1.4.sz.mell.'!G28</f>
        <v>0</v>
      </c>
      <c r="H28" s="231">
        <f>'1.2.sz.mell.'!H28+'1.3.sz.mell.'!H28+'1.4.sz.mell.'!H28</f>
        <v>0</v>
      </c>
      <c r="K28" s="367"/>
    </row>
    <row r="29" spans="1:11" s="212" customFormat="1" ht="12" customHeight="1" x14ac:dyDescent="0.25">
      <c r="A29" s="213" t="s">
        <v>345</v>
      </c>
      <c r="B29" s="218" t="s">
        <v>357</v>
      </c>
      <c r="C29" s="219" t="s">
        <v>361</v>
      </c>
      <c r="D29" s="231">
        <f>'1.2.sz.mell.'!D29+'1.3.sz.mell.'!D29+'1.4.sz.mell.'!D29</f>
        <v>2000000</v>
      </c>
      <c r="E29" s="231">
        <f>'1.2.sz.mell.'!E29+'1.3.sz.mell.'!E29+'1.4.sz.mell.'!E29</f>
        <v>0</v>
      </c>
      <c r="F29" s="231">
        <f>'1.2.sz.mell.'!F29+'1.3.sz.mell.'!F29+'1.4.sz.mell.'!F29</f>
        <v>2000000</v>
      </c>
      <c r="G29" s="231">
        <f>'1.2.sz.mell.'!G29+'1.3.sz.mell.'!G29+'1.4.sz.mell.'!G29</f>
        <v>0</v>
      </c>
      <c r="H29" s="231">
        <f>'1.2.sz.mell.'!H29+'1.3.sz.mell.'!H29+'1.4.sz.mell.'!H29</f>
        <v>2000000</v>
      </c>
      <c r="K29" s="367"/>
    </row>
    <row r="30" spans="1:11" s="212" customFormat="1" ht="12" customHeight="1" x14ac:dyDescent="0.25">
      <c r="A30" s="213" t="s">
        <v>346</v>
      </c>
      <c r="B30" s="218" t="s">
        <v>358</v>
      </c>
      <c r="C30" s="219" t="s">
        <v>362</v>
      </c>
      <c r="D30" s="220">
        <f>'1.2.sz.mell.'!D30+'1.3.sz.mell.'!D30+'1.4.sz.mell.'!D30</f>
        <v>0</v>
      </c>
      <c r="E30" s="220">
        <f>'1.2.sz.mell.'!E30+'1.3.sz.mell.'!E30+'1.4.sz.mell.'!E30</f>
        <v>0</v>
      </c>
      <c r="F30" s="220">
        <f>'1.2.sz.mell.'!F30+'1.3.sz.mell.'!F30+'1.4.sz.mell.'!F30</f>
        <v>0</v>
      </c>
      <c r="G30" s="220">
        <f>'1.2.sz.mell.'!G30+'1.3.sz.mell.'!G30+'1.4.sz.mell.'!G30</f>
        <v>0</v>
      </c>
      <c r="H30" s="220">
        <f>'1.2.sz.mell.'!H30+'1.3.sz.mell.'!H30+'1.4.sz.mell.'!H30</f>
        <v>0</v>
      </c>
      <c r="K30" s="367"/>
    </row>
    <row r="31" spans="1:11" s="212" customFormat="1" ht="12" customHeight="1" x14ac:dyDescent="0.25">
      <c r="A31" s="213" t="s">
        <v>347</v>
      </c>
      <c r="B31" s="218" t="s">
        <v>291</v>
      </c>
      <c r="C31" s="219" t="s">
        <v>363</v>
      </c>
      <c r="D31" s="220">
        <f>'1.2.sz.mell.'!D31+'1.3.sz.mell.'!D31+'1.4.sz.mell.'!D31</f>
        <v>300000</v>
      </c>
      <c r="E31" s="220">
        <f>'1.2.sz.mell.'!E31+'1.3.sz.mell.'!E31+'1.4.sz.mell.'!E31</f>
        <v>0</v>
      </c>
      <c r="F31" s="220">
        <f>'1.2.sz.mell.'!F31+'1.3.sz.mell.'!F31+'1.4.sz.mell.'!F31</f>
        <v>300000</v>
      </c>
      <c r="G31" s="220">
        <f>'1.2.sz.mell.'!G31+'1.3.sz.mell.'!G31+'1.4.sz.mell.'!G31</f>
        <v>-300000</v>
      </c>
      <c r="H31" s="220">
        <f>'1.2.sz.mell.'!H31+'1.3.sz.mell.'!H31+'1.4.sz.mell.'!H31</f>
        <v>0</v>
      </c>
      <c r="K31" s="367"/>
    </row>
    <row r="32" spans="1:11" s="212" customFormat="1" ht="12" customHeight="1" x14ac:dyDescent="0.25">
      <c r="A32" s="213" t="s">
        <v>348</v>
      </c>
      <c r="B32" s="222" t="s">
        <v>292</v>
      </c>
      <c r="C32" s="223" t="s">
        <v>364</v>
      </c>
      <c r="D32" s="220">
        <f>'1.2.sz.mell.'!D32+'1.3.sz.mell.'!D32+'1.4.sz.mell.'!D32</f>
        <v>0</v>
      </c>
      <c r="E32" s="220">
        <f>'1.2.sz.mell.'!E32+'1.3.sz.mell.'!E32+'1.4.sz.mell.'!E32</f>
        <v>0</v>
      </c>
      <c r="F32" s="220">
        <f>'1.2.sz.mell.'!F32+'1.3.sz.mell.'!F32+'1.4.sz.mell.'!F32</f>
        <v>0</v>
      </c>
      <c r="G32" s="220">
        <f>'1.2.sz.mell.'!G32+'1.3.sz.mell.'!G32+'1.4.sz.mell.'!G32</f>
        <v>0</v>
      </c>
      <c r="H32" s="220">
        <f>'1.2.sz.mell.'!H32+'1.3.sz.mell.'!H32+'1.4.sz.mell.'!H32</f>
        <v>0</v>
      </c>
      <c r="K32" s="367"/>
    </row>
    <row r="33" spans="1:11" s="212" customFormat="1" ht="12" customHeight="1" thickBot="1" x14ac:dyDescent="0.3">
      <c r="A33" s="213" t="s">
        <v>402</v>
      </c>
      <c r="B33" s="222" t="s">
        <v>293</v>
      </c>
      <c r="C33" s="223" t="s">
        <v>359</v>
      </c>
      <c r="D33" s="226">
        <f>'1.2.sz.mell.'!D33+'1.3.sz.mell.'!D33+'1.4.sz.mell.'!D33</f>
        <v>20000</v>
      </c>
      <c r="E33" s="226">
        <f>'1.2.sz.mell.'!E33+'1.3.sz.mell.'!E33+'1.4.sz.mell.'!E33</f>
        <v>0</v>
      </c>
      <c r="F33" s="226">
        <f>'1.2.sz.mell.'!F33+'1.3.sz.mell.'!F33+'1.4.sz.mell.'!F33</f>
        <v>20000</v>
      </c>
      <c r="G33" s="226">
        <f>'1.2.sz.mell.'!G33+'1.3.sz.mell.'!G33+'1.4.sz.mell.'!G33</f>
        <v>0</v>
      </c>
      <c r="H33" s="226">
        <f>'1.2.sz.mell.'!H33+'1.3.sz.mell.'!H33+'1.4.sz.mell.'!H33</f>
        <v>20000</v>
      </c>
      <c r="K33" s="367"/>
    </row>
    <row r="34" spans="1:11" s="212" customFormat="1" ht="12" customHeight="1" thickBot="1" x14ac:dyDescent="0.3">
      <c r="A34" s="208" t="s">
        <v>41</v>
      </c>
      <c r="B34" s="209" t="s">
        <v>294</v>
      </c>
      <c r="C34" s="210" t="s">
        <v>42</v>
      </c>
      <c r="D34" s="211">
        <f>SUM(D35:D45)</f>
        <v>10926000</v>
      </c>
      <c r="E34" s="211">
        <f t="shared" ref="E34:H34" si="4">SUM(E35:E45)</f>
        <v>0</v>
      </c>
      <c r="F34" s="211">
        <f t="shared" si="4"/>
        <v>10926000</v>
      </c>
      <c r="G34" s="211">
        <f t="shared" si="4"/>
        <v>0</v>
      </c>
      <c r="H34" s="211">
        <f t="shared" si="4"/>
        <v>10926000</v>
      </c>
      <c r="K34" s="367"/>
    </row>
    <row r="35" spans="1:11" s="212" customFormat="1" ht="12" customHeight="1" x14ac:dyDescent="0.25">
      <c r="A35" s="213" t="s">
        <v>43</v>
      </c>
      <c r="B35" s="214" t="s">
        <v>295</v>
      </c>
      <c r="C35" s="215" t="s">
        <v>44</v>
      </c>
      <c r="D35" s="216">
        <f>'1.2.sz.mell.'!D35+'1.3.sz.mell.'!D35+'1.4.sz.mell.'!D35</f>
        <v>1300000</v>
      </c>
      <c r="E35" s="216">
        <f>'1.2.sz.mell.'!E35+'1.3.sz.mell.'!E35+'1.4.sz.mell.'!E35</f>
        <v>0</v>
      </c>
      <c r="F35" s="216">
        <f>'1.2.sz.mell.'!F35+'1.3.sz.mell.'!F35+'1.4.sz.mell.'!F35</f>
        <v>1300000</v>
      </c>
      <c r="G35" s="216">
        <f>'1.2.sz.mell.'!G35+'1.3.sz.mell.'!G35+'1.4.sz.mell.'!G35</f>
        <v>0</v>
      </c>
      <c r="H35" s="216">
        <f>'1.2.sz.mell.'!H35+'1.3.sz.mell.'!H35+'1.4.sz.mell.'!H35</f>
        <v>1300000</v>
      </c>
      <c r="K35" s="367"/>
    </row>
    <row r="36" spans="1:11" s="212" customFormat="1" ht="12" customHeight="1" x14ac:dyDescent="0.25">
      <c r="A36" s="217" t="s">
        <v>45</v>
      </c>
      <c r="B36" s="218" t="s">
        <v>296</v>
      </c>
      <c r="C36" s="219" t="s">
        <v>46</v>
      </c>
      <c r="D36" s="220">
        <f>'1.2.sz.mell.'!D36+'1.3.sz.mell.'!D36+'1.4.sz.mell.'!D36</f>
        <v>7110000</v>
      </c>
      <c r="E36" s="220">
        <f>'1.2.sz.mell.'!E36+'1.3.sz.mell.'!E36+'1.4.sz.mell.'!E36</f>
        <v>0</v>
      </c>
      <c r="F36" s="220">
        <f>'1.2.sz.mell.'!F36+'1.3.sz.mell.'!F36+'1.4.sz.mell.'!F36</f>
        <v>7110000</v>
      </c>
      <c r="G36" s="220">
        <f>'1.2.sz.mell.'!G36+'1.3.sz.mell.'!G36+'1.4.sz.mell.'!G36</f>
        <v>0</v>
      </c>
      <c r="H36" s="220">
        <f>'1.2.sz.mell.'!H36+'1.3.sz.mell.'!H36+'1.4.sz.mell.'!H36</f>
        <v>7110000</v>
      </c>
      <c r="K36" s="367"/>
    </row>
    <row r="37" spans="1:11" s="212" customFormat="1" ht="12" customHeight="1" x14ac:dyDescent="0.25">
      <c r="A37" s="217" t="s">
        <v>47</v>
      </c>
      <c r="B37" s="218" t="s">
        <v>297</v>
      </c>
      <c r="C37" s="219" t="s">
        <v>48</v>
      </c>
      <c r="D37" s="220">
        <f>'1.2.sz.mell.'!D37+'1.3.sz.mell.'!D37+'1.4.sz.mell.'!D37</f>
        <v>180000</v>
      </c>
      <c r="E37" s="220">
        <f>'1.2.sz.mell.'!E37+'1.3.sz.mell.'!E37+'1.4.sz.mell.'!E37</f>
        <v>0</v>
      </c>
      <c r="F37" s="220">
        <f>'1.2.sz.mell.'!F37+'1.3.sz.mell.'!F37+'1.4.sz.mell.'!F37</f>
        <v>180000</v>
      </c>
      <c r="G37" s="220">
        <f>'1.2.sz.mell.'!G37+'1.3.sz.mell.'!G37+'1.4.sz.mell.'!G37</f>
        <v>0</v>
      </c>
      <c r="H37" s="220">
        <f>'1.2.sz.mell.'!H37+'1.3.sz.mell.'!H37+'1.4.sz.mell.'!H37</f>
        <v>180000</v>
      </c>
      <c r="K37" s="367"/>
    </row>
    <row r="38" spans="1:11" s="212" customFormat="1" ht="12" customHeight="1" x14ac:dyDescent="0.25">
      <c r="A38" s="217" t="s">
        <v>49</v>
      </c>
      <c r="B38" s="218" t="s">
        <v>298</v>
      </c>
      <c r="C38" s="219" t="s">
        <v>50</v>
      </c>
      <c r="D38" s="220">
        <f>'1.2.sz.mell.'!D38+'1.3.sz.mell.'!D38+'1.4.sz.mell.'!D38</f>
        <v>0</v>
      </c>
      <c r="E38" s="220">
        <f>'1.2.sz.mell.'!E38+'1.3.sz.mell.'!E38+'1.4.sz.mell.'!E38</f>
        <v>0</v>
      </c>
      <c r="F38" s="220">
        <f>'1.2.sz.mell.'!F38+'1.3.sz.mell.'!F38+'1.4.sz.mell.'!F38</f>
        <v>0</v>
      </c>
      <c r="G38" s="220">
        <f>'1.2.sz.mell.'!G38+'1.3.sz.mell.'!G38+'1.4.sz.mell.'!G38</f>
        <v>0</v>
      </c>
      <c r="H38" s="220">
        <f>'1.2.sz.mell.'!H38+'1.3.sz.mell.'!H38+'1.4.sz.mell.'!H38</f>
        <v>0</v>
      </c>
      <c r="K38" s="367"/>
    </row>
    <row r="39" spans="1:11" s="212" customFormat="1" ht="12" customHeight="1" x14ac:dyDescent="0.25">
      <c r="A39" s="217" t="s">
        <v>51</v>
      </c>
      <c r="B39" s="218" t="s">
        <v>299</v>
      </c>
      <c r="C39" s="219" t="s">
        <v>52</v>
      </c>
      <c r="D39" s="220">
        <f>'1.2.sz.mell.'!D39+'1.3.sz.mell.'!D39+'1.4.sz.mell.'!D39</f>
        <v>0</v>
      </c>
      <c r="E39" s="220">
        <f>'1.2.sz.mell.'!E39+'1.3.sz.mell.'!E39+'1.4.sz.mell.'!E39</f>
        <v>0</v>
      </c>
      <c r="F39" s="220">
        <f>'1.2.sz.mell.'!F39+'1.3.sz.mell.'!F39+'1.4.sz.mell.'!F39</f>
        <v>0</v>
      </c>
      <c r="G39" s="220">
        <f>'1.2.sz.mell.'!G39+'1.3.sz.mell.'!G39+'1.4.sz.mell.'!G39</f>
        <v>0</v>
      </c>
      <c r="H39" s="220">
        <f>'1.2.sz.mell.'!H39+'1.3.sz.mell.'!H39+'1.4.sz.mell.'!H39</f>
        <v>0</v>
      </c>
      <c r="K39" s="367"/>
    </row>
    <row r="40" spans="1:11" s="212" customFormat="1" ht="12" customHeight="1" x14ac:dyDescent="0.25">
      <c r="A40" s="217" t="s">
        <v>53</v>
      </c>
      <c r="B40" s="218" t="s">
        <v>300</v>
      </c>
      <c r="C40" s="219" t="s">
        <v>54</v>
      </c>
      <c r="D40" s="220">
        <f>'1.2.sz.mell.'!D40+'1.3.sz.mell.'!D40+'1.4.sz.mell.'!D40</f>
        <v>2300000</v>
      </c>
      <c r="E40" s="220">
        <f>'1.2.sz.mell.'!E40+'1.3.sz.mell.'!E40+'1.4.sz.mell.'!E40</f>
        <v>0</v>
      </c>
      <c r="F40" s="220">
        <f>'1.2.sz.mell.'!F40+'1.3.sz.mell.'!F40+'1.4.sz.mell.'!F40</f>
        <v>2300000</v>
      </c>
      <c r="G40" s="220">
        <f>'1.2.sz.mell.'!G40+'1.3.sz.mell.'!G40+'1.4.sz.mell.'!G40</f>
        <v>0</v>
      </c>
      <c r="H40" s="220">
        <f>'1.2.sz.mell.'!H40+'1.3.sz.mell.'!H40+'1.4.sz.mell.'!H40</f>
        <v>2300000</v>
      </c>
      <c r="K40" s="367"/>
    </row>
    <row r="41" spans="1:11" s="212" customFormat="1" ht="12" customHeight="1" x14ac:dyDescent="0.25">
      <c r="A41" s="217" t="s">
        <v>55</v>
      </c>
      <c r="B41" s="218" t="s">
        <v>301</v>
      </c>
      <c r="C41" s="219" t="s">
        <v>56</v>
      </c>
      <c r="D41" s="220">
        <f>'1.2.sz.mell.'!D41+'1.3.sz.mell.'!D41+'1.4.sz.mell.'!D41</f>
        <v>0</v>
      </c>
      <c r="E41" s="220">
        <f>'1.2.sz.mell.'!E41+'1.3.sz.mell.'!E41+'1.4.sz.mell.'!E41</f>
        <v>0</v>
      </c>
      <c r="F41" s="220">
        <f>'1.2.sz.mell.'!F41+'1.3.sz.mell.'!F41+'1.4.sz.mell.'!F41</f>
        <v>0</v>
      </c>
      <c r="G41" s="220">
        <f>'1.2.sz.mell.'!G41+'1.3.sz.mell.'!G41+'1.4.sz.mell.'!G41</f>
        <v>0</v>
      </c>
      <c r="H41" s="220">
        <f>'1.2.sz.mell.'!H41+'1.3.sz.mell.'!H41+'1.4.sz.mell.'!H41</f>
        <v>0</v>
      </c>
      <c r="K41" s="367"/>
    </row>
    <row r="42" spans="1:11" s="212" customFormat="1" ht="12" customHeight="1" x14ac:dyDescent="0.25">
      <c r="A42" s="217" t="s">
        <v>57</v>
      </c>
      <c r="B42" s="218" t="s">
        <v>302</v>
      </c>
      <c r="C42" s="219" t="s">
        <v>58</v>
      </c>
      <c r="D42" s="220">
        <f>'1.2.sz.mell.'!D42+'1.3.sz.mell.'!D42+'1.4.sz.mell.'!D42</f>
        <v>6000</v>
      </c>
      <c r="E42" s="220">
        <f>'1.2.sz.mell.'!E42+'1.3.sz.mell.'!E42+'1.4.sz.mell.'!E42</f>
        <v>0</v>
      </c>
      <c r="F42" s="220">
        <f>'1.2.sz.mell.'!F42+'1.3.sz.mell.'!F42+'1.4.sz.mell.'!F42</f>
        <v>6000</v>
      </c>
      <c r="G42" s="220">
        <f>'1.2.sz.mell.'!G42+'1.3.sz.mell.'!G42+'1.4.sz.mell.'!G42</f>
        <v>0</v>
      </c>
      <c r="H42" s="220">
        <f>'1.2.sz.mell.'!H42+'1.3.sz.mell.'!H42+'1.4.sz.mell.'!H42</f>
        <v>6000</v>
      </c>
      <c r="K42" s="367"/>
    </row>
    <row r="43" spans="1:11" s="212" customFormat="1" ht="12" customHeight="1" x14ac:dyDescent="0.25">
      <c r="A43" s="217" t="s">
        <v>59</v>
      </c>
      <c r="B43" s="218" t="s">
        <v>303</v>
      </c>
      <c r="C43" s="219" t="s">
        <v>60</v>
      </c>
      <c r="D43" s="220">
        <f>'1.2.sz.mell.'!D43+'1.3.sz.mell.'!D43+'1.4.sz.mell.'!D43</f>
        <v>0</v>
      </c>
      <c r="E43" s="220">
        <f>'1.2.sz.mell.'!E43+'1.3.sz.mell.'!E43+'1.4.sz.mell.'!E43</f>
        <v>0</v>
      </c>
      <c r="F43" s="220">
        <f>'1.2.sz.mell.'!F43+'1.3.sz.mell.'!F43+'1.4.sz.mell.'!F43</f>
        <v>0</v>
      </c>
      <c r="G43" s="220">
        <f>'1.2.sz.mell.'!G43+'1.3.sz.mell.'!G43+'1.4.sz.mell.'!G43</f>
        <v>0</v>
      </c>
      <c r="H43" s="220">
        <f>'1.2.sz.mell.'!H43+'1.3.sz.mell.'!H43+'1.4.sz.mell.'!H43</f>
        <v>0</v>
      </c>
      <c r="K43" s="367"/>
    </row>
    <row r="44" spans="1:11" s="212" customFormat="1" ht="12" customHeight="1" x14ac:dyDescent="0.25">
      <c r="A44" s="221" t="s">
        <v>61</v>
      </c>
      <c r="B44" s="218" t="s">
        <v>304</v>
      </c>
      <c r="C44" s="232" t="s">
        <v>1324</v>
      </c>
      <c r="D44" s="220">
        <f>'1.2.sz.mell.'!D44+'1.3.sz.mell.'!D44+'1.4.sz.mell.'!D44</f>
        <v>0</v>
      </c>
      <c r="E44" s="220">
        <f>'1.2.sz.mell.'!E44+'1.3.sz.mell.'!E44+'1.4.sz.mell.'!E44</f>
        <v>0</v>
      </c>
      <c r="F44" s="220">
        <f>'1.2.sz.mell.'!F44+'1.3.sz.mell.'!F44+'1.4.sz.mell.'!F44</f>
        <v>0</v>
      </c>
      <c r="G44" s="220">
        <f>'1.2.sz.mell.'!G44+'1.3.sz.mell.'!G44+'1.4.sz.mell.'!G44</f>
        <v>0</v>
      </c>
      <c r="H44" s="220">
        <f>'1.2.sz.mell.'!H44+'1.3.sz.mell.'!H44+'1.4.sz.mell.'!H44</f>
        <v>0</v>
      </c>
      <c r="K44" s="367"/>
    </row>
    <row r="45" spans="1:11" s="212" customFormat="1" ht="12" customHeight="1" thickBot="1" x14ac:dyDescent="0.3">
      <c r="A45" s="221" t="s">
        <v>1325</v>
      </c>
      <c r="B45" s="218" t="s">
        <v>1326</v>
      </c>
      <c r="C45" s="223" t="s">
        <v>62</v>
      </c>
      <c r="D45" s="220">
        <f>'1.2.sz.mell.'!D45+'1.3.sz.mell.'!D45+'1.4.sz.mell.'!D45</f>
        <v>30000</v>
      </c>
      <c r="E45" s="220">
        <f>'1.2.sz.mell.'!E45+'1.3.sz.mell.'!E45+'1.4.sz.mell.'!E45</f>
        <v>0</v>
      </c>
      <c r="F45" s="220">
        <f>'1.2.sz.mell.'!F45+'1.3.sz.mell.'!F45+'1.4.sz.mell.'!F45</f>
        <v>30000</v>
      </c>
      <c r="G45" s="220">
        <f>'1.2.sz.mell.'!G45+'1.3.sz.mell.'!G45+'1.4.sz.mell.'!G45</f>
        <v>0</v>
      </c>
      <c r="H45" s="220">
        <f>'1.2.sz.mell.'!H45+'1.3.sz.mell.'!H45+'1.4.sz.mell.'!H45</f>
        <v>30000</v>
      </c>
      <c r="K45" s="367"/>
    </row>
    <row r="46" spans="1:11" s="212" customFormat="1" ht="12" customHeight="1" thickBot="1" x14ac:dyDescent="0.3">
      <c r="A46" s="208" t="s">
        <v>63</v>
      </c>
      <c r="B46" s="209" t="s">
        <v>305</v>
      </c>
      <c r="C46" s="210" t="s">
        <v>64</v>
      </c>
      <c r="D46" s="211">
        <f>SUM(D47:D51)</f>
        <v>0</v>
      </c>
      <c r="E46" s="211">
        <f t="shared" ref="E46:H46" si="5">SUM(E47:E51)</f>
        <v>0</v>
      </c>
      <c r="F46" s="211">
        <f t="shared" si="5"/>
        <v>0</v>
      </c>
      <c r="G46" s="211">
        <f t="shared" si="5"/>
        <v>0</v>
      </c>
      <c r="H46" s="211">
        <f t="shared" si="5"/>
        <v>0</v>
      </c>
      <c r="K46" s="367"/>
    </row>
    <row r="47" spans="1:11" s="212" customFormat="1" ht="12" customHeight="1" x14ac:dyDescent="0.25">
      <c r="A47" s="213" t="s">
        <v>65</v>
      </c>
      <c r="B47" s="214" t="s">
        <v>306</v>
      </c>
      <c r="C47" s="215" t="s">
        <v>66</v>
      </c>
      <c r="D47" s="234">
        <f>'1.2.sz.mell.'!D47+'1.3.sz.mell.'!D47+'1.4.sz.mell.'!D47</f>
        <v>0</v>
      </c>
      <c r="E47" s="234">
        <f>'1.2.sz.mell.'!E47+'1.3.sz.mell.'!E47+'1.4.sz.mell.'!E47</f>
        <v>0</v>
      </c>
      <c r="F47" s="234">
        <f>'1.2.sz.mell.'!F47+'1.3.sz.mell.'!F47+'1.4.sz.mell.'!F47</f>
        <v>0</v>
      </c>
      <c r="G47" s="234">
        <f>'1.2.sz.mell.'!G47+'1.3.sz.mell.'!G47+'1.4.sz.mell.'!G47</f>
        <v>0</v>
      </c>
      <c r="H47" s="234">
        <f>'1.2.sz.mell.'!H47+'1.3.sz.mell.'!H47+'1.4.sz.mell.'!H47</f>
        <v>0</v>
      </c>
      <c r="K47" s="367"/>
    </row>
    <row r="48" spans="1:11" s="212" customFormat="1" ht="12" customHeight="1" x14ac:dyDescent="0.25">
      <c r="A48" s="217" t="s">
        <v>67</v>
      </c>
      <c r="B48" s="218" t="s">
        <v>307</v>
      </c>
      <c r="C48" s="219" t="s">
        <v>68</v>
      </c>
      <c r="D48" s="235">
        <f>'1.2.sz.mell.'!D48+'1.3.sz.mell.'!D48+'1.4.sz.mell.'!D48</f>
        <v>0</v>
      </c>
      <c r="E48" s="235">
        <f>'1.2.sz.mell.'!E48+'1.3.sz.mell.'!E48+'1.4.sz.mell.'!E48</f>
        <v>0</v>
      </c>
      <c r="F48" s="235">
        <f>'1.2.sz.mell.'!F48+'1.3.sz.mell.'!F48+'1.4.sz.mell.'!F48</f>
        <v>0</v>
      </c>
      <c r="G48" s="235">
        <f>'1.2.sz.mell.'!G48+'1.3.sz.mell.'!G48+'1.4.sz.mell.'!G48</f>
        <v>0</v>
      </c>
      <c r="H48" s="235">
        <f>'1.2.sz.mell.'!H48+'1.3.sz.mell.'!H48+'1.4.sz.mell.'!H48</f>
        <v>0</v>
      </c>
      <c r="K48" s="367"/>
    </row>
    <row r="49" spans="1:11" s="212" customFormat="1" ht="12" customHeight="1" x14ac:dyDescent="0.25">
      <c r="A49" s="217" t="s">
        <v>69</v>
      </c>
      <c r="B49" s="218" t="s">
        <v>308</v>
      </c>
      <c r="C49" s="219" t="s">
        <v>70</v>
      </c>
      <c r="D49" s="235">
        <f>'1.2.sz.mell.'!D49+'1.3.sz.mell.'!D49+'1.4.sz.mell.'!D49</f>
        <v>0</v>
      </c>
      <c r="E49" s="235">
        <f>'1.2.sz.mell.'!E49+'1.3.sz.mell.'!E49+'1.4.sz.mell.'!E49</f>
        <v>0</v>
      </c>
      <c r="F49" s="235">
        <f>'1.2.sz.mell.'!F49+'1.3.sz.mell.'!F49+'1.4.sz.mell.'!F49</f>
        <v>0</v>
      </c>
      <c r="G49" s="235">
        <f>'1.2.sz.mell.'!G49+'1.3.sz.mell.'!G49+'1.4.sz.mell.'!G49</f>
        <v>0</v>
      </c>
      <c r="H49" s="235">
        <f>'1.2.sz.mell.'!H49+'1.3.sz.mell.'!H49+'1.4.sz.mell.'!H49</f>
        <v>0</v>
      </c>
      <c r="K49" s="367"/>
    </row>
    <row r="50" spans="1:11" s="212" customFormat="1" ht="12" customHeight="1" x14ac:dyDescent="0.25">
      <c r="A50" s="217" t="s">
        <v>71</v>
      </c>
      <c r="B50" s="218" t="s">
        <v>309</v>
      </c>
      <c r="C50" s="219" t="s">
        <v>72</v>
      </c>
      <c r="D50" s="235">
        <f>'1.2.sz.mell.'!D50+'1.3.sz.mell.'!D50+'1.4.sz.mell.'!D50</f>
        <v>0</v>
      </c>
      <c r="E50" s="235">
        <f>'1.2.sz.mell.'!E50+'1.3.sz.mell.'!E50+'1.4.sz.mell.'!E50</f>
        <v>0</v>
      </c>
      <c r="F50" s="235">
        <f>'1.2.sz.mell.'!F50+'1.3.sz.mell.'!F50+'1.4.sz.mell.'!F50</f>
        <v>0</v>
      </c>
      <c r="G50" s="235">
        <f>'1.2.sz.mell.'!G50+'1.3.sz.mell.'!G50+'1.4.sz.mell.'!G50</f>
        <v>0</v>
      </c>
      <c r="H50" s="235">
        <f>'1.2.sz.mell.'!H50+'1.3.sz.mell.'!H50+'1.4.sz.mell.'!H50</f>
        <v>0</v>
      </c>
      <c r="K50" s="367"/>
    </row>
    <row r="51" spans="1:11" s="212" customFormat="1" ht="12" customHeight="1" thickBot="1" x14ac:dyDescent="0.3">
      <c r="A51" s="221" t="s">
        <v>73</v>
      </c>
      <c r="B51" s="218" t="s">
        <v>310</v>
      </c>
      <c r="C51" s="223" t="s">
        <v>74</v>
      </c>
      <c r="D51" s="233">
        <f>'1.2.sz.mell.'!D51+'1.3.sz.mell.'!D51+'1.4.sz.mell.'!D51</f>
        <v>0</v>
      </c>
      <c r="E51" s="233">
        <f>'1.2.sz.mell.'!E51+'1.3.sz.mell.'!E51+'1.4.sz.mell.'!E51</f>
        <v>0</v>
      </c>
      <c r="F51" s="233">
        <f>'1.2.sz.mell.'!F51+'1.3.sz.mell.'!F51+'1.4.sz.mell.'!F51</f>
        <v>0</v>
      </c>
      <c r="G51" s="233">
        <f>'1.2.sz.mell.'!G51+'1.3.sz.mell.'!G51+'1.4.sz.mell.'!G51</f>
        <v>0</v>
      </c>
      <c r="H51" s="233">
        <f>'1.2.sz.mell.'!H51+'1.3.sz.mell.'!H51+'1.4.sz.mell.'!H51</f>
        <v>0</v>
      </c>
      <c r="K51" s="367"/>
    </row>
    <row r="52" spans="1:11" s="212" customFormat="1" ht="12" customHeight="1" thickBot="1" x14ac:dyDescent="0.3">
      <c r="A52" s="208" t="s">
        <v>75</v>
      </c>
      <c r="B52" s="209" t="s">
        <v>311</v>
      </c>
      <c r="C52" s="210" t="s">
        <v>76</v>
      </c>
      <c r="D52" s="211">
        <f>SUM(D53:D58)</f>
        <v>0</v>
      </c>
      <c r="E52" s="211">
        <f t="shared" ref="E52:H52" si="6">SUM(E53:E58)</f>
        <v>0</v>
      </c>
      <c r="F52" s="211">
        <f t="shared" si="6"/>
        <v>0</v>
      </c>
      <c r="G52" s="211">
        <f t="shared" si="6"/>
        <v>0</v>
      </c>
      <c r="H52" s="211">
        <f t="shared" si="6"/>
        <v>0</v>
      </c>
      <c r="K52" s="367"/>
    </row>
    <row r="53" spans="1:11" s="212" customFormat="1" ht="12" customHeight="1" x14ac:dyDescent="0.25">
      <c r="A53" s="213" t="s">
        <v>369</v>
      </c>
      <c r="B53" s="214" t="s">
        <v>312</v>
      </c>
      <c r="C53" s="215" t="s">
        <v>366</v>
      </c>
      <c r="D53" s="216">
        <f>'1.2.sz.mell.'!D53+'1.3.sz.mell.'!D53+'1.4.sz.mell.'!D53</f>
        <v>0</v>
      </c>
      <c r="E53" s="216">
        <f>'1.2.sz.mell.'!E53+'1.3.sz.mell.'!E53+'1.4.sz.mell.'!E53</f>
        <v>0</v>
      </c>
      <c r="F53" s="216">
        <f>'1.2.sz.mell.'!F53+'1.3.sz.mell.'!F53+'1.4.sz.mell.'!F53</f>
        <v>0</v>
      </c>
      <c r="G53" s="216">
        <f>'1.2.sz.mell.'!G53+'1.3.sz.mell.'!G53+'1.4.sz.mell.'!G53</f>
        <v>0</v>
      </c>
      <c r="H53" s="216">
        <f>'1.2.sz.mell.'!H53+'1.3.sz.mell.'!H53+'1.4.sz.mell.'!H53</f>
        <v>0</v>
      </c>
      <c r="K53" s="367"/>
    </row>
    <row r="54" spans="1:11" s="212" customFormat="1" ht="12" customHeight="1" x14ac:dyDescent="0.25">
      <c r="A54" s="213" t="s">
        <v>370</v>
      </c>
      <c r="B54" s="218" t="s">
        <v>313</v>
      </c>
      <c r="C54" s="219" t="s">
        <v>367</v>
      </c>
      <c r="D54" s="216">
        <f>'1.2.sz.mell.'!D54+'1.3.sz.mell.'!D54+'1.4.sz.mell.'!D54</f>
        <v>0</v>
      </c>
      <c r="E54" s="216">
        <f>'1.2.sz.mell.'!E54+'1.3.sz.mell.'!E54+'1.4.sz.mell.'!E54</f>
        <v>0</v>
      </c>
      <c r="F54" s="216">
        <f>'1.2.sz.mell.'!F54+'1.3.sz.mell.'!F54+'1.4.sz.mell.'!F54</f>
        <v>0</v>
      </c>
      <c r="G54" s="216">
        <f>'1.2.sz.mell.'!G54+'1.3.sz.mell.'!G54+'1.4.sz.mell.'!G54</f>
        <v>0</v>
      </c>
      <c r="H54" s="216">
        <f>'1.2.sz.mell.'!H54+'1.3.sz.mell.'!H54+'1.4.sz.mell.'!H54</f>
        <v>0</v>
      </c>
      <c r="K54" s="367"/>
    </row>
    <row r="55" spans="1:11" s="212" customFormat="1" ht="13.5" customHeight="1" x14ac:dyDescent="0.25">
      <c r="A55" s="213" t="s">
        <v>371</v>
      </c>
      <c r="B55" s="218" t="s">
        <v>314</v>
      </c>
      <c r="C55" s="219" t="s">
        <v>395</v>
      </c>
      <c r="D55" s="216">
        <f>'1.2.sz.mell.'!D55+'1.3.sz.mell.'!D55+'1.4.sz.mell.'!D55</f>
        <v>0</v>
      </c>
      <c r="E55" s="216">
        <f>'1.2.sz.mell.'!E55+'1.3.sz.mell.'!E55+'1.4.sz.mell.'!E55</f>
        <v>0</v>
      </c>
      <c r="F55" s="216">
        <f>'1.2.sz.mell.'!F55+'1.3.sz.mell.'!F55+'1.4.sz.mell.'!F55</f>
        <v>0</v>
      </c>
      <c r="G55" s="216">
        <f>'1.2.sz.mell.'!G55+'1.3.sz.mell.'!G55+'1.4.sz.mell.'!G55</f>
        <v>0</v>
      </c>
      <c r="H55" s="216">
        <f>'1.2.sz.mell.'!H55+'1.3.sz.mell.'!H55+'1.4.sz.mell.'!H55</f>
        <v>0</v>
      </c>
      <c r="K55" s="367"/>
    </row>
    <row r="56" spans="1:11" s="212" customFormat="1" ht="12" customHeight="1" x14ac:dyDescent="0.25">
      <c r="A56" s="221" t="s">
        <v>372</v>
      </c>
      <c r="B56" s="222" t="s">
        <v>368</v>
      </c>
      <c r="C56" s="223" t="s">
        <v>374</v>
      </c>
      <c r="D56" s="216">
        <f>'1.2.sz.mell.'!D56+'1.3.sz.mell.'!D56+'1.4.sz.mell.'!D56</f>
        <v>0</v>
      </c>
      <c r="E56" s="216">
        <f>'1.2.sz.mell.'!E56+'1.3.sz.mell.'!E56+'1.4.sz.mell.'!E56</f>
        <v>0</v>
      </c>
      <c r="F56" s="216">
        <f>'1.2.sz.mell.'!F56+'1.3.sz.mell.'!F56+'1.4.sz.mell.'!F56</f>
        <v>0</v>
      </c>
      <c r="G56" s="216">
        <f>'1.2.sz.mell.'!G56+'1.3.sz.mell.'!G56+'1.4.sz.mell.'!G56</f>
        <v>0</v>
      </c>
      <c r="H56" s="216">
        <f>'1.2.sz.mell.'!H56+'1.3.sz.mell.'!H56+'1.4.sz.mell.'!H56</f>
        <v>0</v>
      </c>
      <c r="K56" s="367"/>
    </row>
    <row r="57" spans="1:11" s="212" customFormat="1" ht="12" customHeight="1" x14ac:dyDescent="0.25">
      <c r="A57" s="221" t="s">
        <v>373</v>
      </c>
      <c r="B57" s="222" t="s">
        <v>365</v>
      </c>
      <c r="C57" s="223" t="s">
        <v>375</v>
      </c>
      <c r="D57" s="216">
        <f>'1.2.sz.mell.'!D57+'1.3.sz.mell.'!D57+'1.4.sz.mell.'!D57</f>
        <v>0</v>
      </c>
      <c r="E57" s="216">
        <f>'1.2.sz.mell.'!E57+'1.3.sz.mell.'!E57+'1.4.sz.mell.'!E57</f>
        <v>0</v>
      </c>
      <c r="F57" s="216">
        <f>'1.2.sz.mell.'!F57+'1.3.sz.mell.'!F57+'1.4.sz.mell.'!F57</f>
        <v>0</v>
      </c>
      <c r="G57" s="216">
        <f>'1.2.sz.mell.'!G57+'1.3.sz.mell.'!G57+'1.4.sz.mell.'!G57</f>
        <v>0</v>
      </c>
      <c r="H57" s="216">
        <f>'1.2.sz.mell.'!H57+'1.3.sz.mell.'!H57+'1.4.sz.mell.'!H57</f>
        <v>0</v>
      </c>
      <c r="K57" s="367"/>
    </row>
    <row r="58" spans="1:11" s="212" customFormat="1" ht="12" customHeight="1" thickBot="1" x14ac:dyDescent="0.3">
      <c r="A58" s="221" t="s">
        <v>1327</v>
      </c>
      <c r="B58" s="222" t="s">
        <v>365</v>
      </c>
      <c r="C58" s="225" t="s">
        <v>1328</v>
      </c>
      <c r="D58" s="216">
        <f>'1.2.sz.mell.'!D58+'1.3.sz.mell.'!D58+'1.4.sz.mell.'!D58</f>
        <v>0</v>
      </c>
      <c r="E58" s="216">
        <f>'1.2.sz.mell.'!E58+'1.3.sz.mell.'!E58+'1.4.sz.mell.'!E58</f>
        <v>0</v>
      </c>
      <c r="F58" s="216">
        <f>'1.2.sz.mell.'!F58+'1.3.sz.mell.'!F58+'1.4.sz.mell.'!F58</f>
        <v>0</v>
      </c>
      <c r="G58" s="216">
        <f>'1.2.sz.mell.'!G58+'1.3.sz.mell.'!G58+'1.4.sz.mell.'!G58</f>
        <v>0</v>
      </c>
      <c r="H58" s="216">
        <f>'1.2.sz.mell.'!H58+'1.3.sz.mell.'!H58+'1.4.sz.mell.'!H58</f>
        <v>0</v>
      </c>
      <c r="K58" s="367"/>
    </row>
    <row r="59" spans="1:11" s="212" customFormat="1" ht="12" customHeight="1" thickBot="1" x14ac:dyDescent="0.3">
      <c r="A59" s="208" t="s">
        <v>81</v>
      </c>
      <c r="B59" s="209" t="s">
        <v>315</v>
      </c>
      <c r="C59" s="224" t="s">
        <v>82</v>
      </c>
      <c r="D59" s="211">
        <f>SUM(D60:D64)</f>
        <v>0</v>
      </c>
      <c r="E59" s="211">
        <f t="shared" ref="E59:H59" si="7">SUM(E60:E64)</f>
        <v>0</v>
      </c>
      <c r="F59" s="211">
        <f t="shared" si="7"/>
        <v>55000</v>
      </c>
      <c r="G59" s="211">
        <f t="shared" si="7"/>
        <v>0</v>
      </c>
      <c r="H59" s="211">
        <f t="shared" si="7"/>
        <v>55000</v>
      </c>
      <c r="K59" s="367"/>
    </row>
    <row r="60" spans="1:11" s="212" customFormat="1" ht="12" customHeight="1" x14ac:dyDescent="0.25">
      <c r="A60" s="213" t="s">
        <v>381</v>
      </c>
      <c r="B60" s="214" t="s">
        <v>316</v>
      </c>
      <c r="C60" s="215" t="s">
        <v>376</v>
      </c>
      <c r="D60" s="235">
        <f>'1.2.sz.mell.'!D60+'1.3.sz.mell.'!D60+'1.4.sz.mell.'!D60</f>
        <v>0</v>
      </c>
      <c r="E60" s="235">
        <f>'1.2.sz.mell.'!E60+'1.3.sz.mell.'!E60+'1.4.sz.mell.'!E60</f>
        <v>0</v>
      </c>
      <c r="F60" s="235">
        <f>'1.2.sz.mell.'!F60+'1.3.sz.mell.'!F60+'1.4.sz.mell.'!F60</f>
        <v>0</v>
      </c>
      <c r="G60" s="235">
        <f>'1.2.sz.mell.'!G60+'1.3.sz.mell.'!G60+'1.4.sz.mell.'!G60</f>
        <v>0</v>
      </c>
      <c r="H60" s="235">
        <f>'1.2.sz.mell.'!H60+'1.3.sz.mell.'!H60+'1.4.sz.mell.'!H60</f>
        <v>0</v>
      </c>
      <c r="K60" s="367"/>
    </row>
    <row r="61" spans="1:11" s="212" customFormat="1" ht="12" customHeight="1" x14ac:dyDescent="0.25">
      <c r="A61" s="213" t="s">
        <v>382</v>
      </c>
      <c r="B61" s="214" t="s">
        <v>317</v>
      </c>
      <c r="C61" s="219" t="s">
        <v>377</v>
      </c>
      <c r="D61" s="235">
        <f>'1.2.sz.mell.'!D61+'1.3.sz.mell.'!D61+'1.4.sz.mell.'!D61</f>
        <v>0</v>
      </c>
      <c r="E61" s="235">
        <f>'1.2.sz.mell.'!E61+'1.3.sz.mell.'!E61+'1.4.sz.mell.'!E61</f>
        <v>0</v>
      </c>
      <c r="F61" s="235">
        <f>'1.2.sz.mell.'!F61+'1.3.sz.mell.'!F61+'1.4.sz.mell.'!F61</f>
        <v>0</v>
      </c>
      <c r="G61" s="235">
        <f>'1.2.sz.mell.'!G61+'1.3.sz.mell.'!G61+'1.4.sz.mell.'!G61</f>
        <v>0</v>
      </c>
      <c r="H61" s="235">
        <f>'1.2.sz.mell.'!H61+'1.3.sz.mell.'!H61+'1.4.sz.mell.'!H61</f>
        <v>0</v>
      </c>
      <c r="K61" s="367"/>
    </row>
    <row r="62" spans="1:11" s="212" customFormat="1" ht="11.25" customHeight="1" x14ac:dyDescent="0.25">
      <c r="A62" s="213" t="s">
        <v>383</v>
      </c>
      <c r="B62" s="214" t="s">
        <v>318</v>
      </c>
      <c r="C62" s="219" t="s">
        <v>396</v>
      </c>
      <c r="D62" s="235">
        <f>'1.2.sz.mell.'!D62+'1.3.sz.mell.'!D62+'1.4.sz.mell.'!D62</f>
        <v>0</v>
      </c>
      <c r="E62" s="235">
        <f>'1.2.sz.mell.'!E62+'1.3.sz.mell.'!E62+'1.4.sz.mell.'!E62</f>
        <v>0</v>
      </c>
      <c r="F62" s="235">
        <f>'1.2.sz.mell.'!F62+'1.3.sz.mell.'!F62+'1.4.sz.mell.'!F62</f>
        <v>0</v>
      </c>
      <c r="G62" s="235">
        <f>'1.2.sz.mell.'!G62+'1.3.sz.mell.'!G62+'1.4.sz.mell.'!G62</f>
        <v>0</v>
      </c>
      <c r="H62" s="235">
        <f>'1.2.sz.mell.'!H62+'1.3.sz.mell.'!H62+'1.4.sz.mell.'!H62</f>
        <v>0</v>
      </c>
      <c r="K62" s="367"/>
    </row>
    <row r="63" spans="1:11" s="212" customFormat="1" ht="12" customHeight="1" x14ac:dyDescent="0.25">
      <c r="A63" s="213" t="s">
        <v>384</v>
      </c>
      <c r="B63" s="236" t="s">
        <v>379</v>
      </c>
      <c r="C63" s="223" t="s">
        <v>378</v>
      </c>
      <c r="D63" s="235">
        <f>'1.2.sz.mell.'!D63+'1.3.sz.mell.'!D63+'1.4.sz.mell.'!D63</f>
        <v>0</v>
      </c>
      <c r="E63" s="235">
        <f>'1.2.sz.mell.'!E63+'1.3.sz.mell.'!E63+'1.4.sz.mell.'!E63</f>
        <v>0</v>
      </c>
      <c r="F63" s="235">
        <f>'1.2.sz.mell.'!F63+'1.3.sz.mell.'!F63+'1.4.sz.mell.'!F63</f>
        <v>0</v>
      </c>
      <c r="G63" s="235">
        <f>'1.2.sz.mell.'!G63+'1.3.sz.mell.'!G63+'1.4.sz.mell.'!G63</f>
        <v>0</v>
      </c>
      <c r="H63" s="235">
        <f>'1.2.sz.mell.'!H63+'1.3.sz.mell.'!H63+'1.4.sz.mell.'!H63</f>
        <v>0</v>
      </c>
      <c r="K63" s="367"/>
    </row>
    <row r="64" spans="1:11" s="212" customFormat="1" ht="12" customHeight="1" x14ac:dyDescent="0.25">
      <c r="A64" s="213" t="s">
        <v>385</v>
      </c>
      <c r="B64" s="222" t="s">
        <v>386</v>
      </c>
      <c r="C64" s="223" t="s">
        <v>380</v>
      </c>
      <c r="D64" s="235">
        <f>'1.2.sz.mell.'!D64+'1.3.sz.mell.'!D64+'1.4.sz.mell.'!D64</f>
        <v>0</v>
      </c>
      <c r="E64" s="235"/>
      <c r="F64" s="235">
        <f>'1.2.sz.mell.'!F64+'1.3.sz.mell.'!F64+'1.4.sz.mell.'!F64</f>
        <v>55000</v>
      </c>
      <c r="G64" s="235">
        <f>'1.2.sz.mell.'!G64+'1.3.sz.mell.'!G64+'1.4.sz.mell.'!G64</f>
        <v>0</v>
      </c>
      <c r="H64" s="235">
        <f>'1.2.sz.mell.'!H64+'1.3.sz.mell.'!H64+'1.4.sz.mell.'!H64</f>
        <v>55000</v>
      </c>
      <c r="K64" s="367"/>
    </row>
    <row r="65" spans="1:11" s="212" customFormat="1" ht="12" customHeight="1" thickBot="1" x14ac:dyDescent="0.3">
      <c r="A65" s="213" t="s">
        <v>1329</v>
      </c>
      <c r="B65" s="222" t="s">
        <v>386</v>
      </c>
      <c r="C65" s="225" t="s">
        <v>1330</v>
      </c>
      <c r="D65" s="235">
        <f>'1.2.sz.mell.'!D65+'1.3.sz.mell.'!D65+'1.4.sz.mell.'!D65</f>
        <v>0</v>
      </c>
      <c r="E65" s="235">
        <f>'1.2.sz.mell.'!E65+'1.3.sz.mell.'!E65+'1.4.sz.mell.'!E65</f>
        <v>0</v>
      </c>
      <c r="F65" s="235">
        <f>'1.2.sz.mell.'!F65+'1.3.sz.mell.'!F65+'1.4.sz.mell.'!F65</f>
        <v>0</v>
      </c>
      <c r="G65" s="235">
        <f>'1.2.sz.mell.'!G65+'1.3.sz.mell.'!G65+'1.4.sz.mell.'!G65</f>
        <v>0</v>
      </c>
      <c r="H65" s="235">
        <f>'1.2.sz.mell.'!H65+'1.3.sz.mell.'!H65+'1.4.sz.mell.'!H65</f>
        <v>0</v>
      </c>
      <c r="K65" s="367"/>
    </row>
    <row r="66" spans="1:11" s="212" customFormat="1" ht="12" customHeight="1" thickBot="1" x14ac:dyDescent="0.3">
      <c r="A66" s="208" t="s">
        <v>83</v>
      </c>
      <c r="B66" s="209"/>
      <c r="C66" s="210" t="s">
        <v>84</v>
      </c>
      <c r="D66" s="230">
        <f>+D5+D12+D19+D26+D34+D46+D52+D59</f>
        <v>39943476</v>
      </c>
      <c r="E66" s="230">
        <f t="shared" ref="E66:H66" si="8">+E5+E12+E19+E26+E34+E46+E52+E59</f>
        <v>261181</v>
      </c>
      <c r="F66" s="230">
        <f t="shared" si="8"/>
        <v>40259657</v>
      </c>
      <c r="G66" s="230">
        <f t="shared" si="8"/>
        <v>-300000</v>
      </c>
      <c r="H66" s="230">
        <f t="shared" si="8"/>
        <v>39959657</v>
      </c>
      <c r="K66" s="367"/>
    </row>
    <row r="67" spans="1:11" s="212" customFormat="1" ht="12" customHeight="1" thickBot="1" x14ac:dyDescent="0.3">
      <c r="A67" s="237" t="s">
        <v>85</v>
      </c>
      <c r="B67" s="209" t="s">
        <v>320</v>
      </c>
      <c r="C67" s="224" t="s">
        <v>86</v>
      </c>
      <c r="D67" s="211">
        <f>SUM(D68:D70)</f>
        <v>0</v>
      </c>
      <c r="E67" s="211">
        <f t="shared" ref="E67:H67" si="9">SUM(E68:E70)</f>
        <v>0</v>
      </c>
      <c r="F67" s="211">
        <f t="shared" si="9"/>
        <v>0</v>
      </c>
      <c r="G67" s="211">
        <f t="shared" si="9"/>
        <v>0</v>
      </c>
      <c r="H67" s="211">
        <f t="shared" si="9"/>
        <v>0</v>
      </c>
      <c r="K67" s="367"/>
    </row>
    <row r="68" spans="1:11" s="212" customFormat="1" ht="12" customHeight="1" x14ac:dyDescent="0.25">
      <c r="A68" s="213" t="s">
        <v>87</v>
      </c>
      <c r="B68" s="214" t="s">
        <v>321</v>
      </c>
      <c r="C68" s="215" t="s">
        <v>88</v>
      </c>
      <c r="D68" s="235">
        <f>'1.2.sz.mell.'!D68+'1.3.sz.mell.'!D68+'1.4.sz.mell.'!D68</f>
        <v>0</v>
      </c>
      <c r="E68" s="235">
        <f>'1.2.sz.mell.'!E68+'1.3.sz.mell.'!E68+'1.4.sz.mell.'!E68</f>
        <v>0</v>
      </c>
      <c r="F68" s="235">
        <f>'1.2.sz.mell.'!F68+'1.3.sz.mell.'!F68+'1.4.sz.mell.'!F68</f>
        <v>0</v>
      </c>
      <c r="G68" s="235">
        <f>'1.2.sz.mell.'!G68+'1.3.sz.mell.'!G68+'1.4.sz.mell.'!G68</f>
        <v>0</v>
      </c>
      <c r="H68" s="235">
        <f>'1.2.sz.mell.'!H68+'1.3.sz.mell.'!H68+'1.4.sz.mell.'!H68</f>
        <v>0</v>
      </c>
      <c r="K68" s="367"/>
    </row>
    <row r="69" spans="1:11" s="212" customFormat="1" ht="12" customHeight="1" x14ac:dyDescent="0.25">
      <c r="A69" s="217" t="s">
        <v>89</v>
      </c>
      <c r="B69" s="214" t="s">
        <v>322</v>
      </c>
      <c r="C69" s="219" t="s">
        <v>90</v>
      </c>
      <c r="D69" s="235">
        <f>'1.2.sz.mell.'!D69+'1.3.sz.mell.'!D69+'1.4.sz.mell.'!D69</f>
        <v>0</v>
      </c>
      <c r="E69" s="235">
        <f>'1.2.sz.mell.'!E69+'1.3.sz.mell.'!E69+'1.4.sz.mell.'!E69</f>
        <v>0</v>
      </c>
      <c r="F69" s="235">
        <f>'1.2.sz.mell.'!F69+'1.3.sz.mell.'!F69+'1.4.sz.mell.'!F69</f>
        <v>0</v>
      </c>
      <c r="G69" s="235">
        <f>'1.2.sz.mell.'!G69+'1.3.sz.mell.'!G69+'1.4.sz.mell.'!G69</f>
        <v>0</v>
      </c>
      <c r="H69" s="235">
        <f>'1.2.sz.mell.'!H69+'1.3.sz.mell.'!H69+'1.4.sz.mell.'!H69</f>
        <v>0</v>
      </c>
      <c r="K69" s="367"/>
    </row>
    <row r="70" spans="1:11" s="212" customFormat="1" ht="12" customHeight="1" thickBot="1" x14ac:dyDescent="0.3">
      <c r="A70" s="221" t="s">
        <v>91</v>
      </c>
      <c r="B70" s="214" t="s">
        <v>323</v>
      </c>
      <c r="C70" s="238" t="s">
        <v>92</v>
      </c>
      <c r="D70" s="235">
        <f>'1.2.sz.mell.'!D70+'1.3.sz.mell.'!D70+'1.4.sz.mell.'!D70</f>
        <v>0</v>
      </c>
      <c r="E70" s="235">
        <f>'1.2.sz.mell.'!E70+'1.3.sz.mell.'!E70+'1.4.sz.mell.'!E70</f>
        <v>0</v>
      </c>
      <c r="F70" s="235">
        <f>'1.2.sz.mell.'!F70+'1.3.sz.mell.'!F70+'1.4.sz.mell.'!F70</f>
        <v>0</v>
      </c>
      <c r="G70" s="235">
        <f>'1.2.sz.mell.'!G70+'1.3.sz.mell.'!G70+'1.4.sz.mell.'!G70</f>
        <v>0</v>
      </c>
      <c r="H70" s="235">
        <f>'1.2.sz.mell.'!H70+'1.3.sz.mell.'!H70+'1.4.sz.mell.'!H70</f>
        <v>0</v>
      </c>
      <c r="K70" s="367"/>
    </row>
    <row r="71" spans="1:11" s="212" customFormat="1" ht="12" customHeight="1" thickBot="1" x14ac:dyDescent="0.3">
      <c r="A71" s="237" t="s">
        <v>93</v>
      </c>
      <c r="B71" s="209" t="s">
        <v>324</v>
      </c>
      <c r="C71" s="224" t="s">
        <v>94</v>
      </c>
      <c r="D71" s="211">
        <f>SUM(D72:D75)</f>
        <v>0</v>
      </c>
      <c r="E71" s="211">
        <f t="shared" ref="E71:H71" si="10">SUM(E72:E75)</f>
        <v>0</v>
      </c>
      <c r="F71" s="211">
        <f t="shared" si="10"/>
        <v>0</v>
      </c>
      <c r="G71" s="211">
        <f t="shared" si="10"/>
        <v>0</v>
      </c>
      <c r="H71" s="211">
        <f t="shared" si="10"/>
        <v>0</v>
      </c>
      <c r="K71" s="367"/>
    </row>
    <row r="72" spans="1:11" s="212" customFormat="1" ht="12" customHeight="1" x14ac:dyDescent="0.25">
      <c r="A72" s="213" t="s">
        <v>95</v>
      </c>
      <c r="B72" s="214" t="s">
        <v>325</v>
      </c>
      <c r="C72" s="215" t="s">
        <v>96</v>
      </c>
      <c r="D72" s="235">
        <f>'1.2.sz.mell.'!D72+'1.3.sz.mell.'!D72+'1.4.sz.mell.'!D72</f>
        <v>0</v>
      </c>
      <c r="E72" s="235">
        <f>'1.2.sz.mell.'!E72+'1.3.sz.mell.'!E72+'1.4.sz.mell.'!E72</f>
        <v>0</v>
      </c>
      <c r="F72" s="235">
        <f>'1.2.sz.mell.'!F72+'1.3.sz.mell.'!F72+'1.4.sz.mell.'!F72</f>
        <v>0</v>
      </c>
      <c r="G72" s="235">
        <f>'1.2.sz.mell.'!G72+'1.3.sz.mell.'!G72+'1.4.sz.mell.'!G72</f>
        <v>0</v>
      </c>
      <c r="H72" s="235">
        <f>'1.2.sz.mell.'!H72+'1.3.sz.mell.'!H72+'1.4.sz.mell.'!H72</f>
        <v>0</v>
      </c>
      <c r="K72" s="367"/>
    </row>
    <row r="73" spans="1:11" s="212" customFormat="1" ht="12" customHeight="1" x14ac:dyDescent="0.25">
      <c r="A73" s="217" t="s">
        <v>97</v>
      </c>
      <c r="B73" s="214" t="s">
        <v>326</v>
      </c>
      <c r="C73" s="219" t="s">
        <v>98</v>
      </c>
      <c r="D73" s="235">
        <f>'1.2.sz.mell.'!D73+'1.3.sz.mell.'!D73+'1.4.sz.mell.'!D73</f>
        <v>0</v>
      </c>
      <c r="E73" s="235">
        <f>'1.2.sz.mell.'!E73+'1.3.sz.mell.'!E73+'1.4.sz.mell.'!E73</f>
        <v>0</v>
      </c>
      <c r="F73" s="235">
        <f>'1.2.sz.mell.'!F73+'1.3.sz.mell.'!F73+'1.4.sz.mell.'!F73</f>
        <v>0</v>
      </c>
      <c r="G73" s="235">
        <f>'1.2.sz.mell.'!G73+'1.3.sz.mell.'!G73+'1.4.sz.mell.'!G73</f>
        <v>0</v>
      </c>
      <c r="H73" s="235">
        <f>'1.2.sz.mell.'!H73+'1.3.sz.mell.'!H73+'1.4.sz.mell.'!H73</f>
        <v>0</v>
      </c>
      <c r="K73" s="367"/>
    </row>
    <row r="74" spans="1:11" s="212" customFormat="1" ht="12" customHeight="1" x14ac:dyDescent="0.25">
      <c r="A74" s="217" t="s">
        <v>99</v>
      </c>
      <c r="B74" s="214" t="s">
        <v>327</v>
      </c>
      <c r="C74" s="219" t="s">
        <v>100</v>
      </c>
      <c r="D74" s="235">
        <f>'1.2.sz.mell.'!D74+'1.3.sz.mell.'!D74+'1.4.sz.mell.'!D74</f>
        <v>0</v>
      </c>
      <c r="E74" s="235">
        <f>'1.2.sz.mell.'!E74+'1.3.sz.mell.'!E74+'1.4.sz.mell.'!E74</f>
        <v>0</v>
      </c>
      <c r="F74" s="235">
        <f>'1.2.sz.mell.'!F74+'1.3.sz.mell.'!F74+'1.4.sz.mell.'!F74</f>
        <v>0</v>
      </c>
      <c r="G74" s="235">
        <f>'1.2.sz.mell.'!G74+'1.3.sz.mell.'!G74+'1.4.sz.mell.'!G74</f>
        <v>0</v>
      </c>
      <c r="H74" s="235">
        <f>'1.2.sz.mell.'!H74+'1.3.sz.mell.'!H74+'1.4.sz.mell.'!H74</f>
        <v>0</v>
      </c>
      <c r="K74" s="367"/>
    </row>
    <row r="75" spans="1:11" s="212" customFormat="1" ht="12" customHeight="1" thickBot="1" x14ac:dyDescent="0.3">
      <c r="A75" s="221" t="s">
        <v>101</v>
      </c>
      <c r="B75" s="214" t="s">
        <v>328</v>
      </c>
      <c r="C75" s="223" t="s">
        <v>102</v>
      </c>
      <c r="D75" s="235">
        <f>'1.2.sz.mell.'!D75+'1.3.sz.mell.'!D75+'1.4.sz.mell.'!D75</f>
        <v>0</v>
      </c>
      <c r="E75" s="235">
        <f>'1.2.sz.mell.'!E75+'1.3.sz.mell.'!E75+'1.4.sz.mell.'!E75</f>
        <v>0</v>
      </c>
      <c r="F75" s="235">
        <f>'1.2.sz.mell.'!F75+'1.3.sz.mell.'!F75+'1.4.sz.mell.'!F75</f>
        <v>0</v>
      </c>
      <c r="G75" s="235">
        <f>'1.2.sz.mell.'!G75+'1.3.sz.mell.'!G75+'1.4.sz.mell.'!G75</f>
        <v>0</v>
      </c>
      <c r="H75" s="235">
        <f>'1.2.sz.mell.'!H75+'1.3.sz.mell.'!H75+'1.4.sz.mell.'!H75</f>
        <v>0</v>
      </c>
      <c r="K75" s="367"/>
    </row>
    <row r="76" spans="1:11" s="212" customFormat="1" ht="12" customHeight="1" thickBot="1" x14ac:dyDescent="0.3">
      <c r="A76" s="237" t="s">
        <v>103</v>
      </c>
      <c r="B76" s="209" t="s">
        <v>329</v>
      </c>
      <c r="C76" s="224" t="s">
        <v>104</v>
      </c>
      <c r="D76" s="211">
        <f>SUM(D77:D78)</f>
        <v>81455687</v>
      </c>
      <c r="E76" s="211">
        <f t="shared" ref="E76:H76" si="11">SUM(E77:E78)</f>
        <v>200268</v>
      </c>
      <c r="F76" s="211">
        <f t="shared" si="11"/>
        <v>81655955</v>
      </c>
      <c r="G76" s="211">
        <f t="shared" si="11"/>
        <v>0</v>
      </c>
      <c r="H76" s="211">
        <f t="shared" si="11"/>
        <v>81655955</v>
      </c>
      <c r="K76" s="367"/>
    </row>
    <row r="77" spans="1:11" s="212" customFormat="1" ht="12" customHeight="1" x14ac:dyDescent="0.25">
      <c r="A77" s="213" t="s">
        <v>105</v>
      </c>
      <c r="B77" s="214" t="s">
        <v>330</v>
      </c>
      <c r="C77" s="215" t="s">
        <v>106</v>
      </c>
      <c r="D77" s="235">
        <f>'1.2.sz.mell.'!D77+'1.3.sz.mell.'!D77+'1.4.sz.mell.'!D77</f>
        <v>81455687</v>
      </c>
      <c r="E77" s="235">
        <f>'1.2.sz.mell.'!E77+'1.3.sz.mell.'!E77+'1.4.sz.mell.'!E77</f>
        <v>200268</v>
      </c>
      <c r="F77" s="235">
        <f>'1.2.sz.mell.'!F77+'1.3.sz.mell.'!F77+'1.4.sz.mell.'!F77</f>
        <v>81655955</v>
      </c>
      <c r="G77" s="235">
        <f>'1.2.sz.mell.'!G77+'1.3.sz.mell.'!G77+'1.4.sz.mell.'!G77</f>
        <v>0</v>
      </c>
      <c r="H77" s="235">
        <f>'1.2.sz.mell.'!H77+'1.3.sz.mell.'!H77+'1.4.sz.mell.'!H77</f>
        <v>81655955</v>
      </c>
      <c r="K77" s="367"/>
    </row>
    <row r="78" spans="1:11" s="212" customFormat="1" ht="12" customHeight="1" thickBot="1" x14ac:dyDescent="0.3">
      <c r="A78" s="221" t="s">
        <v>107</v>
      </c>
      <c r="B78" s="214" t="s">
        <v>331</v>
      </c>
      <c r="C78" s="223" t="s">
        <v>108</v>
      </c>
      <c r="D78" s="235">
        <f>'1.2.sz.mell.'!D78+'1.3.sz.mell.'!D78+'1.4.sz.mell.'!D78</f>
        <v>0</v>
      </c>
      <c r="E78" s="235">
        <f>'1.2.sz.mell.'!E78+'1.3.sz.mell.'!E78+'1.4.sz.mell.'!E78</f>
        <v>0</v>
      </c>
      <c r="F78" s="235">
        <f>'1.2.sz.mell.'!F78+'1.3.sz.mell.'!F78+'1.4.sz.mell.'!F78</f>
        <v>0</v>
      </c>
      <c r="G78" s="235">
        <f>'1.2.sz.mell.'!G78+'1.3.sz.mell.'!G78+'1.4.sz.mell.'!G78</f>
        <v>0</v>
      </c>
      <c r="H78" s="235">
        <f>'1.2.sz.mell.'!H78+'1.3.sz.mell.'!H78+'1.4.sz.mell.'!H78</f>
        <v>0</v>
      </c>
      <c r="K78" s="367"/>
    </row>
    <row r="79" spans="1:11" s="212" customFormat="1" ht="12" customHeight="1" thickBot="1" x14ac:dyDescent="0.3">
      <c r="A79" s="237" t="s">
        <v>109</v>
      </c>
      <c r="B79" s="209"/>
      <c r="C79" s="224" t="s">
        <v>110</v>
      </c>
      <c r="D79" s="211">
        <f>SUM(D80:D82)</f>
        <v>0</v>
      </c>
      <c r="E79" s="211">
        <f t="shared" ref="E79:H79" si="12">SUM(E80:E82)</f>
        <v>5113</v>
      </c>
      <c r="F79" s="211">
        <f t="shared" si="12"/>
        <v>5113</v>
      </c>
      <c r="G79" s="211">
        <f t="shared" si="12"/>
        <v>0</v>
      </c>
      <c r="H79" s="211">
        <f t="shared" si="12"/>
        <v>5113</v>
      </c>
      <c r="K79" s="367"/>
    </row>
    <row r="80" spans="1:11" s="212" customFormat="1" ht="12" customHeight="1" x14ac:dyDescent="0.25">
      <c r="A80" s="213" t="s">
        <v>388</v>
      </c>
      <c r="B80" s="214" t="s">
        <v>332</v>
      </c>
      <c r="C80" s="215" t="s">
        <v>111</v>
      </c>
      <c r="D80" s="235">
        <f>'1.2.sz.mell.'!D80+'1.3.sz.mell.'!D80+'1.4.sz.mell.'!D80</f>
        <v>0</v>
      </c>
      <c r="E80" s="235">
        <f>'1.2.sz.mell.'!E80+'1.3.sz.mell.'!E80+'1.4.sz.mell.'!E80</f>
        <v>5113</v>
      </c>
      <c r="F80" s="235">
        <f>'1.2.sz.mell.'!F80+'1.3.sz.mell.'!F80+'1.4.sz.mell.'!F80</f>
        <v>5113</v>
      </c>
      <c r="G80" s="235">
        <f>'1.2.sz.mell.'!G80+'1.3.sz.mell.'!G80+'1.4.sz.mell.'!G80</f>
        <v>0</v>
      </c>
      <c r="H80" s="235">
        <f>'1.2.sz.mell.'!H80+'1.3.sz.mell.'!H80+'1.4.sz.mell.'!H80</f>
        <v>5113</v>
      </c>
      <c r="K80" s="367"/>
    </row>
    <row r="81" spans="1:13" s="212" customFormat="1" ht="12" customHeight="1" x14ac:dyDescent="0.25">
      <c r="A81" s="217" t="s">
        <v>389</v>
      </c>
      <c r="B81" s="218" t="s">
        <v>333</v>
      </c>
      <c r="C81" s="219" t="s">
        <v>112</v>
      </c>
      <c r="D81" s="235">
        <f>'1.2.sz.mell.'!D81+'1.3.sz.mell.'!D81+'1.4.sz.mell.'!D81</f>
        <v>0</v>
      </c>
      <c r="E81" s="235">
        <f>'1.2.sz.mell.'!E81+'1.3.sz.mell.'!E81+'1.4.sz.mell.'!E81</f>
        <v>0</v>
      </c>
      <c r="F81" s="235">
        <f>'1.2.sz.mell.'!F81+'1.3.sz.mell.'!F81+'1.4.sz.mell.'!F81</f>
        <v>0</v>
      </c>
      <c r="G81" s="235">
        <f>'1.2.sz.mell.'!G81+'1.3.sz.mell.'!G81+'1.4.sz.mell.'!G81</f>
        <v>0</v>
      </c>
      <c r="H81" s="235">
        <f>'1.2.sz.mell.'!H81+'1.3.sz.mell.'!H81+'1.4.sz.mell.'!H81</f>
        <v>0</v>
      </c>
      <c r="K81" s="367"/>
    </row>
    <row r="82" spans="1:13" s="212" customFormat="1" ht="12" customHeight="1" thickBot="1" x14ac:dyDescent="0.3">
      <c r="A82" s="221" t="s">
        <v>390</v>
      </c>
      <c r="B82" s="222" t="s">
        <v>387</v>
      </c>
      <c r="C82" s="223" t="s">
        <v>531</v>
      </c>
      <c r="D82" s="235">
        <f>'1.2.sz.mell.'!D82+'1.3.sz.mell.'!D82+'1.4.sz.mell.'!D82</f>
        <v>0</v>
      </c>
      <c r="E82" s="235">
        <f>'1.2.sz.mell.'!E82+'1.3.sz.mell.'!E82+'1.4.sz.mell.'!E82</f>
        <v>0</v>
      </c>
      <c r="F82" s="235">
        <f>'1.2.sz.mell.'!F82+'1.3.sz.mell.'!F82+'1.4.sz.mell.'!F82</f>
        <v>0</v>
      </c>
      <c r="G82" s="235">
        <f>'1.2.sz.mell.'!G82+'1.3.sz.mell.'!G82+'1.4.sz.mell.'!G82</f>
        <v>0</v>
      </c>
      <c r="H82" s="235">
        <f>'1.2.sz.mell.'!H82+'1.3.sz.mell.'!H82+'1.4.sz.mell.'!H82</f>
        <v>0</v>
      </c>
      <c r="K82" s="367"/>
    </row>
    <row r="83" spans="1:13" s="212" customFormat="1" ht="12" customHeight="1" thickBot="1" x14ac:dyDescent="0.3">
      <c r="A83" s="237" t="s">
        <v>113</v>
      </c>
      <c r="B83" s="209" t="s">
        <v>334</v>
      </c>
      <c r="C83" s="224" t="s">
        <v>114</v>
      </c>
      <c r="D83" s="211">
        <f>SUM(D84:D87)</f>
        <v>0</v>
      </c>
      <c r="E83" s="211">
        <f t="shared" ref="E83:H83" si="13">SUM(E84:E87)</f>
        <v>0</v>
      </c>
      <c r="F83" s="211">
        <f t="shared" si="13"/>
        <v>0</v>
      </c>
      <c r="G83" s="211">
        <f t="shared" si="13"/>
        <v>0</v>
      </c>
      <c r="H83" s="211">
        <f t="shared" si="13"/>
        <v>0</v>
      </c>
      <c r="K83" s="367"/>
    </row>
    <row r="84" spans="1:13" s="212" customFormat="1" ht="12" customHeight="1" x14ac:dyDescent="0.25">
      <c r="A84" s="239" t="s">
        <v>391</v>
      </c>
      <c r="B84" s="214" t="s">
        <v>335</v>
      </c>
      <c r="C84" s="215" t="s">
        <v>532</v>
      </c>
      <c r="D84" s="235">
        <f>'1.2.sz.mell.'!D84+'1.3.sz.mell.'!D84+'1.4.sz.mell.'!D84</f>
        <v>0</v>
      </c>
      <c r="E84" s="235">
        <f>'1.2.sz.mell.'!E84+'1.3.sz.mell.'!E84+'1.4.sz.mell.'!E84</f>
        <v>0</v>
      </c>
      <c r="F84" s="235">
        <f>'1.2.sz.mell.'!F84+'1.3.sz.mell.'!F84+'1.4.sz.mell.'!F84</f>
        <v>0</v>
      </c>
      <c r="G84" s="235">
        <f>'1.2.sz.mell.'!G84+'1.3.sz.mell.'!G84+'1.4.sz.mell.'!G84</f>
        <v>0</v>
      </c>
      <c r="H84" s="235">
        <f>'1.2.sz.mell.'!H84+'1.3.sz.mell.'!H84+'1.4.sz.mell.'!H84</f>
        <v>0</v>
      </c>
      <c r="K84" s="367"/>
    </row>
    <row r="85" spans="1:13" s="212" customFormat="1" ht="12" customHeight="1" x14ac:dyDescent="0.25">
      <c r="A85" s="240" t="s">
        <v>392</v>
      </c>
      <c r="B85" s="214" t="s">
        <v>336</v>
      </c>
      <c r="C85" s="219" t="s">
        <v>533</v>
      </c>
      <c r="D85" s="235">
        <f>'1.2.sz.mell.'!D85+'1.3.sz.mell.'!D85+'1.4.sz.mell.'!D85</f>
        <v>0</v>
      </c>
      <c r="E85" s="235">
        <f>'1.2.sz.mell.'!E85+'1.3.sz.mell.'!E85+'1.4.sz.mell.'!E85</f>
        <v>0</v>
      </c>
      <c r="F85" s="235">
        <f>'1.2.sz.mell.'!F85+'1.3.sz.mell.'!F85+'1.4.sz.mell.'!F85</f>
        <v>0</v>
      </c>
      <c r="G85" s="235">
        <f>'1.2.sz.mell.'!G85+'1.3.sz.mell.'!G85+'1.4.sz.mell.'!G85</f>
        <v>0</v>
      </c>
      <c r="H85" s="235">
        <f>'1.2.sz.mell.'!H85+'1.3.sz.mell.'!H85+'1.4.sz.mell.'!H85</f>
        <v>0</v>
      </c>
      <c r="K85" s="367"/>
    </row>
    <row r="86" spans="1:13" s="212" customFormat="1" ht="12" customHeight="1" x14ac:dyDescent="0.25">
      <c r="A86" s="240" t="s">
        <v>393</v>
      </c>
      <c r="B86" s="214" t="s">
        <v>337</v>
      </c>
      <c r="C86" s="219" t="s">
        <v>534</v>
      </c>
      <c r="D86" s="235">
        <f>'1.2.sz.mell.'!D86+'1.3.sz.mell.'!D86+'1.4.sz.mell.'!D86</f>
        <v>0</v>
      </c>
      <c r="E86" s="235">
        <f>'1.2.sz.mell.'!E86+'1.3.sz.mell.'!E86+'1.4.sz.mell.'!E86</f>
        <v>0</v>
      </c>
      <c r="F86" s="235">
        <f>'1.2.sz.mell.'!F86+'1.3.sz.mell.'!F86+'1.4.sz.mell.'!F86</f>
        <v>0</v>
      </c>
      <c r="G86" s="235">
        <f>'1.2.sz.mell.'!G86+'1.3.sz.mell.'!G86+'1.4.sz.mell.'!G86</f>
        <v>0</v>
      </c>
      <c r="H86" s="235">
        <f>'1.2.sz.mell.'!H86+'1.3.sz.mell.'!H86+'1.4.sz.mell.'!H86</f>
        <v>0</v>
      </c>
      <c r="K86" s="367"/>
    </row>
    <row r="87" spans="1:13" s="212" customFormat="1" ht="12" customHeight="1" thickBot="1" x14ac:dyDescent="0.3">
      <c r="A87" s="241" t="s">
        <v>394</v>
      </c>
      <c r="B87" s="214" t="s">
        <v>338</v>
      </c>
      <c r="C87" s="223" t="s">
        <v>535</v>
      </c>
      <c r="D87" s="235">
        <f>'1.2.sz.mell.'!D87+'1.3.sz.mell.'!D87+'1.4.sz.mell.'!D87</f>
        <v>0</v>
      </c>
      <c r="E87" s="235">
        <f>'1.2.sz.mell.'!E87+'1.3.sz.mell.'!E87+'1.4.sz.mell.'!E87</f>
        <v>0</v>
      </c>
      <c r="F87" s="235">
        <f>'1.2.sz.mell.'!F87+'1.3.sz.mell.'!F87+'1.4.sz.mell.'!F87</f>
        <v>0</v>
      </c>
      <c r="G87" s="235">
        <f>'1.2.sz.mell.'!G87+'1.3.sz.mell.'!G87+'1.4.sz.mell.'!G87</f>
        <v>0</v>
      </c>
      <c r="H87" s="235">
        <f>'1.2.sz.mell.'!H87+'1.3.sz.mell.'!H87+'1.4.sz.mell.'!H87</f>
        <v>0</v>
      </c>
      <c r="K87" s="367"/>
    </row>
    <row r="88" spans="1:13" s="212" customFormat="1" ht="13.5" customHeight="1" thickBot="1" x14ac:dyDescent="0.3">
      <c r="A88" s="237" t="s">
        <v>115</v>
      </c>
      <c r="B88" s="209" t="s">
        <v>339</v>
      </c>
      <c r="C88" s="224" t="s">
        <v>116</v>
      </c>
      <c r="D88" s="242"/>
      <c r="E88" s="242"/>
      <c r="F88" s="242"/>
      <c r="G88" s="242"/>
      <c r="H88" s="242"/>
      <c r="K88" s="367"/>
    </row>
    <row r="89" spans="1:13" s="212" customFormat="1" ht="13.5" customHeight="1" thickBot="1" x14ac:dyDescent="0.3">
      <c r="A89" s="243" t="s">
        <v>175</v>
      </c>
      <c r="B89" s="209"/>
      <c r="C89" s="224" t="s">
        <v>557</v>
      </c>
      <c r="D89" s="242"/>
      <c r="E89" s="242"/>
      <c r="F89" s="242"/>
      <c r="G89" s="242"/>
      <c r="H89" s="242"/>
      <c r="K89" s="367"/>
    </row>
    <row r="90" spans="1:13" s="212" customFormat="1" ht="15.75" customHeight="1" thickBot="1" x14ac:dyDescent="0.3">
      <c r="A90" s="243" t="s">
        <v>178</v>
      </c>
      <c r="B90" s="209" t="s">
        <v>319</v>
      </c>
      <c r="C90" s="244" t="s">
        <v>117</v>
      </c>
      <c r="D90" s="230">
        <f>+D67+D71+D76+D79+D83+D88</f>
        <v>81455687</v>
      </c>
      <c r="E90" s="230">
        <f t="shared" ref="E90:H90" si="14">+E67+E71+E76+E79+E83+E88</f>
        <v>205381</v>
      </c>
      <c r="F90" s="230">
        <f t="shared" si="14"/>
        <v>81661068</v>
      </c>
      <c r="G90" s="230">
        <f t="shared" si="14"/>
        <v>0</v>
      </c>
      <c r="H90" s="230">
        <f t="shared" si="14"/>
        <v>81661068</v>
      </c>
      <c r="K90" s="367"/>
    </row>
    <row r="91" spans="1:13" s="212" customFormat="1" ht="16.5" customHeight="1" thickBot="1" x14ac:dyDescent="0.3">
      <c r="A91" s="243" t="s">
        <v>181</v>
      </c>
      <c r="B91" s="245"/>
      <c r="C91" s="246" t="s">
        <v>118</v>
      </c>
      <c r="D91" s="230">
        <f>+D66+D90</f>
        <v>121399163</v>
      </c>
      <c r="E91" s="230">
        <f t="shared" ref="E91:H91" si="15">+E66+E90</f>
        <v>466562</v>
      </c>
      <c r="F91" s="230">
        <f t="shared" si="15"/>
        <v>121920725</v>
      </c>
      <c r="G91" s="230">
        <f t="shared" si="15"/>
        <v>-300000</v>
      </c>
      <c r="H91" s="230">
        <f t="shared" si="15"/>
        <v>121620725</v>
      </c>
      <c r="K91" s="367"/>
      <c r="L91" s="366">
        <f>'1.1.PMINFO.'!E91-'1.1.sz.mell.'!F91</f>
        <v>4589011409</v>
      </c>
      <c r="M91" s="366">
        <f>'1.1.PMINFO.'!F91-'1.1.sz.mell.'!G91</f>
        <v>3201372330</v>
      </c>
    </row>
    <row r="92" spans="1:13" s="212" customFormat="1" x14ac:dyDescent="0.25">
      <c r="A92" s="247"/>
      <c r="B92" s="248"/>
      <c r="C92" s="249"/>
      <c r="D92" s="250"/>
      <c r="E92" s="250"/>
      <c r="F92" s="250"/>
      <c r="G92" s="250"/>
      <c r="H92" s="250"/>
    </row>
    <row r="93" spans="1:13" ht="16.5" customHeight="1" x14ac:dyDescent="0.3">
      <c r="A93" s="746" t="s">
        <v>119</v>
      </c>
      <c r="B93" s="746"/>
      <c r="C93" s="746"/>
      <c r="D93" s="746"/>
      <c r="E93" s="746"/>
      <c r="F93" s="746"/>
      <c r="G93" s="746"/>
      <c r="H93" s="746"/>
    </row>
    <row r="94" spans="1:13" ht="16.5" customHeight="1" thickBot="1" x14ac:dyDescent="0.35">
      <c r="A94" s="744" t="s">
        <v>120</v>
      </c>
      <c r="B94" s="744"/>
      <c r="C94" s="744"/>
      <c r="D94" s="199"/>
      <c r="E94" s="199"/>
      <c r="F94" s="199"/>
      <c r="G94" s="199"/>
      <c r="H94" s="199" t="s">
        <v>561</v>
      </c>
    </row>
    <row r="95" spans="1:13" ht="38.1" customHeight="1" thickBot="1" x14ac:dyDescent="0.35">
      <c r="A95" s="200" t="s">
        <v>2</v>
      </c>
      <c r="B95" s="201" t="s">
        <v>245</v>
      </c>
      <c r="C95" s="202" t="s">
        <v>121</v>
      </c>
      <c r="D95" s="196" t="s">
        <v>1895</v>
      </c>
      <c r="E95" s="372" t="s">
        <v>1892</v>
      </c>
      <c r="F95" s="372" t="s">
        <v>586</v>
      </c>
      <c r="G95" s="372" t="s">
        <v>1893</v>
      </c>
      <c r="H95" s="372" t="s">
        <v>586</v>
      </c>
    </row>
    <row r="96" spans="1:13" s="207" customFormat="1" ht="12" customHeight="1" thickBot="1" x14ac:dyDescent="0.25">
      <c r="A96" s="251">
        <v>1</v>
      </c>
      <c r="B96" s="251">
        <v>2</v>
      </c>
      <c r="C96" s="252">
        <v>2</v>
      </c>
      <c r="D96" s="206">
        <v>3</v>
      </c>
      <c r="E96" s="206">
        <v>4</v>
      </c>
      <c r="F96" s="206">
        <v>5</v>
      </c>
      <c r="G96" s="206">
        <v>6</v>
      </c>
      <c r="H96" s="206">
        <v>7</v>
      </c>
    </row>
    <row r="97" spans="1:8" ht="12" customHeight="1" thickBot="1" x14ac:dyDescent="0.35">
      <c r="A97" s="254" t="s">
        <v>4</v>
      </c>
      <c r="B97" s="255"/>
      <c r="C97" s="256" t="s">
        <v>122</v>
      </c>
      <c r="D97" s="257">
        <f>SUM(D98:D102)</f>
        <v>44586562</v>
      </c>
      <c r="E97" s="257">
        <f t="shared" ref="E97:H97" si="16">SUM(E98:E102)</f>
        <v>925000</v>
      </c>
      <c r="F97" s="257">
        <f t="shared" si="16"/>
        <v>45511562</v>
      </c>
      <c r="G97" s="257">
        <f t="shared" si="16"/>
        <v>-300000</v>
      </c>
      <c r="H97" s="257">
        <f t="shared" si="16"/>
        <v>45211562</v>
      </c>
    </row>
    <row r="98" spans="1:8" ht="12" customHeight="1" x14ac:dyDescent="0.3">
      <c r="A98" s="258" t="s">
        <v>6</v>
      </c>
      <c r="B98" s="259" t="s">
        <v>246</v>
      </c>
      <c r="C98" s="260" t="s">
        <v>123</v>
      </c>
      <c r="D98" s="261">
        <f>'1.2.sz.mell.'!D100+'1.3.sz.mell.'!D100+'1.4.sz.mell.'!D98</f>
        <v>14711985</v>
      </c>
      <c r="E98" s="261">
        <f>'1.2.sz.mell.'!E100+'1.3.sz.mell.'!E100+'1.4.sz.mell.'!E98</f>
        <v>200000</v>
      </c>
      <c r="F98" s="261">
        <f>'1.2.sz.mell.'!F100+'1.3.sz.mell.'!F100+'1.4.sz.mell.'!F98</f>
        <v>14911985</v>
      </c>
      <c r="G98" s="261">
        <f>'1.2.sz.mell.'!G100+'1.3.sz.mell.'!G100+'1.4.sz.mell.'!G98</f>
        <v>0</v>
      </c>
      <c r="H98" s="261">
        <f>'1.2.sz.mell.'!H100+'1.3.sz.mell.'!H100+'1.4.sz.mell.'!H98</f>
        <v>14911985</v>
      </c>
    </row>
    <row r="99" spans="1:8" ht="12" customHeight="1" x14ac:dyDescent="0.3">
      <c r="A99" s="217" t="s">
        <v>8</v>
      </c>
      <c r="B99" s="218" t="s">
        <v>247</v>
      </c>
      <c r="C99" s="262" t="s">
        <v>124</v>
      </c>
      <c r="D99" s="220">
        <f>'1.2.sz.mell.'!D101+'1.3.sz.mell.'!D101+'1.4.sz.mell.'!D99</f>
        <v>2534801</v>
      </c>
      <c r="E99" s="220">
        <f>'1.2.sz.mell.'!E101+'1.3.sz.mell.'!E101+'1.4.sz.mell.'!E99</f>
        <v>0</v>
      </c>
      <c r="F99" s="220">
        <f>'1.2.sz.mell.'!F101+'1.3.sz.mell.'!F101+'1.4.sz.mell.'!F99</f>
        <v>2534801</v>
      </c>
      <c r="G99" s="220">
        <f>'1.2.sz.mell.'!G101+'1.3.sz.mell.'!G101+'1.4.sz.mell.'!G99</f>
        <v>0</v>
      </c>
      <c r="H99" s="220">
        <f>'1.2.sz.mell.'!H101+'1.3.sz.mell.'!H101+'1.4.sz.mell.'!H99</f>
        <v>2534801</v>
      </c>
    </row>
    <row r="100" spans="1:8" ht="12" customHeight="1" x14ac:dyDescent="0.3">
      <c r="A100" s="217" t="s">
        <v>10</v>
      </c>
      <c r="B100" s="218" t="s">
        <v>248</v>
      </c>
      <c r="C100" s="262" t="s">
        <v>125</v>
      </c>
      <c r="D100" s="226">
        <f>'1.2.sz.mell.'!D102+'1.3.sz.mell.'!D102+'1.4.sz.mell.'!D100</f>
        <v>23090740</v>
      </c>
      <c r="E100" s="226">
        <f>'1.2.sz.mell.'!E102+'1.3.sz.mell.'!E102+'1.4.sz.mell.'!E100</f>
        <v>300000</v>
      </c>
      <c r="F100" s="226">
        <f>'1.2.sz.mell.'!F102+'1.3.sz.mell.'!F102+'1.4.sz.mell.'!F100</f>
        <v>23390740</v>
      </c>
      <c r="G100" s="226">
        <f>'1.2.sz.mell.'!G102+'1.3.sz.mell.'!G102+'1.4.sz.mell.'!G100</f>
        <v>-300000</v>
      </c>
      <c r="H100" s="226">
        <f>'1.2.sz.mell.'!H102+'1.3.sz.mell.'!H102+'1.4.sz.mell.'!H100</f>
        <v>23090740</v>
      </c>
    </row>
    <row r="101" spans="1:8" ht="12" customHeight="1" x14ac:dyDescent="0.3">
      <c r="A101" s="217" t="s">
        <v>11</v>
      </c>
      <c r="B101" s="218" t="s">
        <v>249</v>
      </c>
      <c r="C101" s="263" t="s">
        <v>126</v>
      </c>
      <c r="D101" s="226">
        <f>'1.2.sz.mell.'!D103+'1.3.sz.mell.'!D103+'1.4.sz.mell.'!D101</f>
        <v>3742000</v>
      </c>
      <c r="E101" s="226">
        <f>'1.2.sz.mell.'!E103+'1.3.sz.mell.'!E103+'1.4.sz.mell.'!E101</f>
        <v>0</v>
      </c>
      <c r="F101" s="226">
        <f>'1.2.sz.mell.'!F103+'1.3.sz.mell.'!F103+'1.4.sz.mell.'!F101</f>
        <v>3742000</v>
      </c>
      <c r="G101" s="226">
        <f>'1.2.sz.mell.'!G103+'1.3.sz.mell.'!G103+'1.4.sz.mell.'!G101</f>
        <v>0</v>
      </c>
      <c r="H101" s="226">
        <f>'1.2.sz.mell.'!H103+'1.3.sz.mell.'!H103+'1.4.sz.mell.'!H101</f>
        <v>3742000</v>
      </c>
    </row>
    <row r="102" spans="1:8" ht="12" customHeight="1" thickBot="1" x14ac:dyDescent="0.35">
      <c r="A102" s="217" t="s">
        <v>127</v>
      </c>
      <c r="B102" s="264" t="s">
        <v>250</v>
      </c>
      <c r="C102" s="265" t="s">
        <v>128</v>
      </c>
      <c r="D102" s="226">
        <f>'1.2.sz.mell.'!D104+'1.3.sz.mell.'!D104+'1.4.sz.mell.'!D102</f>
        <v>507036</v>
      </c>
      <c r="E102" s="226">
        <f>'1.2.sz.mell.'!E104+'1.3.sz.mell.'!E104+'1.4.sz.mell.'!E102</f>
        <v>425000</v>
      </c>
      <c r="F102" s="226">
        <f>'1.2.sz.mell.'!F104+'1.3.sz.mell.'!F104+'1.4.sz.mell.'!F102</f>
        <v>932036</v>
      </c>
      <c r="G102" s="226">
        <f>'1.2.sz.mell.'!G104+'1.3.sz.mell.'!G104+'1.4.sz.mell.'!G102</f>
        <v>0</v>
      </c>
      <c r="H102" s="226">
        <f>'1.2.sz.mell.'!H104+'1.3.sz.mell.'!H104+'1.4.sz.mell.'!H102</f>
        <v>932036</v>
      </c>
    </row>
    <row r="103" spans="1:8" ht="12" customHeight="1" thickBot="1" x14ac:dyDescent="0.35">
      <c r="A103" s="208" t="s">
        <v>15</v>
      </c>
      <c r="B103" s="209" t="s">
        <v>582</v>
      </c>
      <c r="C103" s="266" t="s">
        <v>536</v>
      </c>
      <c r="D103" s="211">
        <f>+D104+D106+D105</f>
        <v>8703000</v>
      </c>
      <c r="E103" s="211">
        <f t="shared" ref="E103:H103" si="17">+E104+E106+E105</f>
        <v>-408551</v>
      </c>
      <c r="F103" s="211">
        <f t="shared" si="17"/>
        <v>8294449</v>
      </c>
      <c r="G103" s="211">
        <f t="shared" si="17"/>
        <v>0</v>
      </c>
      <c r="H103" s="211">
        <f t="shared" si="17"/>
        <v>8294449</v>
      </c>
    </row>
    <row r="104" spans="1:8" ht="12" customHeight="1" x14ac:dyDescent="0.3">
      <c r="A104" s="213" t="s">
        <v>340</v>
      </c>
      <c r="B104" s="214" t="s">
        <v>582</v>
      </c>
      <c r="C104" s="267" t="s">
        <v>134</v>
      </c>
      <c r="D104" s="216">
        <f>'1.2.sz.mell.'!D106+'1.3.sz.mell.'!D106+'1.4.sz.mell.'!D104</f>
        <v>8703000</v>
      </c>
      <c r="E104" s="216">
        <f>'1.2.sz.mell.'!E106+'1.3.sz.mell.'!E106+'1.4.sz.mell.'!E104</f>
        <v>-408551</v>
      </c>
      <c r="F104" s="216">
        <f>'1.2.sz.mell.'!F106+'1.3.sz.mell.'!F106+'1.4.sz.mell.'!F104</f>
        <v>8294449</v>
      </c>
      <c r="G104" s="216">
        <f>'1.2.sz.mell.'!G106+'1.3.sz.mell.'!G106+'1.4.sz.mell.'!G104</f>
        <v>0</v>
      </c>
      <c r="H104" s="216">
        <f>'1.2.sz.mell.'!H106+'1.3.sz.mell.'!H106+'1.4.sz.mell.'!H104</f>
        <v>8294449</v>
      </c>
    </row>
    <row r="105" spans="1:8" ht="12" customHeight="1" x14ac:dyDescent="0.3">
      <c r="A105" s="213" t="s">
        <v>341</v>
      </c>
      <c r="B105" s="236" t="s">
        <v>582</v>
      </c>
      <c r="C105" s="268" t="s">
        <v>398</v>
      </c>
      <c r="D105" s="269">
        <f>'1.2.sz.mell.'!D107+'1.3.sz.mell.'!D107+'1.4.sz.mell.'!D105</f>
        <v>0</v>
      </c>
      <c r="E105" s="269">
        <f>'1.2.sz.mell.'!E107+'1.3.sz.mell.'!E107+'1.4.sz.mell.'!E105</f>
        <v>0</v>
      </c>
      <c r="F105" s="269">
        <f>'1.2.sz.mell.'!F107+'1.3.sz.mell.'!F107+'1.4.sz.mell.'!F105</f>
        <v>0</v>
      </c>
      <c r="G105" s="269">
        <f>'1.2.sz.mell.'!G107+'1.3.sz.mell.'!G107+'1.4.sz.mell.'!G105</f>
        <v>0</v>
      </c>
      <c r="H105" s="269">
        <f>'1.2.sz.mell.'!H107+'1.3.sz.mell.'!H107+'1.4.sz.mell.'!H105</f>
        <v>0</v>
      </c>
    </row>
    <row r="106" spans="1:8" ht="12" customHeight="1" thickBot="1" x14ac:dyDescent="0.35">
      <c r="A106" s="213" t="s">
        <v>342</v>
      </c>
      <c r="B106" s="222" t="s">
        <v>582</v>
      </c>
      <c r="C106" s="270" t="s">
        <v>397</v>
      </c>
      <c r="D106" s="226">
        <f>'1.2.sz.mell.'!D108+'1.3.sz.mell.'!D108+'1.4.sz.mell.'!D106</f>
        <v>0</v>
      </c>
      <c r="E106" s="226">
        <f>'1.2.sz.mell.'!E108+'1.3.sz.mell.'!E108+'1.4.sz.mell.'!E106</f>
        <v>0</v>
      </c>
      <c r="F106" s="226">
        <f>'1.2.sz.mell.'!F108+'1.3.sz.mell.'!F108+'1.4.sz.mell.'!F106</f>
        <v>0</v>
      </c>
      <c r="G106" s="226">
        <f>'1.2.sz.mell.'!G108+'1.3.sz.mell.'!G108+'1.4.sz.mell.'!G106</f>
        <v>0</v>
      </c>
      <c r="H106" s="226">
        <f>'1.2.sz.mell.'!H108+'1.3.sz.mell.'!H108+'1.4.sz.mell.'!H106</f>
        <v>0</v>
      </c>
    </row>
    <row r="107" spans="1:8" ht="12" customHeight="1" thickBot="1" x14ac:dyDescent="0.35">
      <c r="A107" s="208" t="s">
        <v>27</v>
      </c>
      <c r="B107" s="209"/>
      <c r="C107" s="271" t="s">
        <v>539</v>
      </c>
      <c r="D107" s="211">
        <f>+D108+D110+D112</f>
        <v>67207841</v>
      </c>
      <c r="E107" s="211">
        <f t="shared" ref="E107:H107" si="18">+E108+E110+E112</f>
        <v>0</v>
      </c>
      <c r="F107" s="211">
        <f t="shared" si="18"/>
        <v>67207841</v>
      </c>
      <c r="G107" s="211">
        <f t="shared" si="18"/>
        <v>0</v>
      </c>
      <c r="H107" s="211">
        <f t="shared" si="18"/>
        <v>67207841</v>
      </c>
    </row>
    <row r="108" spans="1:8" ht="12" customHeight="1" x14ac:dyDescent="0.3">
      <c r="A108" s="213" t="s">
        <v>528</v>
      </c>
      <c r="B108" s="214" t="s">
        <v>251</v>
      </c>
      <c r="C108" s="262" t="s">
        <v>129</v>
      </c>
      <c r="D108" s="216">
        <f>'1.2.sz.mell.'!D110+'1.3.sz.mell.'!D110+'1.4.sz.mell.'!D108</f>
        <v>317500</v>
      </c>
      <c r="E108" s="216">
        <f>'1.2.sz.mell.'!E110+'1.3.sz.mell.'!E110+'1.4.sz.mell.'!E108</f>
        <v>0</v>
      </c>
      <c r="F108" s="216">
        <f>'1.2.sz.mell.'!F110+'1.3.sz.mell.'!F110+'1.4.sz.mell.'!F108</f>
        <v>317500</v>
      </c>
      <c r="G108" s="216">
        <f>'1.2.sz.mell.'!G110+'1.3.sz.mell.'!G110+'1.4.sz.mell.'!G108</f>
        <v>0</v>
      </c>
      <c r="H108" s="216">
        <f>'1.2.sz.mell.'!H110+'1.3.sz.mell.'!H110+'1.4.sz.mell.'!H108</f>
        <v>317500</v>
      </c>
    </row>
    <row r="109" spans="1:8" ht="12" customHeight="1" x14ac:dyDescent="0.3">
      <c r="A109" s="213" t="s">
        <v>529</v>
      </c>
      <c r="B109" s="272" t="s">
        <v>251</v>
      </c>
      <c r="C109" s="270" t="s">
        <v>130</v>
      </c>
      <c r="D109" s="216">
        <f>'1.2.sz.mell.'!D111+'1.3.sz.mell.'!D111+'1.4.sz.mell.'!D109</f>
        <v>0</v>
      </c>
      <c r="E109" s="216">
        <f>'1.2.sz.mell.'!E111+'1.3.sz.mell.'!E111+'1.4.sz.mell.'!E109</f>
        <v>0</v>
      </c>
      <c r="F109" s="216">
        <f>'1.2.sz.mell.'!F111+'1.3.sz.mell.'!F111+'1.4.sz.mell.'!F109</f>
        <v>0</v>
      </c>
      <c r="G109" s="216">
        <f>'1.2.sz.mell.'!G111+'1.3.sz.mell.'!G111+'1.4.sz.mell.'!G109</f>
        <v>0</v>
      </c>
      <c r="H109" s="216">
        <f>'1.2.sz.mell.'!H111+'1.3.sz.mell.'!H111+'1.4.sz.mell.'!H109</f>
        <v>0</v>
      </c>
    </row>
    <row r="110" spans="1:8" ht="12" customHeight="1" x14ac:dyDescent="0.3">
      <c r="A110" s="213" t="s">
        <v>530</v>
      </c>
      <c r="B110" s="272" t="s">
        <v>252</v>
      </c>
      <c r="C110" s="270" t="s">
        <v>131</v>
      </c>
      <c r="D110" s="220">
        <f>'1.2.sz.mell.'!D112+'1.3.sz.mell.'!D112+'1.4.sz.mell.'!D110</f>
        <v>66890341</v>
      </c>
      <c r="E110" s="220">
        <f>'1.2.sz.mell.'!E112+'1.3.sz.mell.'!E112+'1.4.sz.mell.'!E110</f>
        <v>0</v>
      </c>
      <c r="F110" s="220">
        <f>'1.2.sz.mell.'!F112+'1.3.sz.mell.'!F112+'1.4.sz.mell.'!F110</f>
        <v>66890341</v>
      </c>
      <c r="G110" s="220">
        <f>'1.2.sz.mell.'!G112+'1.3.sz.mell.'!G112+'1.4.sz.mell.'!G110</f>
        <v>0</v>
      </c>
      <c r="H110" s="220">
        <f>'1.2.sz.mell.'!H112+'1.3.sz.mell.'!H112+'1.4.sz.mell.'!H110</f>
        <v>66890341</v>
      </c>
    </row>
    <row r="111" spans="1:8" ht="12" customHeight="1" x14ac:dyDescent="0.3">
      <c r="A111" s="213" t="s">
        <v>537</v>
      </c>
      <c r="B111" s="272" t="s">
        <v>252</v>
      </c>
      <c r="C111" s="270" t="s">
        <v>132</v>
      </c>
      <c r="D111" s="273">
        <f>'1.2.sz.mell.'!D113+'1.3.sz.mell.'!D113+'1.4.sz.mell.'!D111</f>
        <v>0</v>
      </c>
      <c r="E111" s="273">
        <f>'1.2.sz.mell.'!E113+'1.3.sz.mell.'!E113+'1.4.sz.mell.'!E111</f>
        <v>0</v>
      </c>
      <c r="F111" s="273">
        <f>'1.2.sz.mell.'!F113+'1.3.sz.mell.'!F113+'1.4.sz.mell.'!F111</f>
        <v>0</v>
      </c>
      <c r="G111" s="273">
        <f>'1.2.sz.mell.'!G113+'1.3.sz.mell.'!G113+'1.4.sz.mell.'!G111</f>
        <v>0</v>
      </c>
      <c r="H111" s="273">
        <f>'1.2.sz.mell.'!H113+'1.3.sz.mell.'!H113+'1.4.sz.mell.'!H111</f>
        <v>0</v>
      </c>
    </row>
    <row r="112" spans="1:8" ht="12" customHeight="1" thickBot="1" x14ac:dyDescent="0.35">
      <c r="A112" s="213" t="s">
        <v>538</v>
      </c>
      <c r="B112" s="236" t="s">
        <v>253</v>
      </c>
      <c r="C112" s="274" t="s">
        <v>133</v>
      </c>
      <c r="D112" s="273">
        <f>'1.2.sz.mell.'!D114+'1.3.sz.mell.'!D114+'1.4.sz.mell.'!D112</f>
        <v>0</v>
      </c>
      <c r="E112" s="273">
        <f>'1.2.sz.mell.'!E114+'1.3.sz.mell.'!E114+'1.4.sz.mell.'!E112</f>
        <v>0</v>
      </c>
      <c r="F112" s="273">
        <f>'1.2.sz.mell.'!F114+'1.3.sz.mell.'!F114+'1.4.sz.mell.'!F112</f>
        <v>0</v>
      </c>
      <c r="G112" s="273">
        <f>'1.2.sz.mell.'!G114+'1.3.sz.mell.'!G114+'1.4.sz.mell.'!G112</f>
        <v>0</v>
      </c>
      <c r="H112" s="273">
        <f>'1.2.sz.mell.'!H114+'1.3.sz.mell.'!H114+'1.4.sz.mell.'!H112</f>
        <v>0</v>
      </c>
    </row>
    <row r="113" spans="1:8" ht="12" customHeight="1" thickBot="1" x14ac:dyDescent="0.35">
      <c r="A113" s="208" t="s">
        <v>135</v>
      </c>
      <c r="B113" s="209"/>
      <c r="C113" s="266" t="s">
        <v>136</v>
      </c>
      <c r="D113" s="211">
        <f>+D97+D107+D103</f>
        <v>120497403</v>
      </c>
      <c r="E113" s="211">
        <f t="shared" ref="E113:H113" si="19">+E97+E107+E103</f>
        <v>516449</v>
      </c>
      <c r="F113" s="211">
        <f t="shared" si="19"/>
        <v>121013852</v>
      </c>
      <c r="G113" s="211">
        <f t="shared" si="19"/>
        <v>-300000</v>
      </c>
      <c r="H113" s="211">
        <f t="shared" si="19"/>
        <v>120713852</v>
      </c>
    </row>
    <row r="114" spans="1:8" ht="12" customHeight="1" thickBot="1" x14ac:dyDescent="0.35">
      <c r="A114" s="208" t="s">
        <v>41</v>
      </c>
      <c r="B114" s="209"/>
      <c r="C114" s="266" t="s">
        <v>137</v>
      </c>
      <c r="D114" s="211">
        <f>+D115+D116+D117</f>
        <v>0</v>
      </c>
      <c r="E114" s="211">
        <f t="shared" ref="E114:H114" si="20">+E115+E116+E117</f>
        <v>0</v>
      </c>
      <c r="F114" s="211">
        <f t="shared" si="20"/>
        <v>0</v>
      </c>
      <c r="G114" s="211">
        <f t="shared" si="20"/>
        <v>0</v>
      </c>
      <c r="H114" s="211">
        <f t="shared" si="20"/>
        <v>0</v>
      </c>
    </row>
    <row r="115" spans="1:8" ht="12" customHeight="1" x14ac:dyDescent="0.3">
      <c r="A115" s="213" t="s">
        <v>43</v>
      </c>
      <c r="B115" s="214" t="s">
        <v>254</v>
      </c>
      <c r="C115" s="267" t="s">
        <v>138</v>
      </c>
      <c r="D115" s="273">
        <f>'1.2.sz.mell.'!D117+'1.3.sz.mell.'!D117+'1.4.sz.mell.'!D115</f>
        <v>0</v>
      </c>
      <c r="E115" s="273">
        <f>'1.2.sz.mell.'!E117+'1.3.sz.mell.'!E117+'1.4.sz.mell.'!E115</f>
        <v>0</v>
      </c>
      <c r="F115" s="273">
        <f>'1.2.sz.mell.'!F117+'1.3.sz.mell.'!F117+'1.4.sz.mell.'!F115</f>
        <v>0</v>
      </c>
      <c r="G115" s="273">
        <f>'1.2.sz.mell.'!G117+'1.3.sz.mell.'!G117+'1.4.sz.mell.'!G115</f>
        <v>0</v>
      </c>
      <c r="H115" s="273">
        <f>'1.2.sz.mell.'!H117+'1.3.sz.mell.'!H117+'1.4.sz.mell.'!H115</f>
        <v>0</v>
      </c>
    </row>
    <row r="116" spans="1:8" ht="12" customHeight="1" x14ac:dyDescent="0.3">
      <c r="A116" s="213" t="s">
        <v>45</v>
      </c>
      <c r="B116" s="214" t="s">
        <v>255</v>
      </c>
      <c r="C116" s="267" t="s">
        <v>139</v>
      </c>
      <c r="D116" s="273">
        <f>'1.2.sz.mell.'!D118+'1.3.sz.mell.'!D118+'1.4.sz.mell.'!D116</f>
        <v>0</v>
      </c>
      <c r="E116" s="273">
        <f>'1.2.sz.mell.'!E118+'1.3.sz.mell.'!E118+'1.4.sz.mell.'!E116</f>
        <v>0</v>
      </c>
      <c r="F116" s="273">
        <f>'1.2.sz.mell.'!F118+'1.3.sz.mell.'!F118+'1.4.sz.mell.'!F116</f>
        <v>0</v>
      </c>
      <c r="G116" s="273">
        <f>'1.2.sz.mell.'!G118+'1.3.sz.mell.'!G118+'1.4.sz.mell.'!G116</f>
        <v>0</v>
      </c>
      <c r="H116" s="273">
        <f>'1.2.sz.mell.'!H118+'1.3.sz.mell.'!H118+'1.4.sz.mell.'!H116</f>
        <v>0</v>
      </c>
    </row>
    <row r="117" spans="1:8" ht="12" customHeight="1" thickBot="1" x14ac:dyDescent="0.35">
      <c r="A117" s="275" t="s">
        <v>47</v>
      </c>
      <c r="B117" s="236" t="s">
        <v>256</v>
      </c>
      <c r="C117" s="276" t="s">
        <v>140</v>
      </c>
      <c r="D117" s="273">
        <f>'1.2.sz.mell.'!D119+'1.3.sz.mell.'!D119+'1.4.sz.mell.'!D117</f>
        <v>0</v>
      </c>
      <c r="E117" s="273">
        <f>'1.2.sz.mell.'!E119+'1.3.sz.mell.'!E119+'1.4.sz.mell.'!E117</f>
        <v>0</v>
      </c>
      <c r="F117" s="273">
        <f>'1.2.sz.mell.'!F119+'1.3.sz.mell.'!F119+'1.4.sz.mell.'!F117</f>
        <v>0</v>
      </c>
      <c r="G117" s="273">
        <f>'1.2.sz.mell.'!G119+'1.3.sz.mell.'!G119+'1.4.sz.mell.'!G117</f>
        <v>0</v>
      </c>
      <c r="H117" s="273">
        <f>'1.2.sz.mell.'!H119+'1.3.sz.mell.'!H119+'1.4.sz.mell.'!H117</f>
        <v>0</v>
      </c>
    </row>
    <row r="118" spans="1:8" ht="12" customHeight="1" thickBot="1" x14ac:dyDescent="0.35">
      <c r="A118" s="208" t="s">
        <v>63</v>
      </c>
      <c r="B118" s="209" t="s">
        <v>257</v>
      </c>
      <c r="C118" s="266" t="s">
        <v>141</v>
      </c>
      <c r="D118" s="211">
        <f>+D119+D122+D123+D124</f>
        <v>0</v>
      </c>
      <c r="E118" s="211">
        <f t="shared" ref="E118:H118" si="21">+E119+E122+E123+E124</f>
        <v>0</v>
      </c>
      <c r="F118" s="211">
        <f t="shared" si="21"/>
        <v>0</v>
      </c>
      <c r="G118" s="211">
        <f t="shared" si="21"/>
        <v>0</v>
      </c>
      <c r="H118" s="211">
        <f t="shared" si="21"/>
        <v>0</v>
      </c>
    </row>
    <row r="119" spans="1:8" ht="12" customHeight="1" x14ac:dyDescent="0.3">
      <c r="A119" s="213" t="s">
        <v>349</v>
      </c>
      <c r="B119" s="214" t="s">
        <v>258</v>
      </c>
      <c r="C119" s="267" t="s">
        <v>540</v>
      </c>
      <c r="D119" s="273">
        <f>'1.2.sz.mell.'!D121+'1.3.sz.mell.'!D121+'1.4.sz.mell.'!D119</f>
        <v>0</v>
      </c>
      <c r="E119" s="273">
        <f>'1.2.sz.mell.'!E121+'1.3.sz.mell.'!E121+'1.4.sz.mell.'!E119</f>
        <v>0</v>
      </c>
      <c r="F119" s="273">
        <f>'1.2.sz.mell.'!F121+'1.3.sz.mell.'!F121+'1.4.sz.mell.'!F119</f>
        <v>0</v>
      </c>
      <c r="G119" s="273">
        <f>'1.2.sz.mell.'!G121+'1.3.sz.mell.'!G121+'1.4.sz.mell.'!G119</f>
        <v>0</v>
      </c>
      <c r="H119" s="273">
        <f>'1.2.sz.mell.'!H121+'1.3.sz.mell.'!H121+'1.4.sz.mell.'!H119</f>
        <v>0</v>
      </c>
    </row>
    <row r="120" spans="1:8" ht="12" customHeight="1" x14ac:dyDescent="0.3">
      <c r="A120" s="213" t="s">
        <v>350</v>
      </c>
      <c r="B120" s="214"/>
      <c r="C120" s="267" t="s">
        <v>541</v>
      </c>
      <c r="D120" s="273">
        <f>'1.2.sz.mell.'!D122+'1.3.sz.mell.'!D122+'1.4.sz.mell.'!D120</f>
        <v>0</v>
      </c>
      <c r="E120" s="273">
        <f>'1.2.sz.mell.'!E122+'1.3.sz.mell.'!E122+'1.4.sz.mell.'!E120</f>
        <v>0</v>
      </c>
      <c r="F120" s="273">
        <f>'1.2.sz.mell.'!F122+'1.3.sz.mell.'!F122+'1.4.sz.mell.'!F120</f>
        <v>0</v>
      </c>
      <c r="G120" s="273">
        <f>'1.2.sz.mell.'!G122+'1.3.sz.mell.'!G122+'1.4.sz.mell.'!G120</f>
        <v>0</v>
      </c>
      <c r="H120" s="273">
        <f>'1.2.sz.mell.'!H122+'1.3.sz.mell.'!H122+'1.4.sz.mell.'!H120</f>
        <v>0</v>
      </c>
    </row>
    <row r="121" spans="1:8" ht="12" customHeight="1" x14ac:dyDescent="0.3">
      <c r="A121" s="213" t="s">
        <v>351</v>
      </c>
      <c r="B121" s="214"/>
      <c r="C121" s="267" t="s">
        <v>542</v>
      </c>
      <c r="D121" s="273">
        <f>'1.2.sz.mell.'!D123+'1.3.sz.mell.'!D123+'1.4.sz.mell.'!D121</f>
        <v>0</v>
      </c>
      <c r="E121" s="273">
        <f>'1.2.sz.mell.'!E123+'1.3.sz.mell.'!E123+'1.4.sz.mell.'!E121</f>
        <v>0</v>
      </c>
      <c r="F121" s="273">
        <f>'1.2.sz.mell.'!F123+'1.3.sz.mell.'!F123+'1.4.sz.mell.'!F121</f>
        <v>0</v>
      </c>
      <c r="G121" s="273">
        <f>'1.2.sz.mell.'!G123+'1.3.sz.mell.'!G123+'1.4.sz.mell.'!G121</f>
        <v>0</v>
      </c>
      <c r="H121" s="273">
        <f>'1.2.sz.mell.'!H123+'1.3.sz.mell.'!H123+'1.4.sz.mell.'!H121</f>
        <v>0</v>
      </c>
    </row>
    <row r="122" spans="1:8" ht="12" customHeight="1" x14ac:dyDescent="0.3">
      <c r="A122" s="213" t="s">
        <v>352</v>
      </c>
      <c r="B122" s="214" t="s">
        <v>259</v>
      </c>
      <c r="C122" s="267" t="s">
        <v>543</v>
      </c>
      <c r="D122" s="273">
        <f>'1.2.sz.mell.'!D124+'1.3.sz.mell.'!D124+'1.4.sz.mell.'!D122</f>
        <v>0</v>
      </c>
      <c r="E122" s="273">
        <f>'1.2.sz.mell.'!E124+'1.3.sz.mell.'!E124+'1.4.sz.mell.'!E122</f>
        <v>0</v>
      </c>
      <c r="F122" s="273">
        <f>'1.2.sz.mell.'!F124+'1.3.sz.mell.'!F124+'1.4.sz.mell.'!F122</f>
        <v>0</v>
      </c>
      <c r="G122" s="273">
        <f>'1.2.sz.mell.'!G124+'1.3.sz.mell.'!G124+'1.4.sz.mell.'!G122</f>
        <v>0</v>
      </c>
      <c r="H122" s="273">
        <f>'1.2.sz.mell.'!H124+'1.3.sz.mell.'!H124+'1.4.sz.mell.'!H122</f>
        <v>0</v>
      </c>
    </row>
    <row r="123" spans="1:8" ht="12" customHeight="1" x14ac:dyDescent="0.3">
      <c r="A123" s="213" t="s">
        <v>399</v>
      </c>
      <c r="B123" s="214" t="s">
        <v>260</v>
      </c>
      <c r="C123" s="267" t="s">
        <v>544</v>
      </c>
      <c r="D123" s="273">
        <f>'1.2.sz.mell.'!D125+'1.3.sz.mell.'!D125+'1.4.sz.mell.'!D123</f>
        <v>0</v>
      </c>
      <c r="E123" s="273">
        <f>'1.2.sz.mell.'!E125+'1.3.sz.mell.'!E125+'1.4.sz.mell.'!E123</f>
        <v>0</v>
      </c>
      <c r="F123" s="273">
        <f>'1.2.sz.mell.'!F125+'1.3.sz.mell.'!F125+'1.4.sz.mell.'!F123</f>
        <v>0</v>
      </c>
      <c r="G123" s="273">
        <f>'1.2.sz.mell.'!G125+'1.3.sz.mell.'!G125+'1.4.sz.mell.'!G123</f>
        <v>0</v>
      </c>
      <c r="H123" s="273">
        <f>'1.2.sz.mell.'!H125+'1.3.sz.mell.'!H125+'1.4.sz.mell.'!H123</f>
        <v>0</v>
      </c>
    </row>
    <row r="124" spans="1:8" ht="12" customHeight="1" thickBot="1" x14ac:dyDescent="0.35">
      <c r="A124" s="213" t="s">
        <v>546</v>
      </c>
      <c r="B124" s="236" t="s">
        <v>261</v>
      </c>
      <c r="C124" s="276" t="s">
        <v>545</v>
      </c>
      <c r="D124" s="273">
        <f>'1.2.sz.mell.'!D126+'1.3.sz.mell.'!D126+'1.4.sz.mell.'!D124</f>
        <v>0</v>
      </c>
      <c r="E124" s="273">
        <f>'1.2.sz.mell.'!E126+'1.3.sz.mell.'!E126+'1.4.sz.mell.'!E124</f>
        <v>0</v>
      </c>
      <c r="F124" s="273">
        <f>'1.2.sz.mell.'!F126+'1.3.sz.mell.'!F126+'1.4.sz.mell.'!F124</f>
        <v>0</v>
      </c>
      <c r="G124" s="273">
        <f>'1.2.sz.mell.'!G126+'1.3.sz.mell.'!G126+'1.4.sz.mell.'!G124</f>
        <v>0</v>
      </c>
      <c r="H124" s="273">
        <f>'1.2.sz.mell.'!H126+'1.3.sz.mell.'!H126+'1.4.sz.mell.'!H124</f>
        <v>0</v>
      </c>
    </row>
    <row r="125" spans="1:8" ht="12" customHeight="1" thickBot="1" x14ac:dyDescent="0.35">
      <c r="A125" s="208" t="s">
        <v>142</v>
      </c>
      <c r="B125" s="209"/>
      <c r="C125" s="266" t="s">
        <v>143</v>
      </c>
      <c r="D125" s="230">
        <f>SUM(D126:D130)</f>
        <v>901760</v>
      </c>
      <c r="E125" s="230">
        <f t="shared" ref="E125:H125" si="22">SUM(E126:E130)</f>
        <v>5113</v>
      </c>
      <c r="F125" s="230">
        <f t="shared" si="22"/>
        <v>906873</v>
      </c>
      <c r="G125" s="230">
        <f t="shared" si="22"/>
        <v>0</v>
      </c>
      <c r="H125" s="230">
        <f t="shared" si="22"/>
        <v>906873</v>
      </c>
    </row>
    <row r="126" spans="1:8" ht="12" customHeight="1" x14ac:dyDescent="0.3">
      <c r="A126" s="213" t="s">
        <v>77</v>
      </c>
      <c r="B126" s="214" t="s">
        <v>262</v>
      </c>
      <c r="C126" s="267" t="s">
        <v>144</v>
      </c>
      <c r="D126" s="273">
        <f>'1.2.sz.mell.'!D128+'1.3.sz.mell.'!D128+'1.4.sz.mell.'!D126</f>
        <v>0</v>
      </c>
      <c r="E126" s="273">
        <f>'1.2.sz.mell.'!E128+'1.3.sz.mell.'!E128+'1.4.sz.mell.'!E126</f>
        <v>0</v>
      </c>
      <c r="F126" s="273">
        <f>'1.2.sz.mell.'!F128+'1.3.sz.mell.'!F128+'1.4.sz.mell.'!F126</f>
        <v>0</v>
      </c>
      <c r="G126" s="273">
        <f>'1.2.sz.mell.'!G128+'1.3.sz.mell.'!G128+'1.4.sz.mell.'!G126</f>
        <v>0</v>
      </c>
      <c r="H126" s="273">
        <f>'1.2.sz.mell.'!H128+'1.3.sz.mell.'!H128+'1.4.sz.mell.'!H126</f>
        <v>0</v>
      </c>
    </row>
    <row r="127" spans="1:8" ht="12" customHeight="1" x14ac:dyDescent="0.3">
      <c r="A127" s="213" t="s">
        <v>78</v>
      </c>
      <c r="B127" s="214" t="s">
        <v>263</v>
      </c>
      <c r="C127" s="267" t="s">
        <v>145</v>
      </c>
      <c r="D127" s="273">
        <f>'1.2.sz.mell.'!D129+'1.3.sz.mell.'!D129+'1.4.sz.mell.'!D127</f>
        <v>901760</v>
      </c>
      <c r="E127" s="273">
        <f>'1.2.sz.mell.'!E129+'1.3.sz.mell.'!E129+'1.4.sz.mell.'!E127</f>
        <v>5113</v>
      </c>
      <c r="F127" s="273">
        <f>'1.2.sz.mell.'!F129+'1.3.sz.mell.'!F129+'1.4.sz.mell.'!F127</f>
        <v>906873</v>
      </c>
      <c r="G127" s="273">
        <f>'1.2.sz.mell.'!G129+'1.3.sz.mell.'!G129+'1.4.sz.mell.'!G127</f>
        <v>0</v>
      </c>
      <c r="H127" s="273">
        <f>'1.2.sz.mell.'!H129+'1.3.sz.mell.'!H129+'1.4.sz.mell.'!H127</f>
        <v>906873</v>
      </c>
    </row>
    <row r="128" spans="1:8" ht="12" customHeight="1" x14ac:dyDescent="0.3">
      <c r="A128" s="213" t="s">
        <v>79</v>
      </c>
      <c r="B128" s="214" t="s">
        <v>264</v>
      </c>
      <c r="C128" s="267" t="s">
        <v>547</v>
      </c>
      <c r="D128" s="273">
        <f>'1.2.sz.mell.'!D130+'1.3.sz.mell.'!D130+'1.4.sz.mell.'!D128</f>
        <v>0</v>
      </c>
      <c r="E128" s="273">
        <f>'1.2.sz.mell.'!E130+'1.3.sz.mell.'!E130+'1.4.sz.mell.'!E128</f>
        <v>0</v>
      </c>
      <c r="F128" s="273">
        <f>'1.2.sz.mell.'!F130+'1.3.sz.mell.'!F130+'1.4.sz.mell.'!F128</f>
        <v>0</v>
      </c>
      <c r="G128" s="273">
        <f>'1.2.sz.mell.'!G130+'1.3.sz.mell.'!G130+'1.4.sz.mell.'!G128</f>
        <v>0</v>
      </c>
      <c r="H128" s="273">
        <f>'1.2.sz.mell.'!H130+'1.3.sz.mell.'!H130+'1.4.sz.mell.'!H128</f>
        <v>0</v>
      </c>
    </row>
    <row r="129" spans="1:13" ht="12" customHeight="1" x14ac:dyDescent="0.3">
      <c r="A129" s="213" t="s">
        <v>372</v>
      </c>
      <c r="B129" s="214" t="s">
        <v>265</v>
      </c>
      <c r="C129" s="267" t="s">
        <v>223</v>
      </c>
      <c r="D129" s="273">
        <f>'1.2.sz.mell.'!D131+'1.3.sz.mell.'!D131+'1.4.sz.mell.'!D129</f>
        <v>0</v>
      </c>
      <c r="E129" s="273">
        <f>'1.2.sz.mell.'!E131+'1.3.sz.mell.'!E131+'1.4.sz.mell.'!E129</f>
        <v>0</v>
      </c>
      <c r="F129" s="273">
        <f>'1.2.sz.mell.'!F131+'1.3.sz.mell.'!F131+'1.4.sz.mell.'!F129</f>
        <v>0</v>
      </c>
      <c r="G129" s="273">
        <f>'1.2.sz.mell.'!G131+'1.3.sz.mell.'!G131+'1.4.sz.mell.'!G129</f>
        <v>0</v>
      </c>
      <c r="H129" s="273">
        <f>'1.2.sz.mell.'!H131+'1.3.sz.mell.'!H131+'1.4.sz.mell.'!H129</f>
        <v>0</v>
      </c>
    </row>
    <row r="130" spans="1:13" ht="12" customHeight="1" thickBot="1" x14ac:dyDescent="0.35">
      <c r="A130" s="213" t="s">
        <v>373</v>
      </c>
      <c r="B130" s="236" t="s">
        <v>563</v>
      </c>
      <c r="C130" s="276" t="s">
        <v>562</v>
      </c>
      <c r="D130" s="277">
        <f>'1.2.sz.mell.'!D132+'1.3.sz.mell.'!D132+'1.4.sz.mell.'!D130</f>
        <v>0</v>
      </c>
      <c r="E130" s="277">
        <f>'1.2.sz.mell.'!E132+'1.3.sz.mell.'!E132+'1.4.sz.mell.'!E130</f>
        <v>0</v>
      </c>
      <c r="F130" s="277">
        <f>'1.2.sz.mell.'!F132+'1.3.sz.mell.'!F132+'1.4.sz.mell.'!F130</f>
        <v>0</v>
      </c>
      <c r="G130" s="277">
        <f>'1.2.sz.mell.'!G132+'1.3.sz.mell.'!G132+'1.4.sz.mell.'!G130</f>
        <v>0</v>
      </c>
      <c r="H130" s="277">
        <f>'1.2.sz.mell.'!H132+'1.3.sz.mell.'!H132+'1.4.sz.mell.'!H130</f>
        <v>0</v>
      </c>
    </row>
    <row r="131" spans="1:13" ht="12" customHeight="1" thickBot="1" x14ac:dyDescent="0.35">
      <c r="A131" s="208" t="s">
        <v>81</v>
      </c>
      <c r="B131" s="209" t="s">
        <v>266</v>
      </c>
      <c r="C131" s="266" t="s">
        <v>146</v>
      </c>
      <c r="D131" s="278">
        <f>+D132+D133+D135+D136</f>
        <v>0</v>
      </c>
      <c r="E131" s="278">
        <f t="shared" ref="E131:H131" si="23">+E132+E133+E135+E136</f>
        <v>0</v>
      </c>
      <c r="F131" s="278">
        <f t="shared" si="23"/>
        <v>0</v>
      </c>
      <c r="G131" s="278">
        <f t="shared" si="23"/>
        <v>0</v>
      </c>
      <c r="H131" s="278">
        <f t="shared" si="23"/>
        <v>0</v>
      </c>
    </row>
    <row r="132" spans="1:13" ht="12" customHeight="1" x14ac:dyDescent="0.3">
      <c r="A132" s="213" t="s">
        <v>381</v>
      </c>
      <c r="B132" s="214" t="s">
        <v>267</v>
      </c>
      <c r="C132" s="267" t="s">
        <v>548</v>
      </c>
      <c r="D132" s="273">
        <f>'1.2.sz.mell.'!D134+'1.3.sz.mell.'!D134+'1.4.sz.mell.'!D132</f>
        <v>0</v>
      </c>
      <c r="E132" s="273">
        <f>'1.2.sz.mell.'!E134+'1.3.sz.mell.'!E134+'1.4.sz.mell.'!E132</f>
        <v>0</v>
      </c>
      <c r="F132" s="273">
        <f>'1.2.sz.mell.'!F134+'1.3.sz.mell.'!F134+'1.4.sz.mell.'!F132</f>
        <v>0</v>
      </c>
      <c r="G132" s="273">
        <f>'1.2.sz.mell.'!G134+'1.3.sz.mell.'!G134+'1.4.sz.mell.'!G132</f>
        <v>0</v>
      </c>
      <c r="H132" s="273">
        <f>'1.2.sz.mell.'!H134+'1.3.sz.mell.'!H134+'1.4.sz.mell.'!H132</f>
        <v>0</v>
      </c>
    </row>
    <row r="133" spans="1:13" ht="12" customHeight="1" x14ac:dyDescent="0.3">
      <c r="A133" s="213" t="s">
        <v>382</v>
      </c>
      <c r="B133" s="214" t="s">
        <v>268</v>
      </c>
      <c r="C133" s="267" t="s">
        <v>549</v>
      </c>
      <c r="D133" s="273">
        <f>'1.2.sz.mell.'!D135+'1.3.sz.mell.'!D135+'1.4.sz.mell.'!D133</f>
        <v>0</v>
      </c>
      <c r="E133" s="273">
        <f>'1.2.sz.mell.'!E135+'1.3.sz.mell.'!E135+'1.4.sz.mell.'!E133</f>
        <v>0</v>
      </c>
      <c r="F133" s="273">
        <f>'1.2.sz.mell.'!F135+'1.3.sz.mell.'!F135+'1.4.sz.mell.'!F133</f>
        <v>0</v>
      </c>
      <c r="G133" s="273">
        <f>'1.2.sz.mell.'!G135+'1.3.sz.mell.'!G135+'1.4.sz.mell.'!G133</f>
        <v>0</v>
      </c>
      <c r="H133" s="273">
        <f>'1.2.sz.mell.'!H135+'1.3.sz.mell.'!H135+'1.4.sz.mell.'!H133</f>
        <v>0</v>
      </c>
    </row>
    <row r="134" spans="1:13" ht="12" customHeight="1" x14ac:dyDescent="0.3">
      <c r="A134" s="213" t="s">
        <v>383</v>
      </c>
      <c r="B134" s="214" t="s">
        <v>269</v>
      </c>
      <c r="C134" s="267" t="s">
        <v>550</v>
      </c>
      <c r="D134" s="273">
        <f>'1.2.sz.mell.'!D136+'1.3.sz.mell.'!D136+'1.4.sz.mell.'!D134</f>
        <v>0</v>
      </c>
      <c r="E134" s="273">
        <f>'1.2.sz.mell.'!E136+'1.3.sz.mell.'!E136+'1.4.sz.mell.'!E134</f>
        <v>0</v>
      </c>
      <c r="F134" s="273">
        <f>'1.2.sz.mell.'!F136+'1.3.sz.mell.'!F136+'1.4.sz.mell.'!F134</f>
        <v>0</v>
      </c>
      <c r="G134" s="273">
        <f>'1.2.sz.mell.'!G136+'1.3.sz.mell.'!G136+'1.4.sz.mell.'!G134</f>
        <v>0</v>
      </c>
      <c r="H134" s="273">
        <f>'1.2.sz.mell.'!H136+'1.3.sz.mell.'!H136+'1.4.sz.mell.'!H134</f>
        <v>0</v>
      </c>
    </row>
    <row r="135" spans="1:13" ht="12" customHeight="1" x14ac:dyDescent="0.3">
      <c r="A135" s="213" t="s">
        <v>384</v>
      </c>
      <c r="B135" s="214" t="s">
        <v>270</v>
      </c>
      <c r="C135" s="267" t="s">
        <v>551</v>
      </c>
      <c r="D135" s="273">
        <f>'1.2.sz.mell.'!D137+'1.3.sz.mell.'!D137+'1.4.sz.mell.'!D135</f>
        <v>0</v>
      </c>
      <c r="E135" s="273">
        <f>'1.2.sz.mell.'!E137+'1.3.sz.mell.'!E137+'1.4.sz.mell.'!E135</f>
        <v>0</v>
      </c>
      <c r="F135" s="273">
        <f>'1.2.sz.mell.'!F137+'1.3.sz.mell.'!F137+'1.4.sz.mell.'!F135</f>
        <v>0</v>
      </c>
      <c r="G135" s="273">
        <f>'1.2.sz.mell.'!G137+'1.3.sz.mell.'!G137+'1.4.sz.mell.'!G135</f>
        <v>0</v>
      </c>
      <c r="H135" s="273">
        <f>'1.2.sz.mell.'!H137+'1.3.sz.mell.'!H137+'1.4.sz.mell.'!H135</f>
        <v>0</v>
      </c>
    </row>
    <row r="136" spans="1:13" ht="12" customHeight="1" thickBot="1" x14ac:dyDescent="0.35">
      <c r="A136" s="275" t="s">
        <v>385</v>
      </c>
      <c r="B136" s="214" t="s">
        <v>564</v>
      </c>
      <c r="C136" s="276" t="s">
        <v>552</v>
      </c>
      <c r="D136" s="279">
        <f>'1.2.sz.mell.'!D138+'1.3.sz.mell.'!D138+'1.4.sz.mell.'!D136</f>
        <v>0</v>
      </c>
      <c r="E136" s="279">
        <f>'1.2.sz.mell.'!E138+'1.3.sz.mell.'!E138+'1.4.sz.mell.'!E136</f>
        <v>0</v>
      </c>
      <c r="F136" s="279">
        <f>'1.2.sz.mell.'!F138+'1.3.sz.mell.'!F138+'1.4.sz.mell.'!F136</f>
        <v>0</v>
      </c>
      <c r="G136" s="279">
        <f>'1.2.sz.mell.'!G138+'1.3.sz.mell.'!G138+'1.4.sz.mell.'!G136</f>
        <v>0</v>
      </c>
      <c r="H136" s="279">
        <f>'1.2.sz.mell.'!H138+'1.3.sz.mell.'!H138+'1.4.sz.mell.'!H136</f>
        <v>0</v>
      </c>
    </row>
    <row r="137" spans="1:13" ht="12" customHeight="1" thickBot="1" x14ac:dyDescent="0.35">
      <c r="A137" s="280" t="s">
        <v>403</v>
      </c>
      <c r="B137" s="281" t="s">
        <v>558</v>
      </c>
      <c r="C137" s="266" t="s">
        <v>553</v>
      </c>
      <c r="D137" s="282"/>
      <c r="E137" s="282"/>
      <c r="F137" s="282"/>
      <c r="G137" s="282"/>
      <c r="H137" s="282"/>
    </row>
    <row r="138" spans="1:13" ht="12" customHeight="1" thickBot="1" x14ac:dyDescent="0.35">
      <c r="A138" s="280" t="s">
        <v>404</v>
      </c>
      <c r="B138" s="281" t="s">
        <v>559</v>
      </c>
      <c r="C138" s="266" t="s">
        <v>554</v>
      </c>
      <c r="D138" s="282"/>
      <c r="E138" s="282"/>
      <c r="F138" s="282"/>
      <c r="G138" s="282"/>
      <c r="H138" s="282"/>
    </row>
    <row r="139" spans="1:13" ht="15" customHeight="1" thickBot="1" x14ac:dyDescent="0.35">
      <c r="A139" s="208" t="s">
        <v>164</v>
      </c>
      <c r="B139" s="209" t="s">
        <v>560</v>
      </c>
      <c r="C139" s="266" t="s">
        <v>556</v>
      </c>
      <c r="D139" s="283">
        <f>+D114+D118+D125+D131</f>
        <v>901760</v>
      </c>
      <c r="E139" s="283">
        <f t="shared" ref="E139:H139" si="24">+E114+E118+E125+E131</f>
        <v>5113</v>
      </c>
      <c r="F139" s="283">
        <f t="shared" si="24"/>
        <v>906873</v>
      </c>
      <c r="G139" s="283">
        <f t="shared" si="24"/>
        <v>0</v>
      </c>
      <c r="H139" s="283">
        <f t="shared" si="24"/>
        <v>906873</v>
      </c>
      <c r="I139" s="284"/>
      <c r="J139" s="284"/>
    </row>
    <row r="140" spans="1:13" s="212" customFormat="1" ht="12.9" customHeight="1" thickBot="1" x14ac:dyDescent="0.3">
      <c r="A140" s="285" t="s">
        <v>165</v>
      </c>
      <c r="B140" s="286"/>
      <c r="C140" s="287" t="s">
        <v>555</v>
      </c>
      <c r="D140" s="283">
        <f>+D113+D139</f>
        <v>121399163</v>
      </c>
      <c r="E140" s="283">
        <f t="shared" ref="E140:H140" si="25">+E113+E139</f>
        <v>521562</v>
      </c>
      <c r="F140" s="283">
        <f t="shared" si="25"/>
        <v>121920725</v>
      </c>
      <c r="G140" s="283">
        <f>+G113+G139</f>
        <v>-300000</v>
      </c>
      <c r="H140" s="283">
        <f t="shared" si="25"/>
        <v>121620725</v>
      </c>
      <c r="K140" s="366"/>
      <c r="L140" s="366">
        <f>'1.1.PMINFO.'!E140-'1.1.sz.mell.'!F140</f>
        <v>4589011409</v>
      </c>
      <c r="M140" s="366">
        <f>'1.1.PMINFO.'!F140-'1.1.sz.mell.'!G140</f>
        <v>1604195140</v>
      </c>
    </row>
    <row r="141" spans="1:13" ht="7.5" customHeight="1" x14ac:dyDescent="0.3"/>
    <row r="142" spans="1:13" x14ac:dyDescent="0.3">
      <c r="A142" s="745" t="s">
        <v>148</v>
      </c>
      <c r="B142" s="745"/>
      <c r="C142" s="745"/>
      <c r="D142" s="745"/>
      <c r="E142" s="369"/>
      <c r="F142" s="198"/>
      <c r="G142" s="198"/>
      <c r="H142" s="198"/>
    </row>
    <row r="143" spans="1:13" ht="15" customHeight="1" thickBot="1" x14ac:dyDescent="0.35">
      <c r="A143" s="743" t="s">
        <v>149</v>
      </c>
      <c r="B143" s="743"/>
      <c r="C143" s="743"/>
      <c r="D143" s="199"/>
      <c r="E143" s="199"/>
      <c r="F143" s="199"/>
      <c r="G143" s="199"/>
      <c r="H143" s="199" t="s">
        <v>561</v>
      </c>
    </row>
    <row r="144" spans="1:13" ht="13.5" customHeight="1" thickBot="1" x14ac:dyDescent="0.35">
      <c r="A144" s="208">
        <v>1</v>
      </c>
      <c r="B144" s="209"/>
      <c r="C144" s="271" t="s">
        <v>150</v>
      </c>
      <c r="D144" s="211">
        <f>+D66-D113</f>
        <v>-80553927</v>
      </c>
      <c r="E144" s="211"/>
      <c r="F144" s="211">
        <f t="shared" ref="F144:H144" si="26">+F66-F113</f>
        <v>-80754195</v>
      </c>
      <c r="G144" s="211">
        <f t="shared" si="26"/>
        <v>0</v>
      </c>
      <c r="H144" s="211">
        <f t="shared" si="26"/>
        <v>-80754195</v>
      </c>
    </row>
    <row r="145" spans="1:8" ht="27.75" customHeight="1" thickBot="1" x14ac:dyDescent="0.35">
      <c r="A145" s="208" t="s">
        <v>15</v>
      </c>
      <c r="B145" s="209"/>
      <c r="C145" s="271" t="s">
        <v>151</v>
      </c>
      <c r="D145" s="211">
        <f>+D90-D139</f>
        <v>80553927</v>
      </c>
      <c r="E145" s="211"/>
      <c r="F145" s="211">
        <f t="shared" ref="F145:H145" si="27">+F90-F139</f>
        <v>80754195</v>
      </c>
      <c r="G145" s="211">
        <f t="shared" si="27"/>
        <v>0</v>
      </c>
      <c r="H145" s="211">
        <f t="shared" si="27"/>
        <v>80754195</v>
      </c>
    </row>
    <row r="147" spans="1:8" x14ac:dyDescent="0.3">
      <c r="D147" s="289">
        <f>D140-D91</f>
        <v>0</v>
      </c>
      <c r="E147" s="289"/>
      <c r="F147" s="289">
        <f t="shared" ref="F147" si="28">F140-F91</f>
        <v>0</v>
      </c>
      <c r="G147" s="289"/>
      <c r="H147" s="289"/>
    </row>
    <row r="148" spans="1:8" x14ac:dyDescent="0.3">
      <c r="H148" s="289"/>
    </row>
  </sheetData>
  <mergeCells count="6">
    <mergeCell ref="A143:C143"/>
    <mergeCell ref="A2:C2"/>
    <mergeCell ref="A94:C94"/>
    <mergeCell ref="A142:D142"/>
    <mergeCell ref="A1:H1"/>
    <mergeCell ref="A93:H9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fitToHeight="2" orientation="portrait" r:id="rId1"/>
  <headerFooter alignWithMargins="0">
    <oddHeader xml:space="preserve">&amp;C&amp;"Times New Roman CE,Félkövér"&amp;12SZAKADÁT KÖZSÉG ÖNKORMÁNYZATA
 2020. ÉVI KÖLTSÉGVETÉSÉNEK ÖSSZEVONT MÉRLEGE&amp;R&amp;"Times New Roman CE,Félkövér dőlt" 1.1. melléklet
</oddHeader>
  </headerFooter>
  <rowBreaks count="1" manualBreakCount="1">
    <brk id="91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150"/>
  <sheetViews>
    <sheetView zoomScale="120" zoomScaleNormal="120" zoomScaleSheetLayoutView="130" workbookViewId="0">
      <selection activeCell="A92" sqref="A92:XFD92"/>
    </sheetView>
  </sheetViews>
  <sheetFormatPr defaultColWidth="9.109375" defaultRowHeight="15.6" x14ac:dyDescent="0.3"/>
  <cols>
    <col min="1" max="2" width="8.109375" style="198" customWidth="1"/>
    <col min="3" max="3" width="65.88671875" style="198" customWidth="1"/>
    <col min="4" max="4" width="13.109375" style="288" customWidth="1"/>
    <col min="5" max="5" width="11.44140625" style="288" bestFit="1" customWidth="1"/>
    <col min="6" max="6" width="15.88671875" style="288" customWidth="1"/>
    <col min="7" max="7" width="12.44140625" style="288" bestFit="1" customWidth="1"/>
    <col min="8" max="8" width="16.33203125" style="708" customWidth="1"/>
    <col min="9" max="9" width="9.109375" style="198" customWidth="1"/>
    <col min="10" max="11" width="0.109375" style="363" hidden="1" customWidth="1"/>
    <col min="12" max="12" width="0.33203125" style="198" hidden="1" customWidth="1"/>
    <col min="13" max="14" width="12.33203125" style="198" hidden="1" customWidth="1"/>
    <col min="15" max="16384" width="9.109375" style="198"/>
  </cols>
  <sheetData>
    <row r="1" spans="1:14" ht="15.9" customHeight="1" x14ac:dyDescent="0.3">
      <c r="A1" s="746" t="s">
        <v>0</v>
      </c>
      <c r="B1" s="746"/>
      <c r="C1" s="746"/>
      <c r="D1" s="746"/>
      <c r="E1" s="746"/>
      <c r="F1" s="746"/>
      <c r="G1" s="746"/>
      <c r="H1" s="746"/>
    </row>
    <row r="2" spans="1:14" ht="15.9" customHeight="1" thickBot="1" x14ac:dyDescent="0.35">
      <c r="A2" s="743" t="s">
        <v>1</v>
      </c>
      <c r="B2" s="743"/>
      <c r="C2" s="743"/>
      <c r="D2" s="199"/>
      <c r="E2" s="199"/>
      <c r="F2" s="199"/>
      <c r="G2" s="199"/>
      <c r="H2" s="686" t="s">
        <v>561</v>
      </c>
    </row>
    <row r="3" spans="1:14" ht="38.1" customHeight="1" thickBot="1" x14ac:dyDescent="0.35">
      <c r="A3" s="200" t="s">
        <v>2</v>
      </c>
      <c r="B3" s="201" t="s">
        <v>245</v>
      </c>
      <c r="C3" s="202" t="s">
        <v>3</v>
      </c>
      <c r="D3" s="196" t="s">
        <v>1895</v>
      </c>
      <c r="E3" s="372" t="s">
        <v>1892</v>
      </c>
      <c r="F3" s="372" t="s">
        <v>586</v>
      </c>
      <c r="G3" s="372" t="s">
        <v>1893</v>
      </c>
      <c r="H3" s="372" t="s">
        <v>586</v>
      </c>
    </row>
    <row r="4" spans="1:14" s="207" customFormat="1" ht="12" customHeight="1" thickBot="1" x14ac:dyDescent="0.25">
      <c r="A4" s="204">
        <v>1</v>
      </c>
      <c r="B4" s="204">
        <v>2</v>
      </c>
      <c r="C4" s="205">
        <v>2</v>
      </c>
      <c r="D4" s="206">
        <v>3</v>
      </c>
      <c r="E4" s="206">
        <v>4</v>
      </c>
      <c r="F4" s="206">
        <v>5</v>
      </c>
      <c r="G4" s="206">
        <v>6</v>
      </c>
      <c r="H4" s="206">
        <v>7</v>
      </c>
      <c r="J4" s="364"/>
      <c r="K4" s="364"/>
    </row>
    <row r="5" spans="1:14" s="212" customFormat="1" ht="12" customHeight="1" thickBot="1" x14ac:dyDescent="0.3">
      <c r="A5" s="208" t="s">
        <v>4</v>
      </c>
      <c r="B5" s="209" t="s">
        <v>271</v>
      </c>
      <c r="C5" s="210" t="s">
        <v>5</v>
      </c>
      <c r="D5" s="211">
        <f>+D6+D7+D8+D9+D10+D11</f>
        <v>22544011</v>
      </c>
      <c r="E5" s="211">
        <f>+E6+E7+E8+E9+E10+E11</f>
        <v>0</v>
      </c>
      <c r="F5" s="211">
        <f t="shared" ref="F5:G5" si="0">+F6+F7+F8+F9+F10+F11</f>
        <v>22544011</v>
      </c>
      <c r="G5" s="211">
        <f t="shared" si="0"/>
        <v>0</v>
      </c>
      <c r="H5" s="687">
        <f t="shared" ref="H5:H68" si="1">SUM(F5:G5)</f>
        <v>22544011</v>
      </c>
      <c r="J5" s="365"/>
      <c r="K5" s="365"/>
    </row>
    <row r="6" spans="1:14" s="212" customFormat="1" ht="12" customHeight="1" x14ac:dyDescent="0.25">
      <c r="A6" s="213" t="s">
        <v>6</v>
      </c>
      <c r="B6" s="214" t="s">
        <v>272</v>
      </c>
      <c r="C6" s="215" t="s">
        <v>7</v>
      </c>
      <c r="D6" s="216">
        <v>12737761</v>
      </c>
      <c r="E6" s="216">
        <f>F6-D6</f>
        <v>0</v>
      </c>
      <c r="F6" s="216">
        <v>12737761</v>
      </c>
      <c r="G6" s="216"/>
      <c r="H6" s="688">
        <f t="shared" si="1"/>
        <v>12737761</v>
      </c>
      <c r="J6" s="365">
        <f>'1.1.PMINFO.'!E6-'1.3.sz.mell.'!F6-'1.4.sz.mell.'!F6</f>
        <v>247082176</v>
      </c>
      <c r="K6" s="365">
        <f>'1.1.PMINFO.'!F6-'1.3.sz.mell.'!G6-'1.4.sz.mell.'!G6</f>
        <v>129992494</v>
      </c>
    </row>
    <row r="7" spans="1:14" s="212" customFormat="1" ht="12" customHeight="1" x14ac:dyDescent="0.25">
      <c r="A7" s="217" t="s">
        <v>8</v>
      </c>
      <c r="B7" s="218" t="s">
        <v>273</v>
      </c>
      <c r="C7" s="219" t="s">
        <v>9</v>
      </c>
      <c r="D7" s="220"/>
      <c r="E7" s="220">
        <f t="shared" ref="E7:E11" si="2">F7-D7</f>
        <v>0</v>
      </c>
      <c r="F7" s="220"/>
      <c r="G7" s="220"/>
      <c r="H7" s="689">
        <f t="shared" si="1"/>
        <v>0</v>
      </c>
      <c r="J7" s="365">
        <f>'1.1.PMINFO.'!E7-'1.3.sz.mell.'!F7-'1.4.sz.mell.'!F7</f>
        <v>297972383</v>
      </c>
      <c r="K7" s="365">
        <f>'1.1.PMINFO.'!F7-'1.3.sz.mell.'!G7-'1.4.sz.mell.'!G7</f>
        <v>151861892</v>
      </c>
    </row>
    <row r="8" spans="1:14" s="212" customFormat="1" ht="12" customHeight="1" x14ac:dyDescent="0.25">
      <c r="A8" s="217" t="s">
        <v>10</v>
      </c>
      <c r="B8" s="218" t="s">
        <v>274</v>
      </c>
      <c r="C8" s="219" t="s">
        <v>354</v>
      </c>
      <c r="D8" s="220">
        <v>8006250</v>
      </c>
      <c r="E8" s="220">
        <f t="shared" si="2"/>
        <v>0</v>
      </c>
      <c r="F8" s="220">
        <v>8006250</v>
      </c>
      <c r="G8" s="220"/>
      <c r="H8" s="689">
        <f t="shared" si="1"/>
        <v>8006250</v>
      </c>
      <c r="J8" s="365">
        <f>'1.1.PMINFO.'!E8-'1.3.sz.mell.'!F8-'1.4.sz.mell.'!F8</f>
        <v>299886794</v>
      </c>
      <c r="K8" s="365">
        <f>'1.1.PMINFO.'!F8-'1.3.sz.mell.'!G8-'1.4.sz.mell.'!G8</f>
        <v>162794023</v>
      </c>
    </row>
    <row r="9" spans="1:14" s="212" customFormat="1" ht="12" customHeight="1" x14ac:dyDescent="0.25">
      <c r="A9" s="217" t="s">
        <v>11</v>
      </c>
      <c r="B9" s="218" t="s">
        <v>275</v>
      </c>
      <c r="C9" s="219" t="s">
        <v>12</v>
      </c>
      <c r="D9" s="220">
        <v>1800000</v>
      </c>
      <c r="E9" s="220">
        <f t="shared" si="2"/>
        <v>0</v>
      </c>
      <c r="F9" s="220">
        <v>1800000</v>
      </c>
      <c r="G9" s="220"/>
      <c r="H9" s="689">
        <f t="shared" si="1"/>
        <v>1800000</v>
      </c>
      <c r="J9" s="365">
        <f>'1.1.PMINFO.'!E9-'1.3.sz.mell.'!F9-'1.4.sz.mell.'!F9</f>
        <v>21899193</v>
      </c>
      <c r="K9" s="365">
        <f>'1.1.PMINFO.'!F9-'1.3.sz.mell.'!G9-'1.4.sz.mell.'!G9</f>
        <v>15452762</v>
      </c>
    </row>
    <row r="10" spans="1:14" s="212" customFormat="1" ht="12" customHeight="1" x14ac:dyDescent="0.25">
      <c r="A10" s="217" t="s">
        <v>13</v>
      </c>
      <c r="B10" s="218" t="s">
        <v>276</v>
      </c>
      <c r="C10" s="219" t="s">
        <v>355</v>
      </c>
      <c r="D10" s="220"/>
      <c r="E10" s="220">
        <f t="shared" si="2"/>
        <v>0</v>
      </c>
      <c r="F10" s="220"/>
      <c r="G10" s="220"/>
      <c r="H10" s="689">
        <f t="shared" si="1"/>
        <v>0</v>
      </c>
      <c r="J10" s="365">
        <f>'1.1.PMINFO.'!E10-'1.3.sz.mell.'!F10-'1.4.sz.mell.'!F10</f>
        <v>34340163</v>
      </c>
      <c r="K10" s="365">
        <f>'1.1.PMINFO.'!F10-'1.3.sz.mell.'!G10-'1.4.sz.mell.'!G10</f>
        <v>32830400</v>
      </c>
    </row>
    <row r="11" spans="1:14" s="212" customFormat="1" ht="12" customHeight="1" thickBot="1" x14ac:dyDescent="0.3">
      <c r="A11" s="221" t="s">
        <v>14</v>
      </c>
      <c r="B11" s="222" t="s">
        <v>277</v>
      </c>
      <c r="C11" s="223" t="s">
        <v>356</v>
      </c>
      <c r="D11" s="220">
        <v>0</v>
      </c>
      <c r="E11" s="220">
        <f t="shared" si="2"/>
        <v>0</v>
      </c>
      <c r="F11" s="220">
        <v>0</v>
      </c>
      <c r="G11" s="220"/>
      <c r="H11" s="689">
        <f t="shared" si="1"/>
        <v>0</v>
      </c>
      <c r="J11" s="365">
        <f>'1.1.PMINFO.'!E11-'1.3.sz.mell.'!F11-'1.4.sz.mell.'!F11</f>
        <v>0</v>
      </c>
      <c r="K11" s="365">
        <f>'1.1.PMINFO.'!F11-'1.3.sz.mell.'!G11-'1.4.sz.mell.'!G11</f>
        <v>731600</v>
      </c>
    </row>
    <row r="12" spans="1:14" s="212" customFormat="1" ht="12" customHeight="1" thickBot="1" x14ac:dyDescent="0.3">
      <c r="A12" s="208" t="s">
        <v>15</v>
      </c>
      <c r="B12" s="209"/>
      <c r="C12" s="224" t="s">
        <v>16</v>
      </c>
      <c r="D12" s="211">
        <f>+D13+D14+D15+D16+D17</f>
        <v>601395</v>
      </c>
      <c r="E12" s="211">
        <f t="shared" ref="E12:G12" si="3">+E13+E14+E15+E16+E17</f>
        <v>261181</v>
      </c>
      <c r="F12" s="211">
        <f t="shared" si="3"/>
        <v>862576</v>
      </c>
      <c r="G12" s="211">
        <f t="shared" si="3"/>
        <v>0</v>
      </c>
      <c r="H12" s="687">
        <f t="shared" si="1"/>
        <v>862576</v>
      </c>
      <c r="J12" s="365">
        <f>'1.1.PMINFO.'!E12-'1.3.sz.mell.'!F12-'1.4.sz.mell.'!F12</f>
        <v>109988227</v>
      </c>
      <c r="K12" s="365">
        <f>'1.1.PMINFO.'!F12-'1.3.sz.mell.'!G12-'1.4.sz.mell.'!G12</f>
        <v>75783323</v>
      </c>
    </row>
    <row r="13" spans="1:14" s="212" customFormat="1" ht="12" customHeight="1" x14ac:dyDescent="0.25">
      <c r="A13" s="213" t="s">
        <v>17</v>
      </c>
      <c r="B13" s="214" t="s">
        <v>278</v>
      </c>
      <c r="C13" s="215" t="s">
        <v>18</v>
      </c>
      <c r="D13" s="216"/>
      <c r="E13" s="216">
        <f t="shared" ref="E13:E18" si="4">F13-D13</f>
        <v>0</v>
      </c>
      <c r="F13" s="216"/>
      <c r="G13" s="216"/>
      <c r="H13" s="688">
        <f t="shared" si="1"/>
        <v>0</v>
      </c>
      <c r="J13" s="365" t="e">
        <f>#REF!+#REF!+#REF!</f>
        <v>#REF!</v>
      </c>
      <c r="K13" s="365" t="e">
        <f>#REF!+#REF!+#REF!</f>
        <v>#REF!</v>
      </c>
      <c r="L13" s="365" t="e">
        <f>#REF!+#REF!+#REF!</f>
        <v>#REF!</v>
      </c>
      <c r="M13" s="365" t="e">
        <f>#REF!+#REF!+#REF!</f>
        <v>#REF!</v>
      </c>
      <c r="N13" s="365" t="e">
        <f>#REF!+#REF!+#REF!</f>
        <v>#REF!</v>
      </c>
    </row>
    <row r="14" spans="1:14" s="212" customFormat="1" ht="12" customHeight="1" x14ac:dyDescent="0.25">
      <c r="A14" s="217" t="s">
        <v>19</v>
      </c>
      <c r="B14" s="218" t="s">
        <v>279</v>
      </c>
      <c r="C14" s="219" t="s">
        <v>20</v>
      </c>
      <c r="D14" s="220"/>
      <c r="E14" s="220">
        <f t="shared" si="4"/>
        <v>0</v>
      </c>
      <c r="F14" s="220"/>
      <c r="G14" s="220"/>
      <c r="H14" s="689">
        <f t="shared" si="1"/>
        <v>0</v>
      </c>
      <c r="J14" s="365" t="e">
        <f>#REF!+#REF!+#REF!</f>
        <v>#REF!</v>
      </c>
      <c r="K14" s="365" t="e">
        <f>#REF!+#REF!+#REF!</f>
        <v>#REF!</v>
      </c>
      <c r="L14" s="365" t="e">
        <f>#REF!+#REF!+#REF!</f>
        <v>#REF!</v>
      </c>
      <c r="M14" s="365" t="e">
        <f>#REF!+#REF!+#REF!</f>
        <v>#REF!</v>
      </c>
      <c r="N14" s="365" t="e">
        <f>#REF!+#REF!+#REF!</f>
        <v>#REF!</v>
      </c>
    </row>
    <row r="15" spans="1:14" s="212" customFormat="1" ht="12" customHeight="1" x14ac:dyDescent="0.25">
      <c r="A15" s="217" t="s">
        <v>21</v>
      </c>
      <c r="B15" s="218" t="s">
        <v>280</v>
      </c>
      <c r="C15" s="219" t="s">
        <v>22</v>
      </c>
      <c r="D15" s="220"/>
      <c r="E15" s="220">
        <f t="shared" si="4"/>
        <v>0</v>
      </c>
      <c r="F15" s="220"/>
      <c r="G15" s="220"/>
      <c r="H15" s="689">
        <f t="shared" si="1"/>
        <v>0</v>
      </c>
      <c r="J15" s="365" t="e">
        <f>#REF!+#REF!+#REF!</f>
        <v>#REF!</v>
      </c>
      <c r="K15" s="365" t="e">
        <f>#REF!+#REF!+#REF!</f>
        <v>#REF!</v>
      </c>
      <c r="L15" s="365" t="e">
        <f>#REF!+#REF!+#REF!</f>
        <v>#REF!</v>
      </c>
      <c r="M15" s="365" t="e">
        <f>#REF!+#REF!+#REF!</f>
        <v>#REF!</v>
      </c>
      <c r="N15" s="365" t="e">
        <f>#REF!+#REF!+#REF!</f>
        <v>#REF!</v>
      </c>
    </row>
    <row r="16" spans="1:14" s="212" customFormat="1" ht="12" customHeight="1" x14ac:dyDescent="0.25">
      <c r="A16" s="217" t="s">
        <v>23</v>
      </c>
      <c r="B16" s="218" t="s">
        <v>281</v>
      </c>
      <c r="C16" s="219" t="s">
        <v>24</v>
      </c>
      <c r="D16" s="220"/>
      <c r="E16" s="220">
        <f t="shared" si="4"/>
        <v>0</v>
      </c>
      <c r="F16" s="220"/>
      <c r="G16" s="220"/>
      <c r="H16" s="689">
        <f t="shared" si="1"/>
        <v>0</v>
      </c>
      <c r="J16" s="365" t="e">
        <f>#REF!+#REF!+#REF!</f>
        <v>#REF!</v>
      </c>
      <c r="K16" s="365" t="e">
        <f>#REF!+#REF!+#REF!</f>
        <v>#REF!</v>
      </c>
      <c r="L16" s="365" t="e">
        <f>#REF!+#REF!+#REF!</f>
        <v>#REF!</v>
      </c>
      <c r="M16" s="365" t="e">
        <f>#REF!+#REF!+#REF!</f>
        <v>#REF!</v>
      </c>
      <c r="N16" s="365" t="e">
        <f>#REF!+#REF!+#REF!</f>
        <v>#REF!</v>
      </c>
    </row>
    <row r="17" spans="1:14" s="212" customFormat="1" ht="12" customHeight="1" x14ac:dyDescent="0.25">
      <c r="A17" s="217" t="s">
        <v>25</v>
      </c>
      <c r="B17" s="218" t="s">
        <v>282</v>
      </c>
      <c r="C17" s="219" t="s">
        <v>26</v>
      </c>
      <c r="D17" s="220">
        <v>601395</v>
      </c>
      <c r="E17" s="220">
        <f t="shared" si="4"/>
        <v>261181</v>
      </c>
      <c r="F17" s="220">
        <v>862576</v>
      </c>
      <c r="G17" s="220"/>
      <c r="H17" s="689">
        <f t="shared" si="1"/>
        <v>862576</v>
      </c>
      <c r="J17" s="365" t="e">
        <f>#REF!+#REF!+#REF!</f>
        <v>#REF!</v>
      </c>
      <c r="K17" s="365" t="e">
        <f>#REF!+#REF!+#REF!</f>
        <v>#REF!</v>
      </c>
      <c r="L17" s="365" t="e">
        <f>#REF!+#REF!+#REF!</f>
        <v>#REF!</v>
      </c>
      <c r="M17" s="365" t="e">
        <f>#REF!+#REF!+#REF!</f>
        <v>#REF!</v>
      </c>
      <c r="N17" s="365" t="e">
        <f>#REF!+#REF!+#REF!</f>
        <v>#REF!</v>
      </c>
    </row>
    <row r="18" spans="1:14" s="212" customFormat="1" ht="12" customHeight="1" thickBot="1" x14ac:dyDescent="0.3">
      <c r="A18" s="221" t="s">
        <v>1320</v>
      </c>
      <c r="B18" s="218" t="s">
        <v>282</v>
      </c>
      <c r="C18" s="225" t="s">
        <v>1321</v>
      </c>
      <c r="D18" s="226"/>
      <c r="E18" s="226">
        <f t="shared" si="4"/>
        <v>0</v>
      </c>
      <c r="F18" s="226"/>
      <c r="G18" s="226"/>
      <c r="H18" s="690">
        <f t="shared" si="1"/>
        <v>0</v>
      </c>
      <c r="J18" s="365" t="e">
        <f>#REF!+#REF!+#REF!</f>
        <v>#REF!</v>
      </c>
      <c r="K18" s="365" t="e">
        <f>#REF!+#REF!+#REF!</f>
        <v>#REF!</v>
      </c>
      <c r="L18" s="365" t="e">
        <f>#REF!+#REF!+#REF!</f>
        <v>#REF!</v>
      </c>
      <c r="M18" s="365" t="e">
        <f>#REF!+#REF!+#REF!</f>
        <v>#REF!</v>
      </c>
      <c r="N18" s="365" t="e">
        <f>#REF!+#REF!+#REF!</f>
        <v>#REF!</v>
      </c>
    </row>
    <row r="19" spans="1:14" s="212" customFormat="1" ht="12" customHeight="1" thickBot="1" x14ac:dyDescent="0.3">
      <c r="A19" s="208" t="s">
        <v>27</v>
      </c>
      <c r="B19" s="209" t="s">
        <v>283</v>
      </c>
      <c r="C19" s="210" t="s">
        <v>28</v>
      </c>
      <c r="D19" s="211">
        <f>+D20+D21+D22+D23+D24</f>
        <v>2802070</v>
      </c>
      <c r="E19" s="211">
        <f t="shared" ref="E19:G19" si="5">+E20+E21+E22+E23+E24</f>
        <v>0</v>
      </c>
      <c r="F19" s="211">
        <f t="shared" si="5"/>
        <v>2802070</v>
      </c>
      <c r="G19" s="211">
        <f t="shared" si="5"/>
        <v>0</v>
      </c>
      <c r="H19" s="687">
        <f t="shared" si="1"/>
        <v>2802070</v>
      </c>
      <c r="J19" s="365">
        <f>'1.1.PMINFO.'!E19-'1.3.sz.mell.'!F19-'1.4.sz.mell.'!F19</f>
        <v>1235449693</v>
      </c>
      <c r="K19" s="365">
        <f>'1.1.PMINFO.'!F19-'1.3.sz.mell.'!G19-'1.4.sz.mell.'!G19</f>
        <v>738699927</v>
      </c>
    </row>
    <row r="20" spans="1:14" s="212" customFormat="1" ht="12" customHeight="1" x14ac:dyDescent="0.25">
      <c r="A20" s="213" t="s">
        <v>29</v>
      </c>
      <c r="B20" s="214" t="s">
        <v>284</v>
      </c>
      <c r="C20" s="215" t="s">
        <v>30</v>
      </c>
      <c r="D20" s="216"/>
      <c r="E20" s="216">
        <f t="shared" ref="E20:E25" si="6">F20-D20</f>
        <v>0</v>
      </c>
      <c r="F20" s="216"/>
      <c r="G20" s="216"/>
      <c r="H20" s="688">
        <f t="shared" si="1"/>
        <v>0</v>
      </c>
      <c r="J20" s="365">
        <f>'1.1.PMINFO.'!E20-'1.3.sz.mell.'!F20-'1.4.sz.mell.'!F20</f>
        <v>0</v>
      </c>
      <c r="K20" s="365">
        <f>'1.1.PMINFO.'!F20-'1.3.sz.mell.'!G20-'1.4.sz.mell.'!G20</f>
        <v>0</v>
      </c>
    </row>
    <row r="21" spans="1:14" s="212" customFormat="1" ht="12" customHeight="1" x14ac:dyDescent="0.25">
      <c r="A21" s="217" t="s">
        <v>31</v>
      </c>
      <c r="B21" s="218" t="s">
        <v>285</v>
      </c>
      <c r="C21" s="219" t="s">
        <v>32</v>
      </c>
      <c r="D21" s="220"/>
      <c r="E21" s="220">
        <f t="shared" si="6"/>
        <v>0</v>
      </c>
      <c r="F21" s="220"/>
      <c r="G21" s="220"/>
      <c r="H21" s="689">
        <f t="shared" si="1"/>
        <v>0</v>
      </c>
      <c r="J21" s="365">
        <f>'1.1.PMINFO.'!E21-'1.3.sz.mell.'!F21-'1.4.sz.mell.'!F21</f>
        <v>0</v>
      </c>
      <c r="K21" s="365">
        <f>'1.1.PMINFO.'!F21-'1.3.sz.mell.'!G21-'1.4.sz.mell.'!G21</f>
        <v>0</v>
      </c>
    </row>
    <row r="22" spans="1:14" s="212" customFormat="1" ht="12" customHeight="1" x14ac:dyDescent="0.25">
      <c r="A22" s="217" t="s">
        <v>33</v>
      </c>
      <c r="B22" s="218" t="s">
        <v>286</v>
      </c>
      <c r="C22" s="219" t="s">
        <v>34</v>
      </c>
      <c r="D22" s="220"/>
      <c r="E22" s="220">
        <f t="shared" si="6"/>
        <v>0</v>
      </c>
      <c r="F22" s="220"/>
      <c r="G22" s="220"/>
      <c r="H22" s="689">
        <f t="shared" si="1"/>
        <v>0</v>
      </c>
      <c r="J22" s="365">
        <f>'1.1.PMINFO.'!E22-'1.3.sz.mell.'!F22-'1.4.sz.mell.'!F22</f>
        <v>0</v>
      </c>
      <c r="K22" s="365">
        <f>'1.1.PMINFO.'!F22-'1.3.sz.mell.'!G22-'1.4.sz.mell.'!G22</f>
        <v>0</v>
      </c>
    </row>
    <row r="23" spans="1:14" s="212" customFormat="1" ht="12" customHeight="1" x14ac:dyDescent="0.25">
      <c r="A23" s="217" t="s">
        <v>35</v>
      </c>
      <c r="B23" s="218" t="s">
        <v>287</v>
      </c>
      <c r="C23" s="219" t="s">
        <v>36</v>
      </c>
      <c r="D23" s="220"/>
      <c r="E23" s="220">
        <f t="shared" si="6"/>
        <v>0</v>
      </c>
      <c r="F23" s="220"/>
      <c r="G23" s="220"/>
      <c r="H23" s="689">
        <f t="shared" si="1"/>
        <v>0</v>
      </c>
      <c r="J23" s="365">
        <f>'1.1.PMINFO.'!E23-'1.3.sz.mell.'!F23-'1.4.sz.mell.'!F23</f>
        <v>0</v>
      </c>
      <c r="K23" s="365">
        <f>'1.1.PMINFO.'!F23-'1.3.sz.mell.'!G23-'1.4.sz.mell.'!G23</f>
        <v>0</v>
      </c>
    </row>
    <row r="24" spans="1:14" s="212" customFormat="1" ht="12" customHeight="1" x14ac:dyDescent="0.25">
      <c r="A24" s="217" t="s">
        <v>37</v>
      </c>
      <c r="B24" s="218" t="s">
        <v>288</v>
      </c>
      <c r="C24" s="219" t="s">
        <v>38</v>
      </c>
      <c r="D24" s="220">
        <v>2802070</v>
      </c>
      <c r="E24" s="220">
        <f t="shared" si="6"/>
        <v>0</v>
      </c>
      <c r="F24" s="220">
        <v>2802070</v>
      </c>
      <c r="G24" s="220"/>
      <c r="H24" s="689">
        <f t="shared" si="1"/>
        <v>2802070</v>
      </c>
      <c r="J24" s="365">
        <f>'1.1.PMINFO.'!E24-'1.3.sz.mell.'!F24-'1.4.sz.mell.'!F24</f>
        <v>1235449693</v>
      </c>
      <c r="K24" s="365">
        <f>'1.1.PMINFO.'!F24-'1.3.sz.mell.'!G24-'1.4.sz.mell.'!G24</f>
        <v>738699927</v>
      </c>
    </row>
    <row r="25" spans="1:14" s="229" customFormat="1" ht="12" customHeight="1" thickBot="1" x14ac:dyDescent="0.3">
      <c r="A25" s="217" t="s">
        <v>1322</v>
      </c>
      <c r="B25" s="218" t="s">
        <v>288</v>
      </c>
      <c r="C25" s="227" t="s">
        <v>1323</v>
      </c>
      <c r="D25" s="228"/>
      <c r="E25" s="228">
        <f t="shared" si="6"/>
        <v>0</v>
      </c>
      <c r="F25" s="228"/>
      <c r="G25" s="228"/>
      <c r="H25" s="691">
        <f t="shared" si="1"/>
        <v>0</v>
      </c>
      <c r="J25" s="365">
        <f>'1.1.PMINFO.'!E25-'1.3.sz.mell.'!F25-'1.4.sz.mell.'!F25</f>
        <v>0</v>
      </c>
      <c r="K25" s="365">
        <f>'1.1.PMINFO.'!F25-'1.3.sz.mell.'!G25-'1.4.sz.mell.'!G25</f>
        <v>0</v>
      </c>
    </row>
    <row r="26" spans="1:14" s="212" customFormat="1" ht="12" customHeight="1" thickBot="1" x14ac:dyDescent="0.3">
      <c r="A26" s="208" t="s">
        <v>39</v>
      </c>
      <c r="B26" s="209" t="s">
        <v>289</v>
      </c>
      <c r="C26" s="210" t="s">
        <v>40</v>
      </c>
      <c r="D26" s="230">
        <f>SUM(D27:D33)</f>
        <v>3070000</v>
      </c>
      <c r="E26" s="230">
        <f t="shared" ref="E26:G26" si="7">SUM(E27:E33)</f>
        <v>0</v>
      </c>
      <c r="F26" s="230">
        <f t="shared" si="7"/>
        <v>3070000</v>
      </c>
      <c r="G26" s="230">
        <f t="shared" si="7"/>
        <v>-300000</v>
      </c>
      <c r="H26" s="692">
        <f t="shared" si="1"/>
        <v>2770000</v>
      </c>
      <c r="J26" s="365">
        <f>'1.1.PMINFO.'!E26-'1.3.sz.mell.'!F26-'1.4.sz.mell.'!F26</f>
        <v>688850000</v>
      </c>
      <c r="K26" s="365">
        <f>'1.1.PMINFO.'!F26-'1.3.sz.mell.'!G26-'1.4.sz.mell.'!G26</f>
        <v>273147109</v>
      </c>
    </row>
    <row r="27" spans="1:14" s="212" customFormat="1" ht="12" customHeight="1" x14ac:dyDescent="0.25">
      <c r="A27" s="213" t="s">
        <v>343</v>
      </c>
      <c r="B27" s="214" t="s">
        <v>290</v>
      </c>
      <c r="C27" s="215" t="s">
        <v>360</v>
      </c>
      <c r="D27" s="231">
        <v>750000</v>
      </c>
      <c r="E27" s="231">
        <f t="shared" ref="E27:E33" si="8">F27-D27</f>
        <v>0</v>
      </c>
      <c r="F27" s="231">
        <v>750000</v>
      </c>
      <c r="G27" s="231"/>
      <c r="H27" s="693">
        <f t="shared" si="1"/>
        <v>750000</v>
      </c>
      <c r="J27" s="365">
        <f>'1.1.PMINFO.'!E27-'1.3.sz.mell.'!F27-'1.4.sz.mell.'!F27</f>
        <v>57000000</v>
      </c>
      <c r="K27" s="365">
        <f>'1.1.PMINFO.'!F27-'1.3.sz.mell.'!G27-'1.4.sz.mell.'!G27</f>
        <v>27354626</v>
      </c>
    </row>
    <row r="28" spans="1:14" s="212" customFormat="1" ht="12" customHeight="1" x14ac:dyDescent="0.25">
      <c r="A28" s="213" t="s">
        <v>344</v>
      </c>
      <c r="B28" s="214" t="s">
        <v>401</v>
      </c>
      <c r="C28" s="215" t="s">
        <v>400</v>
      </c>
      <c r="D28" s="231"/>
      <c r="E28" s="231">
        <f t="shared" si="8"/>
        <v>0</v>
      </c>
      <c r="F28" s="231">
        <v>0</v>
      </c>
      <c r="G28" s="231"/>
      <c r="H28" s="693">
        <f t="shared" si="1"/>
        <v>0</v>
      </c>
      <c r="J28" s="365">
        <f>'1.1.PMINFO.'!E28-'1.3.sz.mell.'!F28-'1.4.sz.mell.'!F28</f>
        <v>0</v>
      </c>
      <c r="K28" s="365">
        <f>'1.1.PMINFO.'!F28-'1.3.sz.mell.'!G28-'1.4.sz.mell.'!G28</f>
        <v>82335</v>
      </c>
    </row>
    <row r="29" spans="1:14" s="212" customFormat="1" ht="12" customHeight="1" x14ac:dyDescent="0.25">
      <c r="A29" s="213" t="s">
        <v>345</v>
      </c>
      <c r="B29" s="218" t="s">
        <v>357</v>
      </c>
      <c r="C29" s="219" t="s">
        <v>361</v>
      </c>
      <c r="D29" s="231">
        <v>2000000</v>
      </c>
      <c r="E29" s="231">
        <f t="shared" si="8"/>
        <v>0</v>
      </c>
      <c r="F29" s="231">
        <v>2000000</v>
      </c>
      <c r="G29" s="231"/>
      <c r="H29" s="693">
        <f t="shared" si="1"/>
        <v>2000000</v>
      </c>
      <c r="J29" s="365">
        <f>'1.1.PMINFO.'!E29-'1.3.sz.mell.'!F29-'1.4.sz.mell.'!F29</f>
        <v>580500000</v>
      </c>
      <c r="K29" s="365">
        <f>'1.1.PMINFO.'!F29-'1.3.sz.mell.'!G29-'1.4.sz.mell.'!G29</f>
        <v>218502336</v>
      </c>
    </row>
    <row r="30" spans="1:14" s="212" customFormat="1" ht="12" customHeight="1" x14ac:dyDescent="0.25">
      <c r="A30" s="213" t="s">
        <v>346</v>
      </c>
      <c r="B30" s="218" t="s">
        <v>358</v>
      </c>
      <c r="C30" s="219" t="s">
        <v>362</v>
      </c>
      <c r="D30" s="220"/>
      <c r="E30" s="220">
        <f t="shared" si="8"/>
        <v>0</v>
      </c>
      <c r="F30" s="220">
        <v>0</v>
      </c>
      <c r="G30" s="220"/>
      <c r="H30" s="689">
        <f t="shared" si="1"/>
        <v>0</v>
      </c>
      <c r="J30" s="365">
        <f>'1.1.PMINFO.'!E30-'1.3.sz.mell.'!F30-'1.4.sz.mell.'!F30</f>
        <v>0</v>
      </c>
      <c r="K30" s="365">
        <f>'1.1.PMINFO.'!F30-'1.3.sz.mell.'!G30-'1.4.sz.mell.'!G30</f>
        <v>0</v>
      </c>
    </row>
    <row r="31" spans="1:14" s="212" customFormat="1" ht="12" customHeight="1" x14ac:dyDescent="0.25">
      <c r="A31" s="213" t="s">
        <v>347</v>
      </c>
      <c r="B31" s="218" t="s">
        <v>291</v>
      </c>
      <c r="C31" s="219" t="s">
        <v>363</v>
      </c>
      <c r="D31" s="220">
        <v>300000</v>
      </c>
      <c r="E31" s="220">
        <f t="shared" si="8"/>
        <v>0</v>
      </c>
      <c r="F31" s="220">
        <v>300000</v>
      </c>
      <c r="G31" s="220">
        <v>-300000</v>
      </c>
      <c r="H31" s="689">
        <f t="shared" si="1"/>
        <v>0</v>
      </c>
      <c r="J31" s="365">
        <f>'1.1.PMINFO.'!E31-'1.3.sz.mell.'!F31-'1.4.sz.mell.'!F31</f>
        <v>49500000</v>
      </c>
      <c r="K31" s="365">
        <f>'1.1.PMINFO.'!F31-'1.3.sz.mell.'!G31-'1.4.sz.mell.'!G31</f>
        <v>26316890</v>
      </c>
    </row>
    <row r="32" spans="1:14" s="212" customFormat="1" ht="12" customHeight="1" x14ac:dyDescent="0.25">
      <c r="A32" s="213" t="s">
        <v>348</v>
      </c>
      <c r="B32" s="222" t="s">
        <v>292</v>
      </c>
      <c r="C32" s="223" t="s">
        <v>364</v>
      </c>
      <c r="D32" s="220"/>
      <c r="E32" s="220">
        <f t="shared" si="8"/>
        <v>0</v>
      </c>
      <c r="F32" s="220"/>
      <c r="G32" s="220"/>
      <c r="H32" s="689">
        <f t="shared" si="1"/>
        <v>0</v>
      </c>
      <c r="J32" s="365">
        <f>'1.1.PMINFO.'!E32-'1.3.sz.mell.'!F32-'1.4.sz.mell.'!F32</f>
        <v>850000</v>
      </c>
      <c r="K32" s="365">
        <f>'1.1.PMINFO.'!F32-'1.3.sz.mell.'!G32-'1.4.sz.mell.'!G32</f>
        <v>268800</v>
      </c>
    </row>
    <row r="33" spans="1:14" s="212" customFormat="1" ht="12" customHeight="1" thickBot="1" x14ac:dyDescent="0.3">
      <c r="A33" s="213" t="s">
        <v>402</v>
      </c>
      <c r="B33" s="222" t="s">
        <v>293</v>
      </c>
      <c r="C33" s="223" t="s">
        <v>359</v>
      </c>
      <c r="D33" s="226">
        <v>20000</v>
      </c>
      <c r="E33" s="226">
        <f t="shared" si="8"/>
        <v>0</v>
      </c>
      <c r="F33" s="226">
        <v>20000</v>
      </c>
      <c r="G33" s="226"/>
      <c r="H33" s="690">
        <f t="shared" si="1"/>
        <v>20000</v>
      </c>
      <c r="J33" s="365">
        <f>'1.1.PMINFO.'!E33-'1.3.sz.mell.'!F33-'1.4.sz.mell.'!F33</f>
        <v>1000000</v>
      </c>
      <c r="K33" s="365">
        <f>'1.1.PMINFO.'!F33-'1.3.sz.mell.'!G33-'1.4.sz.mell.'!G33</f>
        <v>622122</v>
      </c>
    </row>
    <row r="34" spans="1:14" s="212" customFormat="1" ht="12" customHeight="1" thickBot="1" x14ac:dyDescent="0.3">
      <c r="A34" s="208" t="s">
        <v>41</v>
      </c>
      <c r="B34" s="209" t="s">
        <v>294</v>
      </c>
      <c r="C34" s="210" t="s">
        <v>42</v>
      </c>
      <c r="D34" s="211">
        <f>SUM(D35:D45)</f>
        <v>10716000</v>
      </c>
      <c r="E34" s="211">
        <f t="shared" ref="E34:G34" si="9">SUM(E35:E45)</f>
        <v>0</v>
      </c>
      <c r="F34" s="211">
        <f t="shared" si="9"/>
        <v>10716000</v>
      </c>
      <c r="G34" s="211">
        <f t="shared" si="9"/>
        <v>0</v>
      </c>
      <c r="H34" s="687">
        <f t="shared" si="1"/>
        <v>10716000</v>
      </c>
      <c r="J34" s="365">
        <f>'1.1.PMINFO.'!E34-'1.3.sz.mell.'!F34-'1.4.sz.mell.'!F34</f>
        <v>224440000</v>
      </c>
      <c r="K34" s="365">
        <f>'1.1.PMINFO.'!F34-'1.3.sz.mell.'!G34-'1.4.sz.mell.'!G34</f>
        <v>101906200</v>
      </c>
    </row>
    <row r="35" spans="1:14" s="212" customFormat="1" ht="12" customHeight="1" x14ac:dyDescent="0.25">
      <c r="A35" s="213" t="s">
        <v>43</v>
      </c>
      <c r="B35" s="214" t="s">
        <v>295</v>
      </c>
      <c r="C35" s="215" t="s">
        <v>44</v>
      </c>
      <c r="D35" s="216">
        <v>1300000</v>
      </c>
      <c r="E35" s="216">
        <f t="shared" ref="E35:E45" si="10">F35-D35</f>
        <v>0</v>
      </c>
      <c r="F35" s="216">
        <v>1300000</v>
      </c>
      <c r="G35" s="216"/>
      <c r="H35" s="688">
        <f t="shared" si="1"/>
        <v>1300000</v>
      </c>
      <c r="J35" s="365" t="e">
        <f>#REF!+#REF!+#REF!</f>
        <v>#REF!</v>
      </c>
      <c r="K35" s="365" t="e">
        <f>#REF!+#REF!+#REF!</f>
        <v>#REF!</v>
      </c>
      <c r="L35" s="365" t="e">
        <f>#REF!+#REF!+#REF!</f>
        <v>#REF!</v>
      </c>
      <c r="M35" s="365" t="e">
        <f>#REF!+#REF!+#REF!</f>
        <v>#REF!</v>
      </c>
      <c r="N35" s="365" t="e">
        <f>#REF!+#REF!+#REF!</f>
        <v>#REF!</v>
      </c>
    </row>
    <row r="36" spans="1:14" s="212" customFormat="1" ht="12" customHeight="1" x14ac:dyDescent="0.25">
      <c r="A36" s="217" t="s">
        <v>45</v>
      </c>
      <c r="B36" s="218" t="s">
        <v>296</v>
      </c>
      <c r="C36" s="219" t="s">
        <v>46</v>
      </c>
      <c r="D36" s="220">
        <v>7110000</v>
      </c>
      <c r="E36" s="220">
        <f t="shared" si="10"/>
        <v>0</v>
      </c>
      <c r="F36" s="220">
        <v>7110000</v>
      </c>
      <c r="G36" s="220"/>
      <c r="H36" s="689">
        <f t="shared" si="1"/>
        <v>7110000</v>
      </c>
      <c r="J36" s="365" t="e">
        <f>#REF!+#REF!+#REF!</f>
        <v>#REF!</v>
      </c>
      <c r="K36" s="365" t="e">
        <f>#REF!+#REF!+#REF!</f>
        <v>#REF!</v>
      </c>
      <c r="L36" s="365" t="e">
        <f>#REF!+#REF!+#REF!</f>
        <v>#REF!</v>
      </c>
      <c r="M36" s="365" t="e">
        <f>#REF!+#REF!+#REF!</f>
        <v>#REF!</v>
      </c>
      <c r="N36" s="365" t="e">
        <f>#REF!+#REF!+#REF!</f>
        <v>#REF!</v>
      </c>
    </row>
    <row r="37" spans="1:14" s="212" customFormat="1" ht="12" customHeight="1" x14ac:dyDescent="0.25">
      <c r="A37" s="217" t="s">
        <v>47</v>
      </c>
      <c r="B37" s="218" t="s">
        <v>297</v>
      </c>
      <c r="C37" s="219" t="s">
        <v>48</v>
      </c>
      <c r="D37" s="220"/>
      <c r="E37" s="220">
        <f t="shared" si="10"/>
        <v>0</v>
      </c>
      <c r="F37" s="220"/>
      <c r="G37" s="220"/>
      <c r="H37" s="689">
        <f t="shared" si="1"/>
        <v>0</v>
      </c>
      <c r="J37" s="365" t="e">
        <f>#REF!+#REF!+#REF!</f>
        <v>#REF!</v>
      </c>
      <c r="K37" s="365" t="e">
        <f>#REF!+#REF!+#REF!</f>
        <v>#REF!</v>
      </c>
      <c r="L37" s="365" t="e">
        <f>#REF!+#REF!+#REF!</f>
        <v>#REF!</v>
      </c>
      <c r="M37" s="365" t="e">
        <f>#REF!+#REF!+#REF!</f>
        <v>#REF!</v>
      </c>
      <c r="N37" s="365" t="e">
        <f>#REF!+#REF!+#REF!</f>
        <v>#REF!</v>
      </c>
    </row>
    <row r="38" spans="1:14" s="212" customFormat="1" ht="12" customHeight="1" x14ac:dyDescent="0.25">
      <c r="A38" s="217" t="s">
        <v>49</v>
      </c>
      <c r="B38" s="218" t="s">
        <v>298</v>
      </c>
      <c r="C38" s="219" t="s">
        <v>50</v>
      </c>
      <c r="D38" s="220"/>
      <c r="E38" s="220">
        <f t="shared" si="10"/>
        <v>0</v>
      </c>
      <c r="F38" s="220"/>
      <c r="G38" s="220"/>
      <c r="H38" s="689">
        <f t="shared" si="1"/>
        <v>0</v>
      </c>
      <c r="J38" s="365" t="e">
        <f>#REF!+#REF!+#REF!</f>
        <v>#REF!</v>
      </c>
      <c r="K38" s="365" t="e">
        <f>#REF!+#REF!+#REF!</f>
        <v>#REF!</v>
      </c>
      <c r="L38" s="365" t="e">
        <f>#REF!+#REF!+#REF!</f>
        <v>#REF!</v>
      </c>
      <c r="M38" s="365" t="e">
        <f>#REF!+#REF!+#REF!</f>
        <v>#REF!</v>
      </c>
      <c r="N38" s="365" t="e">
        <f>#REF!+#REF!+#REF!</f>
        <v>#REF!</v>
      </c>
    </row>
    <row r="39" spans="1:14" s="212" customFormat="1" ht="12" customHeight="1" x14ac:dyDescent="0.25">
      <c r="A39" s="217" t="s">
        <v>51</v>
      </c>
      <c r="B39" s="218" t="s">
        <v>299</v>
      </c>
      <c r="C39" s="219" t="s">
        <v>52</v>
      </c>
      <c r="D39" s="220">
        <v>0</v>
      </c>
      <c r="E39" s="220">
        <f t="shared" si="10"/>
        <v>0</v>
      </c>
      <c r="F39" s="220"/>
      <c r="G39" s="220"/>
      <c r="H39" s="689">
        <f t="shared" si="1"/>
        <v>0</v>
      </c>
      <c r="J39" s="365" t="e">
        <f>#REF!+#REF!+#REF!</f>
        <v>#REF!</v>
      </c>
      <c r="K39" s="365" t="e">
        <f>#REF!+#REF!+#REF!</f>
        <v>#REF!</v>
      </c>
      <c r="L39" s="365" t="e">
        <f>#REF!+#REF!+#REF!</f>
        <v>#REF!</v>
      </c>
      <c r="M39" s="365" t="e">
        <f>#REF!+#REF!+#REF!</f>
        <v>#REF!</v>
      </c>
      <c r="N39" s="365" t="e">
        <f>#REF!+#REF!+#REF!</f>
        <v>#REF!</v>
      </c>
    </row>
    <row r="40" spans="1:14" s="212" customFormat="1" ht="12" customHeight="1" x14ac:dyDescent="0.25">
      <c r="A40" s="217" t="s">
        <v>53</v>
      </c>
      <c r="B40" s="218" t="s">
        <v>300</v>
      </c>
      <c r="C40" s="219" t="s">
        <v>54</v>
      </c>
      <c r="D40" s="220">
        <v>2300000</v>
      </c>
      <c r="E40" s="220">
        <f t="shared" si="10"/>
        <v>0</v>
      </c>
      <c r="F40" s="220">
        <v>2300000</v>
      </c>
      <c r="G40" s="220"/>
      <c r="H40" s="689">
        <f t="shared" si="1"/>
        <v>2300000</v>
      </c>
      <c r="J40" s="365" t="e">
        <f>#REF!+#REF!+#REF!</f>
        <v>#REF!</v>
      </c>
      <c r="K40" s="365" t="e">
        <f>#REF!+#REF!+#REF!</f>
        <v>#REF!</v>
      </c>
      <c r="L40" s="365" t="e">
        <f>#REF!+#REF!+#REF!</f>
        <v>#REF!</v>
      </c>
      <c r="M40" s="365" t="e">
        <f>#REF!+#REF!+#REF!</f>
        <v>#REF!</v>
      </c>
      <c r="N40" s="365" t="e">
        <f>#REF!+#REF!+#REF!</f>
        <v>#REF!</v>
      </c>
    </row>
    <row r="41" spans="1:14" s="212" customFormat="1" ht="12" customHeight="1" x14ac:dyDescent="0.25">
      <c r="A41" s="217" t="s">
        <v>55</v>
      </c>
      <c r="B41" s="218" t="s">
        <v>301</v>
      </c>
      <c r="C41" s="219" t="s">
        <v>56</v>
      </c>
      <c r="D41" s="220">
        <v>0</v>
      </c>
      <c r="E41" s="220">
        <f t="shared" si="10"/>
        <v>0</v>
      </c>
      <c r="F41" s="220"/>
      <c r="G41" s="220"/>
      <c r="H41" s="689">
        <f t="shared" si="1"/>
        <v>0</v>
      </c>
      <c r="J41" s="365" t="e">
        <f>#REF!+#REF!+#REF!</f>
        <v>#REF!</v>
      </c>
      <c r="K41" s="365" t="e">
        <f>#REF!+#REF!+#REF!</f>
        <v>#REF!</v>
      </c>
      <c r="L41" s="365" t="e">
        <f>#REF!+#REF!+#REF!</f>
        <v>#REF!</v>
      </c>
      <c r="M41" s="365" t="e">
        <f>#REF!+#REF!+#REF!</f>
        <v>#REF!</v>
      </c>
      <c r="N41" s="365" t="e">
        <f>#REF!+#REF!+#REF!</f>
        <v>#REF!</v>
      </c>
    </row>
    <row r="42" spans="1:14" s="212" customFormat="1" ht="12" customHeight="1" x14ac:dyDescent="0.25">
      <c r="A42" s="217" t="s">
        <v>57</v>
      </c>
      <c r="B42" s="218" t="s">
        <v>302</v>
      </c>
      <c r="C42" s="219" t="s">
        <v>58</v>
      </c>
      <c r="D42" s="220">
        <v>6000</v>
      </c>
      <c r="E42" s="220">
        <f t="shared" si="10"/>
        <v>0</v>
      </c>
      <c r="F42" s="220">
        <v>6000</v>
      </c>
      <c r="G42" s="220"/>
      <c r="H42" s="689">
        <f t="shared" si="1"/>
        <v>6000</v>
      </c>
      <c r="J42" s="365" t="e">
        <f>#REF!+#REF!+#REF!</f>
        <v>#REF!</v>
      </c>
      <c r="K42" s="365" t="e">
        <f>#REF!+#REF!+#REF!</f>
        <v>#REF!</v>
      </c>
      <c r="L42" s="365" t="e">
        <f>#REF!+#REF!+#REF!</f>
        <v>#REF!</v>
      </c>
      <c r="M42" s="365" t="e">
        <f>#REF!+#REF!+#REF!</f>
        <v>#REF!</v>
      </c>
      <c r="N42" s="365" t="e">
        <f>#REF!+#REF!+#REF!</f>
        <v>#REF!</v>
      </c>
    </row>
    <row r="43" spans="1:14" s="212" customFormat="1" ht="12" customHeight="1" x14ac:dyDescent="0.25">
      <c r="A43" s="217" t="s">
        <v>59</v>
      </c>
      <c r="B43" s="218" t="s">
        <v>303</v>
      </c>
      <c r="C43" s="219" t="s">
        <v>60</v>
      </c>
      <c r="D43" s="235">
        <v>0</v>
      </c>
      <c r="E43" s="235">
        <f t="shared" si="10"/>
        <v>0</v>
      </c>
      <c r="F43" s="235"/>
      <c r="G43" s="235"/>
      <c r="H43" s="694">
        <f t="shared" si="1"/>
        <v>0</v>
      </c>
      <c r="J43" s="365" t="e">
        <f>#REF!+#REF!+#REF!</f>
        <v>#REF!</v>
      </c>
      <c r="K43" s="365" t="e">
        <f>#REF!+#REF!+#REF!</f>
        <v>#REF!</v>
      </c>
      <c r="L43" s="365" t="e">
        <f>#REF!+#REF!+#REF!</f>
        <v>#REF!</v>
      </c>
      <c r="M43" s="365" t="e">
        <f>#REF!+#REF!+#REF!</f>
        <v>#REF!</v>
      </c>
      <c r="N43" s="365" t="e">
        <f>#REF!+#REF!+#REF!</f>
        <v>#REF!</v>
      </c>
    </row>
    <row r="44" spans="1:14" s="212" customFormat="1" ht="12" customHeight="1" x14ac:dyDescent="0.25">
      <c r="A44" s="221" t="s">
        <v>61</v>
      </c>
      <c r="B44" s="218" t="s">
        <v>304</v>
      </c>
      <c r="C44" s="232" t="s">
        <v>1324</v>
      </c>
      <c r="D44" s="233"/>
      <c r="E44" s="233">
        <f t="shared" si="10"/>
        <v>0</v>
      </c>
      <c r="F44" s="233">
        <v>0</v>
      </c>
      <c r="G44" s="233"/>
      <c r="H44" s="695">
        <f t="shared" si="1"/>
        <v>0</v>
      </c>
      <c r="J44" s="365" t="e">
        <f>#REF!+#REF!+#REF!</f>
        <v>#REF!</v>
      </c>
      <c r="K44" s="365" t="e">
        <f>#REF!+#REF!+#REF!</f>
        <v>#REF!</v>
      </c>
      <c r="L44" s="365" t="e">
        <f>#REF!+#REF!+#REF!</f>
        <v>#REF!</v>
      </c>
      <c r="M44" s="365" t="e">
        <f>#REF!+#REF!+#REF!</f>
        <v>#REF!</v>
      </c>
      <c r="N44" s="365" t="e">
        <f>#REF!+#REF!+#REF!</f>
        <v>#REF!</v>
      </c>
    </row>
    <row r="45" spans="1:14" s="212" customFormat="1" ht="12" customHeight="1" thickBot="1" x14ac:dyDescent="0.3">
      <c r="A45" s="221" t="s">
        <v>1325</v>
      </c>
      <c r="B45" s="218" t="s">
        <v>1326</v>
      </c>
      <c r="C45" s="223" t="s">
        <v>62</v>
      </c>
      <c r="D45" s="233"/>
      <c r="E45" s="233">
        <f t="shared" si="10"/>
        <v>0</v>
      </c>
      <c r="F45" s="233"/>
      <c r="G45" s="233"/>
      <c r="H45" s="695">
        <f t="shared" si="1"/>
        <v>0</v>
      </c>
      <c r="J45" s="365" t="e">
        <f>#REF!+#REF!+#REF!</f>
        <v>#REF!</v>
      </c>
      <c r="K45" s="365" t="e">
        <f>#REF!+#REF!+#REF!</f>
        <v>#REF!</v>
      </c>
      <c r="L45" s="365" t="e">
        <f>#REF!+#REF!+#REF!</f>
        <v>#REF!</v>
      </c>
      <c r="M45" s="365" t="e">
        <f>#REF!+#REF!+#REF!</f>
        <v>#REF!</v>
      </c>
      <c r="N45" s="365" t="e">
        <f>#REF!+#REF!+#REF!</f>
        <v>#REF!</v>
      </c>
    </row>
    <row r="46" spans="1:14" s="212" customFormat="1" ht="12" customHeight="1" thickBot="1" x14ac:dyDescent="0.3">
      <c r="A46" s="208" t="s">
        <v>63</v>
      </c>
      <c r="B46" s="209" t="s">
        <v>305</v>
      </c>
      <c r="C46" s="210" t="s">
        <v>64</v>
      </c>
      <c r="D46" s="211">
        <f>SUM(D47:D51)</f>
        <v>0</v>
      </c>
      <c r="E46" s="211">
        <f t="shared" ref="E46:H46" si="11">SUM(E47:E51)</f>
        <v>0</v>
      </c>
      <c r="F46" s="211">
        <f t="shared" si="11"/>
        <v>0</v>
      </c>
      <c r="G46" s="211">
        <f t="shared" si="11"/>
        <v>0</v>
      </c>
      <c r="H46" s="211">
        <f t="shared" si="11"/>
        <v>0</v>
      </c>
      <c r="J46" s="365">
        <f>'1.1.PMINFO.'!E46-'1.3.sz.mell.'!F46-'1.4.sz.mell.'!F46</f>
        <v>16000000</v>
      </c>
      <c r="K46" s="365">
        <f>'1.1.PMINFO.'!F46-'1.3.sz.mell.'!G46-'1.4.sz.mell.'!G46</f>
        <v>27919214</v>
      </c>
    </row>
    <row r="47" spans="1:14" s="212" customFormat="1" ht="12" customHeight="1" x14ac:dyDescent="0.25">
      <c r="A47" s="213" t="s">
        <v>65</v>
      </c>
      <c r="B47" s="214" t="s">
        <v>306</v>
      </c>
      <c r="C47" s="215" t="s">
        <v>66</v>
      </c>
      <c r="D47" s="234"/>
      <c r="E47" s="234">
        <f t="shared" ref="E47:E51" si="12">F47-D47</f>
        <v>0</v>
      </c>
      <c r="F47" s="234">
        <v>0</v>
      </c>
      <c r="G47" s="234">
        <v>0</v>
      </c>
      <c r="H47" s="696">
        <f t="shared" si="1"/>
        <v>0</v>
      </c>
      <c r="J47" s="365">
        <f>'1.1.PMINFO.'!E47-'1.3.sz.mell.'!F47-'1.4.sz.mell.'!F47</f>
        <v>0</v>
      </c>
      <c r="K47" s="365">
        <f>'1.1.PMINFO.'!F47-'1.3.sz.mell.'!G47-'1.4.sz.mell.'!G47</f>
        <v>0</v>
      </c>
    </row>
    <row r="48" spans="1:14" s="212" customFormat="1" ht="12" customHeight="1" x14ac:dyDescent="0.25">
      <c r="A48" s="217" t="s">
        <v>67</v>
      </c>
      <c r="B48" s="218" t="s">
        <v>307</v>
      </c>
      <c r="C48" s="219" t="s">
        <v>68</v>
      </c>
      <c r="D48" s="235"/>
      <c r="E48" s="235">
        <f t="shared" si="12"/>
        <v>0</v>
      </c>
      <c r="F48" s="235">
        <v>0</v>
      </c>
      <c r="G48" s="235"/>
      <c r="H48" s="694">
        <f t="shared" si="1"/>
        <v>0</v>
      </c>
      <c r="J48" s="365">
        <f>'1.1.PMINFO.'!E48-'1.3.sz.mell.'!F48-'1.4.sz.mell.'!F48</f>
        <v>16000000</v>
      </c>
      <c r="K48" s="365">
        <f>'1.1.PMINFO.'!F48-'1.3.sz.mell.'!G48-'1.4.sz.mell.'!G48</f>
        <v>27919214</v>
      </c>
    </row>
    <row r="49" spans="1:11" s="212" customFormat="1" ht="12" customHeight="1" x14ac:dyDescent="0.25">
      <c r="A49" s="217" t="s">
        <v>69</v>
      </c>
      <c r="B49" s="218" t="s">
        <v>308</v>
      </c>
      <c r="C49" s="219" t="s">
        <v>70</v>
      </c>
      <c r="D49" s="235"/>
      <c r="E49" s="235">
        <f t="shared" si="12"/>
        <v>0</v>
      </c>
      <c r="F49" s="235">
        <v>0</v>
      </c>
      <c r="G49" s="235">
        <v>0</v>
      </c>
      <c r="H49" s="694">
        <f t="shared" si="1"/>
        <v>0</v>
      </c>
      <c r="J49" s="365">
        <f>'1.1.PMINFO.'!E49-'1.3.sz.mell.'!F49-'1.4.sz.mell.'!F49</f>
        <v>0</v>
      </c>
      <c r="K49" s="365">
        <f>'1.1.PMINFO.'!F49-'1.3.sz.mell.'!G49-'1.4.sz.mell.'!G49</f>
        <v>0</v>
      </c>
    </row>
    <row r="50" spans="1:11" s="212" customFormat="1" ht="12" customHeight="1" x14ac:dyDescent="0.25">
      <c r="A50" s="217" t="s">
        <v>71</v>
      </c>
      <c r="B50" s="218" t="s">
        <v>309</v>
      </c>
      <c r="C50" s="219" t="s">
        <v>72</v>
      </c>
      <c r="D50" s="235"/>
      <c r="E50" s="235">
        <f t="shared" si="12"/>
        <v>0</v>
      </c>
      <c r="F50" s="235">
        <v>0</v>
      </c>
      <c r="G50" s="235">
        <v>0</v>
      </c>
      <c r="H50" s="694">
        <f t="shared" si="1"/>
        <v>0</v>
      </c>
      <c r="J50" s="365">
        <f>'1.1.PMINFO.'!E50-'1.3.sz.mell.'!F50-'1.4.sz.mell.'!F50</f>
        <v>0</v>
      </c>
      <c r="K50" s="365">
        <f>'1.1.PMINFO.'!F50-'1.3.sz.mell.'!G50-'1.4.sz.mell.'!G50</f>
        <v>0</v>
      </c>
    </row>
    <row r="51" spans="1:11" s="212" customFormat="1" ht="12" customHeight="1" thickBot="1" x14ac:dyDescent="0.3">
      <c r="A51" s="221" t="s">
        <v>73</v>
      </c>
      <c r="B51" s="218" t="s">
        <v>310</v>
      </c>
      <c r="C51" s="223" t="s">
        <v>74</v>
      </c>
      <c r="D51" s="233"/>
      <c r="E51" s="233">
        <f t="shared" si="12"/>
        <v>0</v>
      </c>
      <c r="F51" s="233">
        <v>0</v>
      </c>
      <c r="G51" s="233">
        <v>0</v>
      </c>
      <c r="H51" s="695">
        <f t="shared" si="1"/>
        <v>0</v>
      </c>
      <c r="J51" s="365">
        <f>'1.1.PMINFO.'!E51-'1.3.sz.mell.'!F51-'1.4.sz.mell.'!F51</f>
        <v>0</v>
      </c>
      <c r="K51" s="365">
        <f>'1.1.PMINFO.'!F51-'1.3.sz.mell.'!G51-'1.4.sz.mell.'!G51</f>
        <v>0</v>
      </c>
    </row>
    <row r="52" spans="1:11" s="212" customFormat="1" ht="12" customHeight="1" thickBot="1" x14ac:dyDescent="0.3">
      <c r="A52" s="208" t="s">
        <v>75</v>
      </c>
      <c r="B52" s="209" t="s">
        <v>311</v>
      </c>
      <c r="C52" s="210" t="s">
        <v>76</v>
      </c>
      <c r="D52" s="211">
        <f>SUM(D53:D57)</f>
        <v>0</v>
      </c>
      <c r="E52" s="211">
        <f t="shared" ref="E52:H52" si="13">SUM(E53:E57)</f>
        <v>0</v>
      </c>
      <c r="F52" s="211">
        <f t="shared" si="13"/>
        <v>0</v>
      </c>
      <c r="G52" s="211">
        <f t="shared" si="13"/>
        <v>0</v>
      </c>
      <c r="H52" s="211">
        <f t="shared" si="13"/>
        <v>0</v>
      </c>
      <c r="J52" s="365">
        <f>'1.1.PMINFO.'!E52-'1.3.sz.mell.'!F52-'1.4.sz.mell.'!F52</f>
        <v>0</v>
      </c>
      <c r="K52" s="365">
        <f>'1.1.PMINFO.'!F52-'1.3.sz.mell.'!G52-'1.4.sz.mell.'!G52</f>
        <v>3100000</v>
      </c>
    </row>
    <row r="53" spans="1:11" s="212" customFormat="1" ht="12" customHeight="1" x14ac:dyDescent="0.25">
      <c r="A53" s="213" t="s">
        <v>369</v>
      </c>
      <c r="B53" s="214" t="s">
        <v>312</v>
      </c>
      <c r="C53" s="215" t="s">
        <v>366</v>
      </c>
      <c r="D53" s="216"/>
      <c r="E53" s="216">
        <f t="shared" ref="E53:E58" si="14">F53-D53</f>
        <v>0</v>
      </c>
      <c r="F53" s="216">
        <v>0</v>
      </c>
      <c r="G53" s="216">
        <v>0</v>
      </c>
      <c r="H53" s="688">
        <f t="shared" si="1"/>
        <v>0</v>
      </c>
      <c r="J53" s="365">
        <f>'1.1.PMINFO.'!E53-'1.3.sz.mell.'!F53-'1.4.sz.mell.'!F53</f>
        <v>0</v>
      </c>
      <c r="K53" s="365">
        <f>'1.1.PMINFO.'!F53-'1.3.sz.mell.'!G53-'1.4.sz.mell.'!G53</f>
        <v>0</v>
      </c>
    </row>
    <row r="54" spans="1:11" s="212" customFormat="1" ht="12" customHeight="1" x14ac:dyDescent="0.25">
      <c r="A54" s="213" t="s">
        <v>370</v>
      </c>
      <c r="B54" s="218" t="s">
        <v>313</v>
      </c>
      <c r="C54" s="219" t="s">
        <v>367</v>
      </c>
      <c r="D54" s="216"/>
      <c r="E54" s="216">
        <f t="shared" si="14"/>
        <v>0</v>
      </c>
      <c r="F54" s="216">
        <v>0</v>
      </c>
      <c r="G54" s="216">
        <v>0</v>
      </c>
      <c r="H54" s="688">
        <f t="shared" si="1"/>
        <v>0</v>
      </c>
      <c r="J54" s="365">
        <f>'1.1.PMINFO.'!E54-'1.3.sz.mell.'!F54-'1.4.sz.mell.'!F54</f>
        <v>0</v>
      </c>
      <c r="K54" s="365">
        <f>'1.1.PMINFO.'!F54-'1.3.sz.mell.'!G54-'1.4.sz.mell.'!G54</f>
        <v>0</v>
      </c>
    </row>
    <row r="55" spans="1:11" s="212" customFormat="1" ht="13.5" customHeight="1" x14ac:dyDescent="0.25">
      <c r="A55" s="213" t="s">
        <v>371</v>
      </c>
      <c r="B55" s="218" t="s">
        <v>314</v>
      </c>
      <c r="C55" s="219" t="s">
        <v>395</v>
      </c>
      <c r="D55" s="216"/>
      <c r="E55" s="216">
        <f t="shared" si="14"/>
        <v>0</v>
      </c>
      <c r="F55" s="216">
        <v>0</v>
      </c>
      <c r="G55" s="216">
        <v>0</v>
      </c>
      <c r="H55" s="688">
        <f t="shared" si="1"/>
        <v>0</v>
      </c>
      <c r="J55" s="365">
        <f>'1.1.PMINFO.'!E55-'1.3.sz.mell.'!F55-'1.4.sz.mell.'!F55</f>
        <v>0</v>
      </c>
      <c r="K55" s="365">
        <f>'1.1.PMINFO.'!F55-'1.3.sz.mell.'!G55-'1.4.sz.mell.'!G55</f>
        <v>0</v>
      </c>
    </row>
    <row r="56" spans="1:11" s="212" customFormat="1" ht="12" customHeight="1" x14ac:dyDescent="0.25">
      <c r="A56" s="221" t="s">
        <v>372</v>
      </c>
      <c r="B56" s="222" t="s">
        <v>368</v>
      </c>
      <c r="C56" s="223" t="s">
        <v>374</v>
      </c>
      <c r="D56" s="226"/>
      <c r="E56" s="226">
        <f t="shared" si="14"/>
        <v>0</v>
      </c>
      <c r="F56" s="226">
        <v>0</v>
      </c>
      <c r="G56" s="226">
        <v>0</v>
      </c>
      <c r="H56" s="690">
        <f t="shared" si="1"/>
        <v>0</v>
      </c>
      <c r="J56" s="365">
        <f>'1.1.PMINFO.'!E56-'1.3.sz.mell.'!F56-'1.4.sz.mell.'!F56</f>
        <v>0</v>
      </c>
      <c r="K56" s="365">
        <f>'1.1.PMINFO.'!F56-'1.3.sz.mell.'!G56-'1.4.sz.mell.'!G56</f>
        <v>0</v>
      </c>
    </row>
    <row r="57" spans="1:11" s="212" customFormat="1" ht="12" customHeight="1" x14ac:dyDescent="0.25">
      <c r="A57" s="221" t="s">
        <v>373</v>
      </c>
      <c r="B57" s="222" t="s">
        <v>365</v>
      </c>
      <c r="C57" s="223" t="s">
        <v>375</v>
      </c>
      <c r="D57" s="226"/>
      <c r="E57" s="226">
        <f t="shared" si="14"/>
        <v>0</v>
      </c>
      <c r="F57" s="226">
        <v>0</v>
      </c>
      <c r="G57" s="226"/>
      <c r="H57" s="690">
        <f t="shared" si="1"/>
        <v>0</v>
      </c>
      <c r="J57" s="365">
        <f>'1.1.PMINFO.'!E57-'1.3.sz.mell.'!F57-'1.4.sz.mell.'!F57</f>
        <v>0</v>
      </c>
      <c r="K57" s="365">
        <f>'1.1.PMINFO.'!F57-'1.3.sz.mell.'!G57-'1.4.sz.mell.'!G57</f>
        <v>3100000</v>
      </c>
    </row>
    <row r="58" spans="1:11" s="212" customFormat="1" ht="12" customHeight="1" thickBot="1" x14ac:dyDescent="0.3">
      <c r="A58" s="221" t="s">
        <v>1327</v>
      </c>
      <c r="B58" s="222" t="s">
        <v>365</v>
      </c>
      <c r="C58" s="225" t="s">
        <v>1328</v>
      </c>
      <c r="D58" s="226"/>
      <c r="E58" s="226">
        <f t="shared" si="14"/>
        <v>0</v>
      </c>
      <c r="F58" s="226">
        <v>0</v>
      </c>
      <c r="G58" s="226">
        <v>0</v>
      </c>
      <c r="H58" s="690">
        <f t="shared" si="1"/>
        <v>0</v>
      </c>
      <c r="J58" s="365">
        <f>'1.1.PMINFO.'!E58-'1.3.sz.mell.'!F58-'1.4.sz.mell.'!F58</f>
        <v>0</v>
      </c>
      <c r="K58" s="365">
        <f>'1.1.PMINFO.'!F58-'1.3.sz.mell.'!G58-'1.4.sz.mell.'!G58</f>
        <v>0</v>
      </c>
    </row>
    <row r="59" spans="1:11" s="212" customFormat="1" ht="12" customHeight="1" thickBot="1" x14ac:dyDescent="0.3">
      <c r="A59" s="208" t="s">
        <v>81</v>
      </c>
      <c r="B59" s="209" t="s">
        <v>315</v>
      </c>
      <c r="C59" s="224" t="s">
        <v>82</v>
      </c>
      <c r="D59" s="211">
        <f>SUM(D60:D64)</f>
        <v>0</v>
      </c>
      <c r="E59" s="211">
        <f t="shared" ref="E59:H59" si="15">SUM(E60:E64)</f>
        <v>55000</v>
      </c>
      <c r="F59" s="211">
        <f t="shared" si="15"/>
        <v>55000</v>
      </c>
      <c r="G59" s="211">
        <f t="shared" si="15"/>
        <v>0</v>
      </c>
      <c r="H59" s="211">
        <f t="shared" si="15"/>
        <v>55000</v>
      </c>
      <c r="J59" s="365">
        <f>'1.1.PMINFO.'!E59-'1.3.sz.mell.'!F59-'1.4.sz.mell.'!F59</f>
        <v>0</v>
      </c>
      <c r="K59" s="365">
        <f>'1.1.PMINFO.'!F59-'1.3.sz.mell.'!G59-'1.4.sz.mell.'!G59</f>
        <v>58170</v>
      </c>
    </row>
    <row r="60" spans="1:11" s="212" customFormat="1" ht="12" customHeight="1" x14ac:dyDescent="0.25">
      <c r="A60" s="213" t="s">
        <v>381</v>
      </c>
      <c r="B60" s="214" t="s">
        <v>316</v>
      </c>
      <c r="C60" s="215" t="s">
        <v>376</v>
      </c>
      <c r="D60" s="235"/>
      <c r="E60" s="235">
        <f t="shared" ref="E60:E65" si="16">F60-D60</f>
        <v>0</v>
      </c>
      <c r="F60" s="235">
        <v>0</v>
      </c>
      <c r="G60" s="235">
        <v>0</v>
      </c>
      <c r="H60" s="694">
        <f t="shared" si="1"/>
        <v>0</v>
      </c>
      <c r="J60" s="365">
        <f>'1.1.PMINFO.'!E60-'1.3.sz.mell.'!F60-'1.4.sz.mell.'!F60</f>
        <v>0</v>
      </c>
      <c r="K60" s="365">
        <f>'1.1.PMINFO.'!F60-'1.3.sz.mell.'!G60-'1.4.sz.mell.'!G60</f>
        <v>0</v>
      </c>
    </row>
    <row r="61" spans="1:11" s="212" customFormat="1" ht="12" customHeight="1" x14ac:dyDescent="0.25">
      <c r="A61" s="213" t="s">
        <v>382</v>
      </c>
      <c r="B61" s="214" t="s">
        <v>317</v>
      </c>
      <c r="C61" s="219" t="s">
        <v>377</v>
      </c>
      <c r="D61" s="235"/>
      <c r="E61" s="235">
        <f t="shared" si="16"/>
        <v>0</v>
      </c>
      <c r="F61" s="235">
        <v>0</v>
      </c>
      <c r="G61" s="235">
        <v>0</v>
      </c>
      <c r="H61" s="694">
        <f t="shared" si="1"/>
        <v>0</v>
      </c>
      <c r="J61" s="365">
        <f>'1.1.PMINFO.'!E61-'1.3.sz.mell.'!F61-'1.4.sz.mell.'!F61</f>
        <v>0</v>
      </c>
      <c r="K61" s="365">
        <f>'1.1.PMINFO.'!F61-'1.3.sz.mell.'!G61-'1.4.sz.mell.'!G61</f>
        <v>0</v>
      </c>
    </row>
    <row r="62" spans="1:11" s="212" customFormat="1" ht="11.25" customHeight="1" x14ac:dyDescent="0.25">
      <c r="A62" s="213" t="s">
        <v>383</v>
      </c>
      <c r="B62" s="214" t="s">
        <v>318</v>
      </c>
      <c r="C62" s="219" t="s">
        <v>396</v>
      </c>
      <c r="D62" s="235"/>
      <c r="E62" s="235">
        <f t="shared" si="16"/>
        <v>0</v>
      </c>
      <c r="F62" s="235">
        <v>0</v>
      </c>
      <c r="G62" s="235">
        <v>0</v>
      </c>
      <c r="H62" s="694">
        <f t="shared" si="1"/>
        <v>0</v>
      </c>
      <c r="J62" s="365">
        <f>'1.1.PMINFO.'!E62-'1.3.sz.mell.'!F62-'1.4.sz.mell.'!F62</f>
        <v>0</v>
      </c>
      <c r="K62" s="365">
        <f>'1.1.PMINFO.'!F62-'1.3.sz.mell.'!G62-'1.4.sz.mell.'!G62</f>
        <v>0</v>
      </c>
    </row>
    <row r="63" spans="1:11" s="212" customFormat="1" ht="12" customHeight="1" x14ac:dyDescent="0.25">
      <c r="A63" s="213" t="s">
        <v>382</v>
      </c>
      <c r="B63" s="236" t="s">
        <v>379</v>
      </c>
      <c r="C63" s="223" t="s">
        <v>378</v>
      </c>
      <c r="D63" s="235"/>
      <c r="E63" s="235">
        <f t="shared" si="16"/>
        <v>0</v>
      </c>
      <c r="F63" s="235">
        <v>0</v>
      </c>
      <c r="G63" s="235"/>
      <c r="H63" s="694">
        <f t="shared" si="1"/>
        <v>0</v>
      </c>
      <c r="J63" s="365">
        <f>'1.1.PMINFO.'!E63-'1.3.sz.mell.'!F63-'1.4.sz.mell.'!F63</f>
        <v>0</v>
      </c>
      <c r="K63" s="365">
        <f>'1.1.PMINFO.'!F63-'1.3.sz.mell.'!G63-'1.4.sz.mell.'!G63</f>
        <v>58170</v>
      </c>
    </row>
    <row r="64" spans="1:11" s="212" customFormat="1" ht="12" customHeight="1" x14ac:dyDescent="0.25">
      <c r="A64" s="213" t="s">
        <v>383</v>
      </c>
      <c r="B64" s="222" t="s">
        <v>386</v>
      </c>
      <c r="C64" s="223" t="s">
        <v>380</v>
      </c>
      <c r="D64" s="235"/>
      <c r="E64" s="235">
        <f t="shared" si="16"/>
        <v>55000</v>
      </c>
      <c r="F64" s="235">
        <v>55000</v>
      </c>
      <c r="G64" s="235">
        <v>0</v>
      </c>
      <c r="H64" s="694">
        <f t="shared" si="1"/>
        <v>55000</v>
      </c>
      <c r="J64" s="365">
        <f>'1.1.PMINFO.'!E64-'1.3.sz.mell.'!F64-'1.4.sz.mell.'!F64</f>
        <v>0</v>
      </c>
      <c r="K64" s="365">
        <f>'1.1.PMINFO.'!F64-'1.3.sz.mell.'!G64-'1.4.sz.mell.'!G64</f>
        <v>0</v>
      </c>
    </row>
    <row r="65" spans="1:11" s="212" customFormat="1" ht="12" customHeight="1" thickBot="1" x14ac:dyDescent="0.3">
      <c r="A65" s="213" t="s">
        <v>1329</v>
      </c>
      <c r="B65" s="222" t="s">
        <v>386</v>
      </c>
      <c r="C65" s="225" t="s">
        <v>1330</v>
      </c>
      <c r="D65" s="235"/>
      <c r="E65" s="235">
        <f t="shared" si="16"/>
        <v>0</v>
      </c>
      <c r="F65" s="235">
        <v>0</v>
      </c>
      <c r="G65" s="235">
        <v>0</v>
      </c>
      <c r="H65" s="694">
        <f t="shared" si="1"/>
        <v>0</v>
      </c>
      <c r="J65" s="365">
        <f>'1.1.PMINFO.'!E65-'1.3.sz.mell.'!F65-'1.4.sz.mell.'!F65</f>
        <v>0</v>
      </c>
      <c r="K65" s="365">
        <f>'1.1.PMINFO.'!F65-'1.3.sz.mell.'!G65-'1.4.sz.mell.'!G65</f>
        <v>0</v>
      </c>
    </row>
    <row r="66" spans="1:11" s="212" customFormat="1" ht="12" customHeight="1" thickBot="1" x14ac:dyDescent="0.3">
      <c r="A66" s="208" t="s">
        <v>83</v>
      </c>
      <c r="B66" s="209"/>
      <c r="C66" s="210" t="s">
        <v>84</v>
      </c>
      <c r="D66" s="230">
        <f>+D5+D12+D19+D26+D34+D46+D52+D59</f>
        <v>39733476</v>
      </c>
      <c r="E66" s="230">
        <f t="shared" ref="E66:H66" si="17">+E5+E12+E19+E26+E34+E46+E52+E59</f>
        <v>316181</v>
      </c>
      <c r="F66" s="230">
        <f t="shared" si="17"/>
        <v>40049657</v>
      </c>
      <c r="G66" s="230">
        <f t="shared" si="17"/>
        <v>-300000</v>
      </c>
      <c r="H66" s="230">
        <f t="shared" si="17"/>
        <v>39749657</v>
      </c>
      <c r="J66" s="365">
        <f>'1.1.PMINFO.'!E66-'1.3.sz.mell.'!F66-'1.4.sz.mell.'!F66</f>
        <v>3175908629</v>
      </c>
      <c r="K66" s="365">
        <f>'1.1.PMINFO.'!F66-'1.3.sz.mell.'!G66-'1.4.sz.mell.'!G66</f>
        <v>1714277114</v>
      </c>
    </row>
    <row r="67" spans="1:11" s="212" customFormat="1" ht="12" customHeight="1" thickBot="1" x14ac:dyDescent="0.3">
      <c r="A67" s="237" t="s">
        <v>85</v>
      </c>
      <c r="B67" s="209" t="s">
        <v>320</v>
      </c>
      <c r="C67" s="224" t="s">
        <v>86</v>
      </c>
      <c r="D67" s="211">
        <f>SUM(D68:D70)</f>
        <v>0</v>
      </c>
      <c r="E67" s="211">
        <f t="shared" ref="E67:H67" si="18">SUM(E68:E70)</f>
        <v>0</v>
      </c>
      <c r="F67" s="211">
        <f t="shared" si="18"/>
        <v>0</v>
      </c>
      <c r="G67" s="211">
        <f t="shared" si="18"/>
        <v>0</v>
      </c>
      <c r="H67" s="211">
        <f t="shared" si="18"/>
        <v>0</v>
      </c>
      <c r="J67" s="365">
        <f>'1.1.PMINFO.'!E67-'1.3.sz.mell.'!F67-'1.4.sz.mell.'!F67</f>
        <v>183000000</v>
      </c>
      <c r="K67" s="365">
        <f>'1.1.PMINFO.'!F67-'1.3.sz.mell.'!G67-'1.4.sz.mell.'!G67</f>
        <v>134981711</v>
      </c>
    </row>
    <row r="68" spans="1:11" s="212" customFormat="1" ht="12" customHeight="1" x14ac:dyDescent="0.25">
      <c r="A68" s="213" t="s">
        <v>87</v>
      </c>
      <c r="B68" s="214" t="s">
        <v>321</v>
      </c>
      <c r="C68" s="215" t="s">
        <v>88</v>
      </c>
      <c r="D68" s="235"/>
      <c r="E68" s="235">
        <f t="shared" ref="E68:E70" si="19">F68-D68</f>
        <v>0</v>
      </c>
      <c r="F68" s="235"/>
      <c r="G68" s="235"/>
      <c r="H68" s="694">
        <f t="shared" si="1"/>
        <v>0</v>
      </c>
      <c r="J68" s="365">
        <f>'1.1.PMINFO.'!E68-'1.3.sz.mell.'!F68-'1.4.sz.mell.'!F68</f>
        <v>183000000</v>
      </c>
      <c r="K68" s="365">
        <f>'1.1.PMINFO.'!F68-'1.3.sz.mell.'!G68-'1.4.sz.mell.'!G68</f>
        <v>134981711</v>
      </c>
    </row>
    <row r="69" spans="1:11" s="212" customFormat="1" ht="12" customHeight="1" x14ac:dyDescent="0.25">
      <c r="A69" s="217" t="s">
        <v>89</v>
      </c>
      <c r="B69" s="214" t="s">
        <v>322</v>
      </c>
      <c r="C69" s="219" t="s">
        <v>90</v>
      </c>
      <c r="D69" s="235"/>
      <c r="E69" s="235">
        <f t="shared" si="19"/>
        <v>0</v>
      </c>
      <c r="F69" s="235"/>
      <c r="G69" s="235"/>
      <c r="H69" s="694">
        <f t="shared" ref="H69:H89" si="20">SUM(F69:G69)</f>
        <v>0</v>
      </c>
      <c r="J69" s="365">
        <f>'1.1.PMINFO.'!E69-'1.3.sz.mell.'!F69-'1.4.sz.mell.'!F69</f>
        <v>0</v>
      </c>
      <c r="K69" s="365">
        <f>'1.1.PMINFO.'!F69-'1.3.sz.mell.'!G69-'1.4.sz.mell.'!G69</f>
        <v>0</v>
      </c>
    </row>
    <row r="70" spans="1:11" s="212" customFormat="1" ht="12" customHeight="1" thickBot="1" x14ac:dyDescent="0.3">
      <c r="A70" s="221" t="s">
        <v>91</v>
      </c>
      <c r="B70" s="214" t="s">
        <v>323</v>
      </c>
      <c r="C70" s="238" t="s">
        <v>92</v>
      </c>
      <c r="D70" s="235"/>
      <c r="E70" s="235">
        <f t="shared" si="19"/>
        <v>0</v>
      </c>
      <c r="F70" s="235"/>
      <c r="G70" s="235"/>
      <c r="H70" s="694">
        <f t="shared" si="20"/>
        <v>0</v>
      </c>
      <c r="J70" s="365">
        <f>'1.1.PMINFO.'!E70-'1.3.sz.mell.'!F70-'1.4.sz.mell.'!F70</f>
        <v>0</v>
      </c>
      <c r="K70" s="365">
        <f>'1.1.PMINFO.'!F70-'1.3.sz.mell.'!G70-'1.4.sz.mell.'!G70</f>
        <v>0</v>
      </c>
    </row>
    <row r="71" spans="1:11" s="212" customFormat="1" ht="12" customHeight="1" thickBot="1" x14ac:dyDescent="0.3">
      <c r="A71" s="237" t="s">
        <v>93</v>
      </c>
      <c r="B71" s="209" t="s">
        <v>324</v>
      </c>
      <c r="C71" s="224" t="s">
        <v>94</v>
      </c>
      <c r="D71" s="211">
        <f>SUM(D72:D75)</f>
        <v>0</v>
      </c>
      <c r="E71" s="211">
        <f t="shared" ref="E71:H71" si="21">SUM(E72:E75)</f>
        <v>0</v>
      </c>
      <c r="F71" s="211">
        <f t="shared" si="21"/>
        <v>0</v>
      </c>
      <c r="G71" s="211">
        <f t="shared" si="21"/>
        <v>0</v>
      </c>
      <c r="H71" s="211">
        <f t="shared" si="21"/>
        <v>0</v>
      </c>
      <c r="J71" s="365">
        <f>'1.1.PMINFO.'!E71-'1.3.sz.mell.'!F71-'1.4.sz.mell.'!F71</f>
        <v>0</v>
      </c>
      <c r="K71" s="365">
        <f>'1.1.PMINFO.'!F71-'1.3.sz.mell.'!G71-'1.4.sz.mell.'!G71</f>
        <v>0</v>
      </c>
    </row>
    <row r="72" spans="1:11" s="212" customFormat="1" ht="12" customHeight="1" x14ac:dyDescent="0.25">
      <c r="A72" s="213" t="s">
        <v>95</v>
      </c>
      <c r="B72" s="214" t="s">
        <v>325</v>
      </c>
      <c r="C72" s="215" t="s">
        <v>96</v>
      </c>
      <c r="D72" s="235"/>
      <c r="E72" s="235">
        <f>F72-D72</f>
        <v>0</v>
      </c>
      <c r="F72" s="235"/>
      <c r="G72" s="235"/>
      <c r="H72" s="694">
        <f t="shared" si="20"/>
        <v>0</v>
      </c>
      <c r="J72" s="365">
        <f>'1.1.PMINFO.'!E72-'1.3.sz.mell.'!F72-'1.4.sz.mell.'!F72</f>
        <v>0</v>
      </c>
      <c r="K72" s="365">
        <f>'1.1.PMINFO.'!F72-'1.3.sz.mell.'!G72-'1.4.sz.mell.'!G72</f>
        <v>0</v>
      </c>
    </row>
    <row r="73" spans="1:11" s="212" customFormat="1" ht="12" customHeight="1" x14ac:dyDescent="0.25">
      <c r="A73" s="217" t="s">
        <v>97</v>
      </c>
      <c r="B73" s="214" t="s">
        <v>326</v>
      </c>
      <c r="C73" s="219" t="s">
        <v>98</v>
      </c>
      <c r="D73" s="235"/>
      <c r="E73" s="235">
        <f t="shared" ref="E73:E75" si="22">F73-D73</f>
        <v>0</v>
      </c>
      <c r="F73" s="235"/>
      <c r="G73" s="235"/>
      <c r="H73" s="694">
        <f t="shared" si="20"/>
        <v>0</v>
      </c>
      <c r="J73" s="365">
        <f>'1.1.PMINFO.'!E73-'1.3.sz.mell.'!F73-'1.4.sz.mell.'!F73</f>
        <v>0</v>
      </c>
      <c r="K73" s="365">
        <f>'1.1.PMINFO.'!F73-'1.3.sz.mell.'!G73-'1.4.sz.mell.'!G73</f>
        <v>0</v>
      </c>
    </row>
    <row r="74" spans="1:11" s="212" customFormat="1" ht="12" customHeight="1" x14ac:dyDescent="0.25">
      <c r="A74" s="217" t="s">
        <v>99</v>
      </c>
      <c r="B74" s="214" t="s">
        <v>327</v>
      </c>
      <c r="C74" s="219" t="s">
        <v>100</v>
      </c>
      <c r="D74" s="235"/>
      <c r="E74" s="235">
        <f t="shared" si="22"/>
        <v>0</v>
      </c>
      <c r="F74" s="235"/>
      <c r="G74" s="235"/>
      <c r="H74" s="694">
        <f t="shared" si="20"/>
        <v>0</v>
      </c>
      <c r="J74" s="365">
        <f>'1.1.PMINFO.'!E74-'1.3.sz.mell.'!F74-'1.4.sz.mell.'!F74</f>
        <v>0</v>
      </c>
      <c r="K74" s="365">
        <f>'1.1.PMINFO.'!F74-'1.3.sz.mell.'!G74-'1.4.sz.mell.'!G74</f>
        <v>0</v>
      </c>
    </row>
    <row r="75" spans="1:11" s="212" customFormat="1" ht="12" customHeight="1" thickBot="1" x14ac:dyDescent="0.3">
      <c r="A75" s="221" t="s">
        <v>101</v>
      </c>
      <c r="B75" s="214" t="s">
        <v>328</v>
      </c>
      <c r="C75" s="223" t="s">
        <v>102</v>
      </c>
      <c r="D75" s="235"/>
      <c r="E75" s="235">
        <f t="shared" si="22"/>
        <v>0</v>
      </c>
      <c r="F75" s="235"/>
      <c r="G75" s="235"/>
      <c r="H75" s="694">
        <f t="shared" si="20"/>
        <v>0</v>
      </c>
      <c r="J75" s="365">
        <f>'1.1.PMINFO.'!E75-'1.3.sz.mell.'!F75-'1.4.sz.mell.'!F75</f>
        <v>0</v>
      </c>
      <c r="K75" s="365">
        <f>'1.1.PMINFO.'!F75-'1.3.sz.mell.'!G75-'1.4.sz.mell.'!G75</f>
        <v>0</v>
      </c>
    </row>
    <row r="76" spans="1:11" s="212" customFormat="1" ht="12" customHeight="1" thickBot="1" x14ac:dyDescent="0.3">
      <c r="A76" s="237" t="s">
        <v>103</v>
      </c>
      <c r="B76" s="209" t="s">
        <v>329</v>
      </c>
      <c r="C76" s="224" t="s">
        <v>104</v>
      </c>
      <c r="D76" s="211">
        <f>SUM(D77:D78)</f>
        <v>81455687</v>
      </c>
      <c r="E76" s="211">
        <f t="shared" ref="E76:H76" si="23">SUM(E77:E78)</f>
        <v>200268</v>
      </c>
      <c r="F76" s="211">
        <f t="shared" si="23"/>
        <v>81655955</v>
      </c>
      <c r="G76" s="211">
        <f t="shared" si="23"/>
        <v>0</v>
      </c>
      <c r="H76" s="211">
        <f t="shared" si="23"/>
        <v>81655955</v>
      </c>
      <c r="J76" s="365">
        <f>'1.1.PMINFO.'!E76-'1.3.sz.mell.'!F76-'1.4.sz.mell.'!F76</f>
        <v>1351813505</v>
      </c>
      <c r="K76" s="365">
        <f>'1.1.PMINFO.'!F76-'1.3.sz.mell.'!G76-'1.4.sz.mell.'!G76</f>
        <v>1351813505</v>
      </c>
    </row>
    <row r="77" spans="1:11" s="212" customFormat="1" ht="12" customHeight="1" x14ac:dyDescent="0.25">
      <c r="A77" s="213" t="s">
        <v>105</v>
      </c>
      <c r="B77" s="214" t="s">
        <v>330</v>
      </c>
      <c r="C77" s="215" t="s">
        <v>106</v>
      </c>
      <c r="D77" s="235">
        <v>81455687</v>
      </c>
      <c r="E77" s="235">
        <f t="shared" ref="E77:E78" si="24">F77-D77</f>
        <v>200268</v>
      </c>
      <c r="F77" s="235">
        <v>81655955</v>
      </c>
      <c r="G77" s="235"/>
      <c r="H77" s="694">
        <f t="shared" si="20"/>
        <v>81655955</v>
      </c>
      <c r="J77" s="365">
        <f>'1.1.PMINFO.'!E77-'1.3.sz.mell.'!F77-'1.4.sz.mell.'!F77</f>
        <v>1351813505</v>
      </c>
      <c r="K77" s="365">
        <f>'1.1.PMINFO.'!F77-'1.3.sz.mell.'!G77-'1.4.sz.mell.'!G77</f>
        <v>1351813505</v>
      </c>
    </row>
    <row r="78" spans="1:11" s="212" customFormat="1" ht="12" customHeight="1" thickBot="1" x14ac:dyDescent="0.3">
      <c r="A78" s="221" t="s">
        <v>107</v>
      </c>
      <c r="B78" s="214" t="s">
        <v>331</v>
      </c>
      <c r="C78" s="223" t="s">
        <v>108</v>
      </c>
      <c r="D78" s="235"/>
      <c r="E78" s="235">
        <f t="shared" si="24"/>
        <v>0</v>
      </c>
      <c r="F78" s="235"/>
      <c r="G78" s="235"/>
      <c r="H78" s="694">
        <f t="shared" si="20"/>
        <v>0</v>
      </c>
      <c r="J78" s="365">
        <f>'1.1.PMINFO.'!E78-'1.3.sz.mell.'!F78-'1.4.sz.mell.'!F78</f>
        <v>0</v>
      </c>
      <c r="K78" s="365">
        <f>'1.1.PMINFO.'!F78-'1.3.sz.mell.'!G78-'1.4.sz.mell.'!G78</f>
        <v>0</v>
      </c>
    </row>
    <row r="79" spans="1:11" s="212" customFormat="1" ht="12" customHeight="1" thickBot="1" x14ac:dyDescent="0.3">
      <c r="A79" s="237" t="s">
        <v>109</v>
      </c>
      <c r="B79" s="209"/>
      <c r="C79" s="224" t="s">
        <v>110</v>
      </c>
      <c r="D79" s="211">
        <f>SUM(D80:D82)</f>
        <v>0</v>
      </c>
      <c r="E79" s="211">
        <f t="shared" ref="E79:H79" si="25">SUM(E80:E82)</f>
        <v>5113</v>
      </c>
      <c r="F79" s="211">
        <f t="shared" si="25"/>
        <v>5113</v>
      </c>
      <c r="G79" s="211">
        <f t="shared" si="25"/>
        <v>0</v>
      </c>
      <c r="H79" s="211">
        <f t="shared" si="25"/>
        <v>5113</v>
      </c>
      <c r="J79" s="365">
        <f>'1.1.PMINFO.'!E79-'1.3.sz.mell.'!F79-'1.4.sz.mell.'!F79</f>
        <v>0</v>
      </c>
      <c r="K79" s="365">
        <f>'1.1.PMINFO.'!F79-'1.3.sz.mell.'!G79-'1.4.sz.mell.'!G79</f>
        <v>0</v>
      </c>
    </row>
    <row r="80" spans="1:11" s="212" customFormat="1" ht="12" customHeight="1" x14ac:dyDescent="0.25">
      <c r="A80" s="213" t="s">
        <v>388</v>
      </c>
      <c r="B80" s="214" t="s">
        <v>332</v>
      </c>
      <c r="C80" s="215" t="s">
        <v>111</v>
      </c>
      <c r="D80" s="235"/>
      <c r="E80" s="235">
        <f t="shared" ref="E80:E82" si="26">F80-D80</f>
        <v>5113</v>
      </c>
      <c r="F80" s="235">
        <v>5113</v>
      </c>
      <c r="G80" s="235"/>
      <c r="H80" s="694">
        <f t="shared" si="20"/>
        <v>5113</v>
      </c>
      <c r="J80" s="365">
        <f>'1.1.PMINFO.'!E80-'1.3.sz.mell.'!F80-'1.4.sz.mell.'!F80</f>
        <v>0</v>
      </c>
      <c r="K80" s="365">
        <f>'1.1.PMINFO.'!F80-'1.3.sz.mell.'!G80-'1.4.sz.mell.'!G80</f>
        <v>0</v>
      </c>
    </row>
    <row r="81" spans="1:11" s="212" customFormat="1" ht="12" customHeight="1" x14ac:dyDescent="0.25">
      <c r="A81" s="217" t="s">
        <v>389</v>
      </c>
      <c r="B81" s="218" t="s">
        <v>333</v>
      </c>
      <c r="C81" s="219" t="s">
        <v>112</v>
      </c>
      <c r="D81" s="235"/>
      <c r="E81" s="235">
        <f t="shared" si="26"/>
        <v>0</v>
      </c>
      <c r="F81" s="235"/>
      <c r="G81" s="235"/>
      <c r="H81" s="694">
        <f t="shared" si="20"/>
        <v>0</v>
      </c>
      <c r="J81" s="365">
        <f>'1.1.PMINFO.'!E81-'1.3.sz.mell.'!F81-'1.4.sz.mell.'!F81</f>
        <v>0</v>
      </c>
      <c r="K81" s="365">
        <f>'1.1.PMINFO.'!F81-'1.3.sz.mell.'!G81-'1.4.sz.mell.'!G81</f>
        <v>0</v>
      </c>
    </row>
    <row r="82" spans="1:11" s="212" customFormat="1" ht="12" customHeight="1" thickBot="1" x14ac:dyDescent="0.3">
      <c r="A82" s="221" t="s">
        <v>390</v>
      </c>
      <c r="B82" s="222" t="s">
        <v>387</v>
      </c>
      <c r="C82" s="223" t="s">
        <v>531</v>
      </c>
      <c r="D82" s="235"/>
      <c r="E82" s="235">
        <f t="shared" si="26"/>
        <v>0</v>
      </c>
      <c r="F82" s="235"/>
      <c r="G82" s="235"/>
      <c r="H82" s="694">
        <f t="shared" si="20"/>
        <v>0</v>
      </c>
      <c r="J82" s="365">
        <f>'1.1.PMINFO.'!E82-'1.3.sz.mell.'!F82-'1.4.sz.mell.'!F82</f>
        <v>0</v>
      </c>
      <c r="K82" s="365">
        <f>'1.1.PMINFO.'!F82-'1.3.sz.mell.'!G82-'1.4.sz.mell.'!G82</f>
        <v>0</v>
      </c>
    </row>
    <row r="83" spans="1:11" s="212" customFormat="1" ht="12" customHeight="1" thickBot="1" x14ac:dyDescent="0.3">
      <c r="A83" s="237" t="s">
        <v>113</v>
      </c>
      <c r="B83" s="209" t="s">
        <v>334</v>
      </c>
      <c r="C83" s="224" t="s">
        <v>114</v>
      </c>
      <c r="D83" s="211">
        <f>SUM(D84:D87)</f>
        <v>0</v>
      </c>
      <c r="E83" s="211">
        <f t="shared" ref="E83:H83" si="27">SUM(E84:E87)</f>
        <v>0</v>
      </c>
      <c r="F83" s="211">
        <f t="shared" si="27"/>
        <v>0</v>
      </c>
      <c r="G83" s="211">
        <f t="shared" si="27"/>
        <v>0</v>
      </c>
      <c r="H83" s="211">
        <f t="shared" si="27"/>
        <v>0</v>
      </c>
      <c r="J83" s="365">
        <f>'1.1.PMINFO.'!E83-'1.3.sz.mell.'!F83-'1.4.sz.mell.'!F83</f>
        <v>0</v>
      </c>
      <c r="K83" s="365">
        <f>'1.1.PMINFO.'!F83-'1.3.sz.mell.'!G83-'1.4.sz.mell.'!G83</f>
        <v>0</v>
      </c>
    </row>
    <row r="84" spans="1:11" s="212" customFormat="1" ht="12" customHeight="1" x14ac:dyDescent="0.25">
      <c r="A84" s="239" t="s">
        <v>391</v>
      </c>
      <c r="B84" s="214" t="s">
        <v>335</v>
      </c>
      <c r="C84" s="215" t="s">
        <v>532</v>
      </c>
      <c r="D84" s="235"/>
      <c r="E84" s="235">
        <f t="shared" ref="E84:E87" si="28">F84-D84</f>
        <v>0</v>
      </c>
      <c r="F84" s="235"/>
      <c r="G84" s="235"/>
      <c r="H84" s="694">
        <f t="shared" si="20"/>
        <v>0</v>
      </c>
      <c r="J84" s="365">
        <f>'1.1.PMINFO.'!E84-'1.3.sz.mell.'!F84-'1.4.sz.mell.'!F84</f>
        <v>0</v>
      </c>
      <c r="K84" s="365">
        <f>'1.1.PMINFO.'!F84-'1.3.sz.mell.'!G84-'1.4.sz.mell.'!G84</f>
        <v>0</v>
      </c>
    </row>
    <row r="85" spans="1:11" s="212" customFormat="1" ht="12" customHeight="1" x14ac:dyDescent="0.25">
      <c r="A85" s="240" t="s">
        <v>392</v>
      </c>
      <c r="B85" s="214" t="s">
        <v>336</v>
      </c>
      <c r="C85" s="219" t="s">
        <v>533</v>
      </c>
      <c r="D85" s="235"/>
      <c r="E85" s="235">
        <f t="shared" si="28"/>
        <v>0</v>
      </c>
      <c r="F85" s="235"/>
      <c r="G85" s="235"/>
      <c r="H85" s="694">
        <f t="shared" si="20"/>
        <v>0</v>
      </c>
      <c r="J85" s="365">
        <f>'1.1.PMINFO.'!E85-'1.3.sz.mell.'!F85-'1.4.sz.mell.'!F85</f>
        <v>0</v>
      </c>
      <c r="K85" s="365">
        <f>'1.1.PMINFO.'!F85-'1.3.sz.mell.'!G85-'1.4.sz.mell.'!G85</f>
        <v>0</v>
      </c>
    </row>
    <row r="86" spans="1:11" s="212" customFormat="1" ht="12" customHeight="1" x14ac:dyDescent="0.25">
      <c r="A86" s="240" t="s">
        <v>393</v>
      </c>
      <c r="B86" s="214" t="s">
        <v>337</v>
      </c>
      <c r="C86" s="219" t="s">
        <v>534</v>
      </c>
      <c r="D86" s="235"/>
      <c r="E86" s="235">
        <f t="shared" si="28"/>
        <v>0</v>
      </c>
      <c r="F86" s="235"/>
      <c r="G86" s="235"/>
      <c r="H86" s="694">
        <f t="shared" si="20"/>
        <v>0</v>
      </c>
      <c r="J86" s="365">
        <f>'1.1.PMINFO.'!E86-'1.3.sz.mell.'!F86-'1.4.sz.mell.'!F86</f>
        <v>0</v>
      </c>
      <c r="K86" s="365">
        <f>'1.1.PMINFO.'!F86-'1.3.sz.mell.'!G86-'1.4.sz.mell.'!G86</f>
        <v>0</v>
      </c>
    </row>
    <row r="87" spans="1:11" s="212" customFormat="1" ht="12" customHeight="1" thickBot="1" x14ac:dyDescent="0.3">
      <c r="A87" s="241" t="s">
        <v>394</v>
      </c>
      <c r="B87" s="214" t="s">
        <v>338</v>
      </c>
      <c r="C87" s="223" t="s">
        <v>535</v>
      </c>
      <c r="D87" s="235"/>
      <c r="E87" s="235">
        <f t="shared" si="28"/>
        <v>0</v>
      </c>
      <c r="F87" s="235"/>
      <c r="G87" s="235"/>
      <c r="H87" s="694">
        <f t="shared" si="20"/>
        <v>0</v>
      </c>
      <c r="J87" s="365">
        <f>'1.1.PMINFO.'!E87-'1.3.sz.mell.'!F87-'1.4.sz.mell.'!F87</f>
        <v>0</v>
      </c>
      <c r="K87" s="365">
        <f>'1.1.PMINFO.'!F87-'1.3.sz.mell.'!G87-'1.4.sz.mell.'!G87</f>
        <v>0</v>
      </c>
    </row>
    <row r="88" spans="1:11" s="212" customFormat="1" ht="13.5" customHeight="1" thickBot="1" x14ac:dyDescent="0.3">
      <c r="A88" s="237" t="s">
        <v>115</v>
      </c>
      <c r="B88" s="209" t="s">
        <v>339</v>
      </c>
      <c r="C88" s="224" t="s">
        <v>116</v>
      </c>
      <c r="D88" s="242"/>
      <c r="E88" s="242"/>
      <c r="F88" s="242"/>
      <c r="G88" s="242"/>
      <c r="H88" s="697">
        <f t="shared" si="20"/>
        <v>0</v>
      </c>
      <c r="J88" s="365">
        <f>'1.1.PMINFO.'!E88-'1.3.sz.mell.'!F88-'1.4.sz.mell.'!F88</f>
        <v>0</v>
      </c>
      <c r="K88" s="365">
        <f>'1.1.PMINFO.'!F88-'1.3.sz.mell.'!G88-'1.4.sz.mell.'!G88</f>
        <v>0</v>
      </c>
    </row>
    <row r="89" spans="1:11" s="212" customFormat="1" ht="13.5" customHeight="1" thickBot="1" x14ac:dyDescent="0.3">
      <c r="A89" s="243" t="s">
        <v>175</v>
      </c>
      <c r="B89" s="209"/>
      <c r="C89" s="224" t="s">
        <v>557</v>
      </c>
      <c r="D89" s="242"/>
      <c r="E89" s="242"/>
      <c r="F89" s="242"/>
      <c r="G89" s="242"/>
      <c r="H89" s="697">
        <f t="shared" si="20"/>
        <v>0</v>
      </c>
      <c r="J89" s="365">
        <f>'1.1.PMINFO.'!E89-'1.3.sz.mell.'!F89-'1.4.sz.mell.'!F89</f>
        <v>0</v>
      </c>
      <c r="K89" s="365">
        <f>'1.1.PMINFO.'!F89-'1.3.sz.mell.'!G89-'1.4.sz.mell.'!G89</f>
        <v>0</v>
      </c>
    </row>
    <row r="90" spans="1:11" s="212" customFormat="1" ht="15.75" customHeight="1" thickBot="1" x14ac:dyDescent="0.3">
      <c r="A90" s="243" t="s">
        <v>178</v>
      </c>
      <c r="B90" s="209" t="s">
        <v>319</v>
      </c>
      <c r="C90" s="244" t="s">
        <v>117</v>
      </c>
      <c r="D90" s="230">
        <f>+D67+D71+D76+D79+D83+D88</f>
        <v>81455687</v>
      </c>
      <c r="E90" s="230">
        <f t="shared" ref="E90:H90" si="29">+E67+E71+E76+E79+E83+E88</f>
        <v>205381</v>
      </c>
      <c r="F90" s="230">
        <f t="shared" si="29"/>
        <v>81661068</v>
      </c>
      <c r="G90" s="230">
        <f t="shared" si="29"/>
        <v>0</v>
      </c>
      <c r="H90" s="230">
        <f t="shared" si="29"/>
        <v>81661068</v>
      </c>
      <c r="J90" s="365">
        <f>'1.1.PMINFO.'!E90-'1.3.sz.mell.'!F90-'1.4.sz.mell.'!F90</f>
        <v>1534813505</v>
      </c>
      <c r="K90" s="365">
        <f>'1.1.PMINFO.'!F90-'1.3.sz.mell.'!G90-'1.4.sz.mell.'!G90</f>
        <v>1486795216</v>
      </c>
    </row>
    <row r="91" spans="1:11" s="212" customFormat="1" ht="16.5" customHeight="1" thickBot="1" x14ac:dyDescent="0.3">
      <c r="A91" s="243" t="s">
        <v>181</v>
      </c>
      <c r="B91" s="245"/>
      <c r="C91" s="246" t="s">
        <v>118</v>
      </c>
      <c r="D91" s="230">
        <f>+D66+D90</f>
        <v>121189163</v>
      </c>
      <c r="E91" s="230">
        <f t="shared" ref="E91:H91" si="30">+E66+E90</f>
        <v>521562</v>
      </c>
      <c r="F91" s="230">
        <f t="shared" si="30"/>
        <v>121710725</v>
      </c>
      <c r="G91" s="230">
        <f t="shared" si="30"/>
        <v>-300000</v>
      </c>
      <c r="H91" s="230">
        <f t="shared" si="30"/>
        <v>121410725</v>
      </c>
      <c r="J91" s="365">
        <f>'1.1.PMINFO.'!E91-'1.3.sz.mell.'!F91-'1.4.sz.mell.'!F91</f>
        <v>4710722134</v>
      </c>
      <c r="K91" s="365">
        <f>'1.1.PMINFO.'!F91-'1.3.sz.mell.'!G91-'1.4.sz.mell.'!G91</f>
        <v>3201072330</v>
      </c>
    </row>
    <row r="92" spans="1:11" s="212" customFormat="1" ht="16.5" customHeight="1" x14ac:dyDescent="0.25">
      <c r="A92" s="716"/>
      <c r="B92" s="717"/>
      <c r="C92" s="717"/>
      <c r="D92" s="718"/>
      <c r="E92" s="718"/>
      <c r="F92" s="718"/>
      <c r="G92" s="718"/>
      <c r="H92" s="718"/>
      <c r="J92" s="365"/>
      <c r="K92" s="365"/>
    </row>
    <row r="93" spans="1:11" s="212" customFormat="1" ht="16.5" customHeight="1" x14ac:dyDescent="0.25">
      <c r="A93" s="716"/>
      <c r="B93" s="717"/>
      <c r="C93" s="717"/>
      <c r="D93" s="718"/>
      <c r="E93" s="718"/>
      <c r="F93" s="718"/>
      <c r="G93" s="718"/>
      <c r="H93" s="718"/>
      <c r="J93" s="365"/>
      <c r="K93" s="365"/>
    </row>
    <row r="94" spans="1:11" s="212" customFormat="1" x14ac:dyDescent="0.25">
      <c r="A94" s="247"/>
      <c r="B94" s="248"/>
      <c r="C94" s="249"/>
      <c r="D94" s="250"/>
      <c r="E94" s="250"/>
      <c r="F94" s="250"/>
      <c r="G94" s="250"/>
      <c r="H94" s="698"/>
      <c r="J94" s="365">
        <f>'1.1.PMINFO.'!E92-'1.3.sz.mell.'!F94-'1.4.sz.mell.'!F92</f>
        <v>0</v>
      </c>
      <c r="K94" s="365">
        <f>'1.1.PMINFO.'!F92-'1.3.sz.mell.'!G94-'1.4.sz.mell.'!G92</f>
        <v>0</v>
      </c>
    </row>
    <row r="95" spans="1:11" ht="16.5" customHeight="1" x14ac:dyDescent="0.3">
      <c r="A95" s="746" t="s">
        <v>119</v>
      </c>
      <c r="B95" s="746"/>
      <c r="C95" s="746"/>
      <c r="D95" s="746"/>
      <c r="E95" s="746"/>
      <c r="F95" s="746"/>
      <c r="G95" s="746"/>
      <c r="H95" s="746"/>
      <c r="J95" s="365">
        <f>'1.1.PMINFO.'!E93-'1.3.sz.mell.'!F95-'1.4.sz.mell.'!F93</f>
        <v>0</v>
      </c>
      <c r="K95" s="365">
        <f>'1.1.PMINFO.'!F93-'1.3.sz.mell.'!G95-'1.4.sz.mell.'!G93</f>
        <v>0</v>
      </c>
    </row>
    <row r="96" spans="1:11" ht="16.5" customHeight="1" thickBot="1" x14ac:dyDescent="0.35">
      <c r="A96" s="744" t="s">
        <v>120</v>
      </c>
      <c r="B96" s="744"/>
      <c r="C96" s="744"/>
      <c r="D96" s="199"/>
      <c r="E96" s="199"/>
      <c r="F96" s="199"/>
      <c r="G96" s="199"/>
      <c r="H96" s="686" t="s">
        <v>561</v>
      </c>
      <c r="J96" s="365">
        <f>'1.1.PMINFO.'!E94-'1.3.sz.mell.'!F96-'1.4.sz.mell.'!F94</f>
        <v>0</v>
      </c>
      <c r="K96" s="365">
        <f>'1.1.PMINFO.'!F94-'1.3.sz.mell.'!G96-'1.4.sz.mell.'!G94</f>
        <v>0</v>
      </c>
    </row>
    <row r="97" spans="1:14" ht="38.1" customHeight="1" thickBot="1" x14ac:dyDescent="0.35">
      <c r="A97" s="200" t="s">
        <v>2</v>
      </c>
      <c r="B97" s="201" t="s">
        <v>245</v>
      </c>
      <c r="C97" s="202" t="s">
        <v>121</v>
      </c>
      <c r="D97" s="196" t="s">
        <v>1895</v>
      </c>
      <c r="E97" s="372" t="s">
        <v>1892</v>
      </c>
      <c r="F97" s="372" t="s">
        <v>586</v>
      </c>
      <c r="G97" s="372" t="s">
        <v>1893</v>
      </c>
      <c r="H97" s="372" t="s">
        <v>586</v>
      </c>
      <c r="J97" s="365" t="e">
        <f>'1.1.PMINFO.'!E95-'1.3.sz.mell.'!F97-'1.4.sz.mell.'!F95</f>
        <v>#VALUE!</v>
      </c>
      <c r="K97" s="365" t="e">
        <f>'1.1.PMINFO.'!F95-'1.3.sz.mell.'!G97-'1.4.sz.mell.'!G95</f>
        <v>#VALUE!</v>
      </c>
    </row>
    <row r="98" spans="1:14" s="207" customFormat="1" ht="12" customHeight="1" thickBot="1" x14ac:dyDescent="0.3">
      <c r="A98" s="251">
        <v>1</v>
      </c>
      <c r="B98" s="251">
        <v>2</v>
      </c>
      <c r="C98" s="252">
        <v>2</v>
      </c>
      <c r="D98" s="206">
        <v>3</v>
      </c>
      <c r="E98" s="206">
        <v>4</v>
      </c>
      <c r="F98" s="206">
        <v>5</v>
      </c>
      <c r="G98" s="206">
        <v>6</v>
      </c>
      <c r="H98" s="206">
        <v>7</v>
      </c>
      <c r="J98" s="365">
        <f>'1.1.PMINFO.'!E96-'1.3.sz.mell.'!F98-'1.4.sz.mell.'!F96</f>
        <v>-6</v>
      </c>
      <c r="K98" s="365">
        <f>'1.1.PMINFO.'!F96-'1.3.sz.mell.'!G98-'1.4.sz.mell.'!G96</f>
        <v>-7</v>
      </c>
    </row>
    <row r="99" spans="1:14" ht="12" customHeight="1" thickBot="1" x14ac:dyDescent="0.35">
      <c r="A99" s="254" t="s">
        <v>4</v>
      </c>
      <c r="B99" s="255"/>
      <c r="C99" s="256" t="s">
        <v>122</v>
      </c>
      <c r="D99" s="257">
        <f>SUM(D100:D104)</f>
        <v>34549357</v>
      </c>
      <c r="E99" s="257">
        <f t="shared" ref="E99:H99" si="31">SUM(E100:E104)</f>
        <v>725000</v>
      </c>
      <c r="F99" s="257">
        <f t="shared" si="31"/>
        <v>35274357</v>
      </c>
      <c r="G99" s="257">
        <f t="shared" si="31"/>
        <v>-300000</v>
      </c>
      <c r="H99" s="257">
        <f t="shared" si="31"/>
        <v>34974357</v>
      </c>
      <c r="J99" s="365">
        <f>'1.1.PMINFO.'!E97-'1.3.sz.mell.'!F99-'1.4.sz.mell.'!F97</f>
        <v>2013900809</v>
      </c>
      <c r="K99" s="365">
        <f>'1.1.PMINFO.'!F97-'1.3.sz.mell.'!G99-'1.4.sz.mell.'!G97</f>
        <v>980323765</v>
      </c>
    </row>
    <row r="100" spans="1:14" ht="12" customHeight="1" x14ac:dyDescent="0.3">
      <c r="A100" s="258" t="s">
        <v>6</v>
      </c>
      <c r="B100" s="259" t="s">
        <v>246</v>
      </c>
      <c r="C100" s="260" t="s">
        <v>123</v>
      </c>
      <c r="D100" s="261">
        <v>11285853</v>
      </c>
      <c r="E100" s="261">
        <f t="shared" ref="E100:E104" si="32">F100-D100</f>
        <v>0</v>
      </c>
      <c r="F100" s="261">
        <v>11285853</v>
      </c>
      <c r="G100" s="261">
        <v>0</v>
      </c>
      <c r="H100" s="700">
        <f t="shared" ref="H100:H140" si="33">SUM(F100:G100)</f>
        <v>11285853</v>
      </c>
      <c r="J100" s="365" t="e">
        <f>#REF!+#REF!+#REF!</f>
        <v>#REF!</v>
      </c>
      <c r="K100" s="365" t="e">
        <f>#REF!+#REF!+#REF!</f>
        <v>#REF!</v>
      </c>
      <c r="L100" s="365" t="e">
        <f>#REF!+#REF!+#REF!</f>
        <v>#REF!</v>
      </c>
      <c r="M100" s="365" t="e">
        <f>#REF!+#REF!+#REF!</f>
        <v>#REF!</v>
      </c>
      <c r="N100" s="365" t="e">
        <f>#REF!+#REF!+#REF!</f>
        <v>#REF!</v>
      </c>
    </row>
    <row r="101" spans="1:14" ht="12" customHeight="1" x14ac:dyDescent="0.3">
      <c r="A101" s="217" t="s">
        <v>8</v>
      </c>
      <c r="B101" s="218" t="s">
        <v>247</v>
      </c>
      <c r="C101" s="262" t="s">
        <v>124</v>
      </c>
      <c r="D101" s="220">
        <v>1923728</v>
      </c>
      <c r="E101" s="220">
        <f t="shared" si="32"/>
        <v>0</v>
      </c>
      <c r="F101" s="220">
        <v>1923728</v>
      </c>
      <c r="G101" s="220"/>
      <c r="H101" s="689">
        <f t="shared" si="33"/>
        <v>1923728</v>
      </c>
      <c r="J101" s="365" t="e">
        <f>#REF!+#REF!+#REF!</f>
        <v>#REF!</v>
      </c>
      <c r="K101" s="365" t="e">
        <f>#REF!+#REF!+#REF!</f>
        <v>#REF!</v>
      </c>
      <c r="L101" s="365" t="e">
        <f>#REF!+#REF!+#REF!</f>
        <v>#REF!</v>
      </c>
      <c r="M101" s="365" t="e">
        <f>#REF!+#REF!+#REF!</f>
        <v>#REF!</v>
      </c>
      <c r="N101" s="365" t="e">
        <f>#REF!+#REF!+#REF!</f>
        <v>#REF!</v>
      </c>
    </row>
    <row r="102" spans="1:14" ht="12" customHeight="1" x14ac:dyDescent="0.3">
      <c r="A102" s="217" t="s">
        <v>10</v>
      </c>
      <c r="B102" s="218" t="s">
        <v>248</v>
      </c>
      <c r="C102" s="262" t="s">
        <v>125</v>
      </c>
      <c r="D102" s="226">
        <v>17090740</v>
      </c>
      <c r="E102" s="226">
        <f t="shared" si="32"/>
        <v>300000</v>
      </c>
      <c r="F102" s="226">
        <v>17390740</v>
      </c>
      <c r="G102" s="226">
        <v>-300000</v>
      </c>
      <c r="H102" s="690">
        <f t="shared" si="33"/>
        <v>17090740</v>
      </c>
      <c r="J102" s="365" t="e">
        <f>#REF!+#REF!+#REF!</f>
        <v>#REF!</v>
      </c>
      <c r="K102" s="365" t="e">
        <f>#REF!+#REF!+#REF!</f>
        <v>#REF!</v>
      </c>
      <c r="L102" s="365" t="e">
        <f>#REF!+#REF!+#REF!</f>
        <v>#REF!</v>
      </c>
      <c r="M102" s="365" t="e">
        <f>#REF!+#REF!+#REF!</f>
        <v>#REF!</v>
      </c>
      <c r="N102" s="365" t="e">
        <f>#REF!+#REF!+#REF!</f>
        <v>#REF!</v>
      </c>
    </row>
    <row r="103" spans="1:14" ht="12" customHeight="1" x14ac:dyDescent="0.3">
      <c r="A103" s="217" t="s">
        <v>11</v>
      </c>
      <c r="B103" s="218" t="s">
        <v>249</v>
      </c>
      <c r="C103" s="263" t="s">
        <v>126</v>
      </c>
      <c r="D103" s="226">
        <v>3742000</v>
      </c>
      <c r="E103" s="226">
        <f t="shared" si="32"/>
        <v>0</v>
      </c>
      <c r="F103" s="226">
        <v>3742000</v>
      </c>
      <c r="G103" s="226">
        <v>0</v>
      </c>
      <c r="H103" s="690">
        <f t="shared" si="33"/>
        <v>3742000</v>
      </c>
      <c r="J103" s="365" t="e">
        <f>#REF!+#REF!+#REF!</f>
        <v>#REF!</v>
      </c>
      <c r="K103" s="365" t="e">
        <f>#REF!+#REF!+#REF!</f>
        <v>#REF!</v>
      </c>
      <c r="L103" s="365" t="e">
        <f>#REF!+#REF!+#REF!</f>
        <v>#REF!</v>
      </c>
      <c r="M103" s="365" t="e">
        <f>#REF!+#REF!+#REF!</f>
        <v>#REF!</v>
      </c>
      <c r="N103" s="365" t="e">
        <f>#REF!+#REF!+#REF!</f>
        <v>#REF!</v>
      </c>
    </row>
    <row r="104" spans="1:14" ht="12" customHeight="1" thickBot="1" x14ac:dyDescent="0.35">
      <c r="A104" s="217" t="s">
        <v>127</v>
      </c>
      <c r="B104" s="264" t="s">
        <v>250</v>
      </c>
      <c r="C104" s="265" t="s">
        <v>128</v>
      </c>
      <c r="D104" s="226">
        <v>507036</v>
      </c>
      <c r="E104" s="226">
        <f t="shared" si="32"/>
        <v>425000</v>
      </c>
      <c r="F104" s="226">
        <v>932036</v>
      </c>
      <c r="G104" s="226"/>
      <c r="H104" s="690">
        <f t="shared" si="33"/>
        <v>932036</v>
      </c>
      <c r="J104" s="365" t="e">
        <f>#REF!+#REF!+#REF!</f>
        <v>#REF!</v>
      </c>
      <c r="K104" s="365" t="e">
        <f>#REF!+#REF!+#REF!</f>
        <v>#REF!</v>
      </c>
      <c r="L104" s="365" t="e">
        <f>#REF!+#REF!+#REF!</f>
        <v>#REF!</v>
      </c>
      <c r="M104" s="365" t="e">
        <f>#REF!+#REF!+#REF!</f>
        <v>#REF!</v>
      </c>
      <c r="N104" s="365" t="e">
        <f>#REF!+#REF!+#REF!</f>
        <v>#REF!</v>
      </c>
    </row>
    <row r="105" spans="1:14" ht="12" customHeight="1" thickBot="1" x14ac:dyDescent="0.35">
      <c r="A105" s="208" t="s">
        <v>15</v>
      </c>
      <c r="B105" s="209" t="s">
        <v>1318</v>
      </c>
      <c r="C105" s="266" t="s">
        <v>536</v>
      </c>
      <c r="D105" s="211">
        <f>+D106+D108+D107</f>
        <v>8703000</v>
      </c>
      <c r="E105" s="211">
        <f t="shared" ref="E105:H105" si="34">+E106+E108+E107</f>
        <v>-408551</v>
      </c>
      <c r="F105" s="211">
        <f t="shared" si="34"/>
        <v>8294449</v>
      </c>
      <c r="G105" s="211">
        <f t="shared" si="34"/>
        <v>0</v>
      </c>
      <c r="H105" s="211">
        <f t="shared" si="34"/>
        <v>8294449</v>
      </c>
      <c r="J105" s="365">
        <f>'1.1.PMINFO.'!E103-'1.3.sz.mell.'!F105-'1.4.sz.mell.'!F103</f>
        <v>60116229</v>
      </c>
      <c r="K105" s="365">
        <f>'1.1.PMINFO.'!F103-'1.3.sz.mell.'!G105-'1.4.sz.mell.'!G103</f>
        <v>0</v>
      </c>
    </row>
    <row r="106" spans="1:14" ht="12" customHeight="1" x14ac:dyDescent="0.3">
      <c r="A106" s="213" t="s">
        <v>340</v>
      </c>
      <c r="B106" s="214" t="s">
        <v>1318</v>
      </c>
      <c r="C106" s="267" t="s">
        <v>134</v>
      </c>
      <c r="D106" s="216">
        <v>8703000</v>
      </c>
      <c r="E106" s="216">
        <f t="shared" ref="E106:E108" si="35">F106-D106</f>
        <v>-408551</v>
      </c>
      <c r="F106" s="216">
        <v>8294449</v>
      </c>
      <c r="G106" s="216"/>
      <c r="H106" s="688">
        <f t="shared" si="33"/>
        <v>8294449</v>
      </c>
      <c r="J106" s="365">
        <f>'1.1.PMINFO.'!E104-'1.3.sz.mell.'!F106-'1.4.sz.mell.'!F104</f>
        <v>5000000</v>
      </c>
      <c r="K106" s="365">
        <f>'1.1.PMINFO.'!F104-'1.3.sz.mell.'!G106-'1.4.sz.mell.'!G104</f>
        <v>0</v>
      </c>
    </row>
    <row r="107" spans="1:14" ht="12" customHeight="1" x14ac:dyDescent="0.3">
      <c r="A107" s="213" t="s">
        <v>341</v>
      </c>
      <c r="B107" s="236" t="s">
        <v>1318</v>
      </c>
      <c r="C107" s="268" t="s">
        <v>398</v>
      </c>
      <c r="D107" s="269"/>
      <c r="E107" s="269">
        <f t="shared" si="35"/>
        <v>0</v>
      </c>
      <c r="F107" s="269"/>
      <c r="G107" s="269"/>
      <c r="H107" s="701">
        <f t="shared" si="33"/>
        <v>0</v>
      </c>
      <c r="J107" s="365">
        <f>'1.1.PMINFO.'!E105-'1.3.sz.mell.'!F107-'1.4.sz.mell.'!F105</f>
        <v>45486229</v>
      </c>
      <c r="K107" s="365">
        <f>'1.1.PMINFO.'!F105-'1.3.sz.mell.'!G107-'1.4.sz.mell.'!G105</f>
        <v>0</v>
      </c>
    </row>
    <row r="108" spans="1:14" ht="12" customHeight="1" thickBot="1" x14ac:dyDescent="0.35">
      <c r="A108" s="213" t="s">
        <v>342</v>
      </c>
      <c r="B108" s="222" t="s">
        <v>1318</v>
      </c>
      <c r="C108" s="270" t="s">
        <v>397</v>
      </c>
      <c r="D108" s="226"/>
      <c r="E108" s="226">
        <f t="shared" si="35"/>
        <v>0</v>
      </c>
      <c r="F108" s="226">
        <v>0</v>
      </c>
      <c r="G108" s="226"/>
      <c r="H108" s="690">
        <f t="shared" si="33"/>
        <v>0</v>
      </c>
      <c r="J108" s="365">
        <f>'1.1.PMINFO.'!E106-'1.3.sz.mell.'!F108-'1.4.sz.mell.'!F106</f>
        <v>9630000</v>
      </c>
      <c r="K108" s="365">
        <f>'1.1.PMINFO.'!F106-'1.3.sz.mell.'!G108-'1.4.sz.mell.'!G106</f>
        <v>0</v>
      </c>
    </row>
    <row r="109" spans="1:14" ht="12" customHeight="1" thickBot="1" x14ac:dyDescent="0.35">
      <c r="A109" s="208" t="s">
        <v>27</v>
      </c>
      <c r="B109" s="209"/>
      <c r="C109" s="271" t="s">
        <v>539</v>
      </c>
      <c r="D109" s="211">
        <f>+D110+D112+D114</f>
        <v>67207841</v>
      </c>
      <c r="E109" s="211">
        <f t="shared" ref="E109:H109" si="36">+E110+E112+E114</f>
        <v>0</v>
      </c>
      <c r="F109" s="211">
        <f t="shared" si="36"/>
        <v>67207841</v>
      </c>
      <c r="G109" s="211">
        <f t="shared" si="36"/>
        <v>0</v>
      </c>
      <c r="H109" s="211">
        <f t="shared" si="36"/>
        <v>67207841</v>
      </c>
      <c r="J109" s="365">
        <f>'1.1.PMINFO.'!E107-'1.3.sz.mell.'!F109-'1.4.sz.mell.'!F107</f>
        <v>2580981488</v>
      </c>
      <c r="K109" s="365">
        <f>'1.1.PMINFO.'!F107-'1.3.sz.mell.'!G109-'1.4.sz.mell.'!G107</f>
        <v>588281572</v>
      </c>
    </row>
    <row r="110" spans="1:14" ht="12" customHeight="1" x14ac:dyDescent="0.3">
      <c r="A110" s="213" t="s">
        <v>528</v>
      </c>
      <c r="B110" s="214" t="s">
        <v>251</v>
      </c>
      <c r="C110" s="262" t="s">
        <v>129</v>
      </c>
      <c r="D110" s="216">
        <v>317500</v>
      </c>
      <c r="E110" s="216">
        <f t="shared" ref="E110:E114" si="37">F110-D110</f>
        <v>0</v>
      </c>
      <c r="F110" s="216">
        <v>317500</v>
      </c>
      <c r="G110" s="216"/>
      <c r="H110" s="688">
        <f t="shared" si="33"/>
        <v>317500</v>
      </c>
      <c r="J110" s="365" t="e">
        <f>#REF!+#REF!+#REF!</f>
        <v>#REF!</v>
      </c>
      <c r="K110" s="365" t="e">
        <f>#REF!+#REF!+#REF!</f>
        <v>#REF!</v>
      </c>
      <c r="L110" s="365" t="e">
        <f>#REF!+#REF!+#REF!</f>
        <v>#REF!</v>
      </c>
      <c r="M110" s="365" t="e">
        <f>#REF!+#REF!+#REF!</f>
        <v>#REF!</v>
      </c>
      <c r="N110" s="365" t="e">
        <f>#REF!+#REF!+#REF!</f>
        <v>#REF!</v>
      </c>
    </row>
    <row r="111" spans="1:14" ht="12" customHeight="1" x14ac:dyDescent="0.3">
      <c r="A111" s="213" t="s">
        <v>529</v>
      </c>
      <c r="B111" s="272" t="s">
        <v>251</v>
      </c>
      <c r="C111" s="270" t="s">
        <v>130</v>
      </c>
      <c r="D111" s="216">
        <v>0</v>
      </c>
      <c r="E111" s="216">
        <f t="shared" si="37"/>
        <v>0</v>
      </c>
      <c r="F111" s="216">
        <v>0</v>
      </c>
      <c r="G111" s="216"/>
      <c r="H111" s="688">
        <f t="shared" si="33"/>
        <v>0</v>
      </c>
      <c r="J111" s="365" t="e">
        <f>#REF!+#REF!+#REF!</f>
        <v>#REF!</v>
      </c>
      <c r="K111" s="365" t="e">
        <f>#REF!+#REF!+#REF!</f>
        <v>#REF!</v>
      </c>
      <c r="L111" s="365" t="e">
        <f>#REF!+#REF!+#REF!</f>
        <v>#REF!</v>
      </c>
      <c r="M111" s="365" t="e">
        <f>#REF!+#REF!+#REF!</f>
        <v>#REF!</v>
      </c>
      <c r="N111" s="365" t="e">
        <f>#REF!+#REF!+#REF!</f>
        <v>#REF!</v>
      </c>
    </row>
    <row r="112" spans="1:14" ht="12" customHeight="1" x14ac:dyDescent="0.3">
      <c r="A112" s="213" t="s">
        <v>530</v>
      </c>
      <c r="B112" s="272" t="s">
        <v>252</v>
      </c>
      <c r="C112" s="270" t="s">
        <v>131</v>
      </c>
      <c r="D112" s="220">
        <v>66890341</v>
      </c>
      <c r="E112" s="220">
        <f t="shared" si="37"/>
        <v>0</v>
      </c>
      <c r="F112" s="220">
        <v>66890341</v>
      </c>
      <c r="G112" s="220"/>
      <c r="H112" s="689">
        <f t="shared" si="33"/>
        <v>66890341</v>
      </c>
      <c r="J112" s="365" t="e">
        <f>#REF!+#REF!+#REF!</f>
        <v>#REF!</v>
      </c>
      <c r="K112" s="365" t="e">
        <f>#REF!+#REF!+#REF!</f>
        <v>#REF!</v>
      </c>
      <c r="L112" s="365" t="e">
        <f>#REF!+#REF!+#REF!</f>
        <v>#REF!</v>
      </c>
      <c r="M112" s="365" t="e">
        <f>#REF!+#REF!+#REF!</f>
        <v>#REF!</v>
      </c>
      <c r="N112" s="365" t="e">
        <f>#REF!+#REF!+#REF!</f>
        <v>#REF!</v>
      </c>
    </row>
    <row r="113" spans="1:14" ht="12" customHeight="1" x14ac:dyDescent="0.3">
      <c r="A113" s="213" t="s">
        <v>537</v>
      </c>
      <c r="B113" s="272" t="s">
        <v>252</v>
      </c>
      <c r="C113" s="270" t="s">
        <v>132</v>
      </c>
      <c r="D113" s="273"/>
      <c r="E113" s="273">
        <f t="shared" si="37"/>
        <v>0</v>
      </c>
      <c r="F113" s="273">
        <v>0</v>
      </c>
      <c r="G113" s="273"/>
      <c r="H113" s="702">
        <f t="shared" si="33"/>
        <v>0</v>
      </c>
      <c r="J113" s="365" t="e">
        <f>#REF!+#REF!+#REF!</f>
        <v>#REF!</v>
      </c>
      <c r="K113" s="365" t="e">
        <f>#REF!+#REF!+#REF!</f>
        <v>#REF!</v>
      </c>
      <c r="L113" s="365" t="e">
        <f>#REF!+#REF!+#REF!</f>
        <v>#REF!</v>
      </c>
      <c r="M113" s="365" t="e">
        <f>#REF!+#REF!+#REF!</f>
        <v>#REF!</v>
      </c>
      <c r="N113" s="365" t="e">
        <f>#REF!+#REF!+#REF!</f>
        <v>#REF!</v>
      </c>
    </row>
    <row r="114" spans="1:14" ht="12" customHeight="1" thickBot="1" x14ac:dyDescent="0.35">
      <c r="A114" s="213" t="s">
        <v>538</v>
      </c>
      <c r="B114" s="236" t="s">
        <v>253</v>
      </c>
      <c r="C114" s="274" t="s">
        <v>133</v>
      </c>
      <c r="D114" s="273"/>
      <c r="E114" s="273">
        <f t="shared" si="37"/>
        <v>0</v>
      </c>
      <c r="F114" s="273"/>
      <c r="G114" s="273"/>
      <c r="H114" s="702">
        <f t="shared" si="33"/>
        <v>0</v>
      </c>
      <c r="J114" s="365" t="e">
        <f>#REF!+#REF!+#REF!</f>
        <v>#REF!</v>
      </c>
      <c r="K114" s="365" t="e">
        <f>#REF!+#REF!+#REF!</f>
        <v>#REF!</v>
      </c>
      <c r="L114" s="365" t="e">
        <f>#REF!+#REF!+#REF!</f>
        <v>#REF!</v>
      </c>
      <c r="M114" s="365" t="e">
        <f>#REF!+#REF!+#REF!</f>
        <v>#REF!</v>
      </c>
      <c r="N114" s="365" t="e">
        <f>#REF!+#REF!+#REF!</f>
        <v>#REF!</v>
      </c>
    </row>
    <row r="115" spans="1:14" ht="12" customHeight="1" thickBot="1" x14ac:dyDescent="0.35">
      <c r="A115" s="208" t="s">
        <v>135</v>
      </c>
      <c r="B115" s="209"/>
      <c r="C115" s="266" t="s">
        <v>136</v>
      </c>
      <c r="D115" s="211">
        <f>+D99+D109+D105</f>
        <v>110460198</v>
      </c>
      <c r="E115" s="211">
        <f t="shared" ref="E115:H115" si="38">+E99+E109+E105</f>
        <v>316449</v>
      </c>
      <c r="F115" s="211">
        <f t="shared" si="38"/>
        <v>110776647</v>
      </c>
      <c r="G115" s="211">
        <f t="shared" si="38"/>
        <v>-300000</v>
      </c>
      <c r="H115" s="211">
        <f t="shared" si="38"/>
        <v>110476647</v>
      </c>
      <c r="J115" s="365">
        <f>'1.1.PMINFO.'!E113-'1.3.sz.mell.'!F115-'1.4.sz.mell.'!F113</f>
        <v>4654998526</v>
      </c>
      <c r="K115" s="365">
        <f>'1.1.PMINFO.'!F113-'1.3.sz.mell.'!G115-'1.4.sz.mell.'!G113</f>
        <v>1568605337</v>
      </c>
    </row>
    <row r="116" spans="1:14" ht="12" customHeight="1" thickBot="1" x14ac:dyDescent="0.35">
      <c r="A116" s="208" t="s">
        <v>41</v>
      </c>
      <c r="B116" s="209"/>
      <c r="C116" s="266" t="s">
        <v>137</v>
      </c>
      <c r="D116" s="211">
        <f>+D117+D118+D119</f>
        <v>0</v>
      </c>
      <c r="E116" s="211">
        <f t="shared" ref="E116:H116" si="39">+E117+E118+E119</f>
        <v>0</v>
      </c>
      <c r="F116" s="211">
        <f t="shared" si="39"/>
        <v>0</v>
      </c>
      <c r="G116" s="211">
        <f t="shared" si="39"/>
        <v>0</v>
      </c>
      <c r="H116" s="211">
        <f t="shared" si="39"/>
        <v>0</v>
      </c>
      <c r="J116" s="365">
        <f>'1.1.PMINFO.'!E114-'1.3.sz.mell.'!F116-'1.4.sz.mell.'!F114</f>
        <v>15729000</v>
      </c>
      <c r="K116" s="365">
        <f>'1.1.PMINFO.'!F114-'1.3.sz.mell.'!G116-'1.4.sz.mell.'!G114</f>
        <v>5322400</v>
      </c>
    </row>
    <row r="117" spans="1:14" ht="12" customHeight="1" x14ac:dyDescent="0.3">
      <c r="A117" s="213" t="s">
        <v>43</v>
      </c>
      <c r="B117" s="214" t="s">
        <v>254</v>
      </c>
      <c r="C117" s="267" t="s">
        <v>138</v>
      </c>
      <c r="D117" s="273"/>
      <c r="E117" s="273">
        <f t="shared" ref="E117:E119" si="40">F117-D117</f>
        <v>0</v>
      </c>
      <c r="F117" s="273"/>
      <c r="G117" s="273"/>
      <c r="H117" s="702">
        <f t="shared" si="33"/>
        <v>0</v>
      </c>
      <c r="J117" s="365">
        <f>'1.1.PMINFO.'!E115-'1.3.sz.mell.'!F117-'1.4.sz.mell.'!F115</f>
        <v>15729000</v>
      </c>
      <c r="K117" s="365">
        <f>'1.1.PMINFO.'!F115-'1.3.sz.mell.'!G117-'1.4.sz.mell.'!G115</f>
        <v>5322400</v>
      </c>
    </row>
    <row r="118" spans="1:14" ht="12" customHeight="1" x14ac:dyDescent="0.3">
      <c r="A118" s="213" t="s">
        <v>45</v>
      </c>
      <c r="B118" s="214" t="s">
        <v>255</v>
      </c>
      <c r="C118" s="267" t="s">
        <v>139</v>
      </c>
      <c r="D118" s="273"/>
      <c r="E118" s="273">
        <f t="shared" si="40"/>
        <v>0</v>
      </c>
      <c r="F118" s="273"/>
      <c r="G118" s="273"/>
      <c r="H118" s="702">
        <f t="shared" si="33"/>
        <v>0</v>
      </c>
      <c r="J118" s="365">
        <f>'1.1.PMINFO.'!E116-'1.3.sz.mell.'!F118-'1.4.sz.mell.'!F116</f>
        <v>0</v>
      </c>
      <c r="K118" s="365">
        <f>'1.1.PMINFO.'!F116-'1.3.sz.mell.'!G118-'1.4.sz.mell.'!G116</f>
        <v>0</v>
      </c>
    </row>
    <row r="119" spans="1:14" ht="12" customHeight="1" thickBot="1" x14ac:dyDescent="0.35">
      <c r="A119" s="275" t="s">
        <v>47</v>
      </c>
      <c r="B119" s="236" t="s">
        <v>256</v>
      </c>
      <c r="C119" s="276" t="s">
        <v>140</v>
      </c>
      <c r="D119" s="273"/>
      <c r="E119" s="273">
        <f t="shared" si="40"/>
        <v>0</v>
      </c>
      <c r="F119" s="273"/>
      <c r="G119" s="273"/>
      <c r="H119" s="702">
        <f t="shared" si="33"/>
        <v>0</v>
      </c>
      <c r="J119" s="365">
        <f>'1.1.PMINFO.'!E117-'1.3.sz.mell.'!F119-'1.4.sz.mell.'!F117</f>
        <v>0</v>
      </c>
      <c r="K119" s="365">
        <f>'1.1.PMINFO.'!F117-'1.3.sz.mell.'!G119-'1.4.sz.mell.'!G117</f>
        <v>0</v>
      </c>
    </row>
    <row r="120" spans="1:14" ht="12" customHeight="1" thickBot="1" x14ac:dyDescent="0.35">
      <c r="A120" s="208" t="s">
        <v>63</v>
      </c>
      <c r="B120" s="209" t="s">
        <v>257</v>
      </c>
      <c r="C120" s="266" t="s">
        <v>141</v>
      </c>
      <c r="D120" s="211">
        <f>+D121+D124+D125+D126</f>
        <v>0</v>
      </c>
      <c r="E120" s="211">
        <f t="shared" ref="E120:H120" si="41">+E121+E124+E125+E126</f>
        <v>0</v>
      </c>
      <c r="F120" s="211">
        <f t="shared" si="41"/>
        <v>0</v>
      </c>
      <c r="G120" s="211">
        <f t="shared" si="41"/>
        <v>0</v>
      </c>
      <c r="H120" s="211">
        <f t="shared" si="41"/>
        <v>0</v>
      </c>
      <c r="J120" s="365">
        <f>'1.1.PMINFO.'!E118-'1.3.sz.mell.'!F120-'1.4.sz.mell.'!F118</f>
        <v>0</v>
      </c>
      <c r="K120" s="365">
        <f>'1.1.PMINFO.'!F118-'1.3.sz.mell.'!G120-'1.4.sz.mell.'!G118</f>
        <v>0</v>
      </c>
    </row>
    <row r="121" spans="1:14" ht="12" customHeight="1" x14ac:dyDescent="0.3">
      <c r="A121" s="213" t="s">
        <v>349</v>
      </c>
      <c r="B121" s="214" t="s">
        <v>258</v>
      </c>
      <c r="C121" s="267" t="s">
        <v>540</v>
      </c>
      <c r="D121" s="273"/>
      <c r="E121" s="273">
        <f t="shared" ref="E121:E126" si="42">F121-D121</f>
        <v>0</v>
      </c>
      <c r="F121" s="273"/>
      <c r="G121" s="273"/>
      <c r="H121" s="702">
        <f t="shared" si="33"/>
        <v>0</v>
      </c>
      <c r="J121" s="365">
        <f>'1.1.PMINFO.'!E119-'1.3.sz.mell.'!F121-'1.4.sz.mell.'!F119</f>
        <v>0</v>
      </c>
      <c r="K121" s="365">
        <f>'1.1.PMINFO.'!F119-'1.3.sz.mell.'!G121-'1.4.sz.mell.'!G119</f>
        <v>0</v>
      </c>
    </row>
    <row r="122" spans="1:14" ht="12" customHeight="1" x14ac:dyDescent="0.3">
      <c r="A122" s="213" t="s">
        <v>350</v>
      </c>
      <c r="B122" s="214"/>
      <c r="C122" s="267" t="s">
        <v>541</v>
      </c>
      <c r="D122" s="273"/>
      <c r="E122" s="273">
        <f t="shared" si="42"/>
        <v>0</v>
      </c>
      <c r="F122" s="273"/>
      <c r="G122" s="273"/>
      <c r="H122" s="702">
        <f t="shared" si="33"/>
        <v>0</v>
      </c>
      <c r="J122" s="365">
        <f>'1.1.PMINFO.'!E120-'1.3.sz.mell.'!F122-'1.4.sz.mell.'!F120</f>
        <v>0</v>
      </c>
      <c r="K122" s="365">
        <f>'1.1.PMINFO.'!F120-'1.3.sz.mell.'!G122-'1.4.sz.mell.'!G120</f>
        <v>0</v>
      </c>
    </row>
    <row r="123" spans="1:14" ht="12" customHeight="1" x14ac:dyDescent="0.3">
      <c r="A123" s="213" t="s">
        <v>351</v>
      </c>
      <c r="B123" s="214"/>
      <c r="C123" s="267" t="s">
        <v>542</v>
      </c>
      <c r="D123" s="273"/>
      <c r="E123" s="273">
        <f t="shared" si="42"/>
        <v>0</v>
      </c>
      <c r="F123" s="273"/>
      <c r="G123" s="273"/>
      <c r="H123" s="702">
        <f t="shared" si="33"/>
        <v>0</v>
      </c>
      <c r="J123" s="365">
        <f>'1.1.PMINFO.'!E121-'1.3.sz.mell.'!F123-'1.4.sz.mell.'!F121</f>
        <v>0</v>
      </c>
      <c r="K123" s="365">
        <f>'1.1.PMINFO.'!F121-'1.3.sz.mell.'!G123-'1.4.sz.mell.'!G121</f>
        <v>0</v>
      </c>
    </row>
    <row r="124" spans="1:14" ht="12" customHeight="1" x14ac:dyDescent="0.3">
      <c r="A124" s="213" t="s">
        <v>352</v>
      </c>
      <c r="B124" s="214" t="s">
        <v>259</v>
      </c>
      <c r="C124" s="267" t="s">
        <v>543</v>
      </c>
      <c r="D124" s="273"/>
      <c r="E124" s="273">
        <f t="shared" si="42"/>
        <v>0</v>
      </c>
      <c r="F124" s="273"/>
      <c r="G124" s="273"/>
      <c r="H124" s="702">
        <f t="shared" si="33"/>
        <v>0</v>
      </c>
      <c r="J124" s="365">
        <f>'1.1.PMINFO.'!E122-'1.3.sz.mell.'!F124-'1.4.sz.mell.'!F122</f>
        <v>0</v>
      </c>
      <c r="K124" s="365">
        <f>'1.1.PMINFO.'!F122-'1.3.sz.mell.'!G124-'1.4.sz.mell.'!G122</f>
        <v>0</v>
      </c>
    </row>
    <row r="125" spans="1:14" ht="12" customHeight="1" x14ac:dyDescent="0.3">
      <c r="A125" s="213" t="s">
        <v>399</v>
      </c>
      <c r="B125" s="214" t="s">
        <v>260</v>
      </c>
      <c r="C125" s="267" t="s">
        <v>544</v>
      </c>
      <c r="D125" s="273"/>
      <c r="E125" s="273">
        <f t="shared" si="42"/>
        <v>0</v>
      </c>
      <c r="F125" s="273"/>
      <c r="G125" s="273"/>
      <c r="H125" s="702">
        <f t="shared" si="33"/>
        <v>0</v>
      </c>
      <c r="J125" s="365">
        <f>'1.1.PMINFO.'!E123-'1.3.sz.mell.'!F125-'1.4.sz.mell.'!F123</f>
        <v>0</v>
      </c>
      <c r="K125" s="365">
        <f>'1.1.PMINFO.'!F123-'1.3.sz.mell.'!G125-'1.4.sz.mell.'!G123</f>
        <v>0</v>
      </c>
    </row>
    <row r="126" spans="1:14" ht="12" customHeight="1" thickBot="1" x14ac:dyDescent="0.35">
      <c r="A126" s="213" t="s">
        <v>546</v>
      </c>
      <c r="B126" s="236" t="s">
        <v>261</v>
      </c>
      <c r="C126" s="276" t="s">
        <v>545</v>
      </c>
      <c r="D126" s="273"/>
      <c r="E126" s="273">
        <f t="shared" si="42"/>
        <v>0</v>
      </c>
      <c r="F126" s="273"/>
      <c r="G126" s="273"/>
      <c r="H126" s="702">
        <f t="shared" si="33"/>
        <v>0</v>
      </c>
      <c r="J126" s="365">
        <f>'1.1.PMINFO.'!E124-'1.3.sz.mell.'!F126-'1.4.sz.mell.'!F124</f>
        <v>0</v>
      </c>
      <c r="K126" s="365">
        <f>'1.1.PMINFO.'!F124-'1.3.sz.mell.'!G126-'1.4.sz.mell.'!G124</f>
        <v>0</v>
      </c>
    </row>
    <row r="127" spans="1:14" ht="12" customHeight="1" thickBot="1" x14ac:dyDescent="0.35">
      <c r="A127" s="208" t="s">
        <v>142</v>
      </c>
      <c r="B127" s="209"/>
      <c r="C127" s="266" t="s">
        <v>143</v>
      </c>
      <c r="D127" s="230">
        <f>SUM(D128:D132)</f>
        <v>901760</v>
      </c>
      <c r="E127" s="230">
        <f t="shared" ref="E127:H127" si="43">SUM(E128:E132)</f>
        <v>5113</v>
      </c>
      <c r="F127" s="230">
        <f t="shared" si="43"/>
        <v>906873</v>
      </c>
      <c r="G127" s="230">
        <f t="shared" si="43"/>
        <v>0</v>
      </c>
      <c r="H127" s="230">
        <f t="shared" si="43"/>
        <v>906873</v>
      </c>
      <c r="J127" s="365">
        <f>'1.1.PMINFO.'!E125-'1.3.sz.mell.'!F127-'1.4.sz.mell.'!F125</f>
        <v>29967403</v>
      </c>
      <c r="K127" s="365">
        <f>'1.1.PMINFO.'!F125-'1.3.sz.mell.'!G127-'1.4.sz.mell.'!G125</f>
        <v>29967403</v>
      </c>
    </row>
    <row r="128" spans="1:14" ht="12" customHeight="1" x14ac:dyDescent="0.3">
      <c r="A128" s="213" t="s">
        <v>77</v>
      </c>
      <c r="B128" s="214" t="s">
        <v>262</v>
      </c>
      <c r="C128" s="267" t="s">
        <v>144</v>
      </c>
      <c r="D128" s="273"/>
      <c r="E128" s="273">
        <f t="shared" ref="E128:E132" si="44">F128-D128</f>
        <v>0</v>
      </c>
      <c r="F128" s="273"/>
      <c r="G128" s="273"/>
      <c r="H128" s="702">
        <f t="shared" si="33"/>
        <v>0</v>
      </c>
      <c r="J128" s="365">
        <f>'1.1.PMINFO.'!E126-'1.3.sz.mell.'!F128-'1.4.sz.mell.'!F126</f>
        <v>0</v>
      </c>
      <c r="K128" s="365">
        <f>'1.1.PMINFO.'!F126-'1.3.sz.mell.'!G128-'1.4.sz.mell.'!G126</f>
        <v>0</v>
      </c>
    </row>
    <row r="129" spans="1:11" ht="12" customHeight="1" x14ac:dyDescent="0.3">
      <c r="A129" s="213" t="s">
        <v>78</v>
      </c>
      <c r="B129" s="214" t="s">
        <v>263</v>
      </c>
      <c r="C129" s="267" t="s">
        <v>145</v>
      </c>
      <c r="D129" s="273">
        <v>901760</v>
      </c>
      <c r="E129" s="273">
        <f t="shared" si="44"/>
        <v>5113</v>
      </c>
      <c r="F129" s="273">
        <v>906873</v>
      </c>
      <c r="G129" s="273"/>
      <c r="H129" s="702">
        <f t="shared" si="33"/>
        <v>906873</v>
      </c>
      <c r="J129" s="365">
        <f>'1.1.PMINFO.'!E127-'1.3.sz.mell.'!F129-'1.4.sz.mell.'!F127</f>
        <v>29967403</v>
      </c>
      <c r="K129" s="365">
        <f>'1.1.PMINFO.'!F127-'1.3.sz.mell.'!G129-'1.4.sz.mell.'!G127</f>
        <v>29967403</v>
      </c>
    </row>
    <row r="130" spans="1:11" ht="12" customHeight="1" x14ac:dyDescent="0.3">
      <c r="A130" s="213" t="s">
        <v>79</v>
      </c>
      <c r="B130" s="214" t="s">
        <v>264</v>
      </c>
      <c r="C130" s="267" t="s">
        <v>547</v>
      </c>
      <c r="D130" s="273"/>
      <c r="E130" s="273">
        <f t="shared" si="44"/>
        <v>0</v>
      </c>
      <c r="F130" s="273"/>
      <c r="G130" s="273"/>
      <c r="H130" s="702">
        <f t="shared" si="33"/>
        <v>0</v>
      </c>
      <c r="J130" s="365">
        <f>'1.1.PMINFO.'!E128-'1.3.sz.mell.'!F130-'1.4.sz.mell.'!F128</f>
        <v>0</v>
      </c>
      <c r="K130" s="365">
        <f>'1.1.PMINFO.'!F128-'1.3.sz.mell.'!G130-'1.4.sz.mell.'!G128</f>
        <v>0</v>
      </c>
    </row>
    <row r="131" spans="1:11" ht="12" customHeight="1" x14ac:dyDescent="0.3">
      <c r="A131" s="213" t="s">
        <v>80</v>
      </c>
      <c r="B131" s="214" t="s">
        <v>265</v>
      </c>
      <c r="C131" s="267" t="s">
        <v>223</v>
      </c>
      <c r="D131" s="273"/>
      <c r="E131" s="273">
        <f t="shared" si="44"/>
        <v>0</v>
      </c>
      <c r="F131" s="273"/>
      <c r="G131" s="273"/>
      <c r="H131" s="702">
        <f t="shared" si="33"/>
        <v>0</v>
      </c>
      <c r="J131" s="365">
        <f>'1.1.PMINFO.'!E129-'1.3.sz.mell.'!F131-'1.4.sz.mell.'!F129</f>
        <v>0</v>
      </c>
      <c r="K131" s="365">
        <f>'1.1.PMINFO.'!F129-'1.3.sz.mell.'!G131-'1.4.sz.mell.'!G129</f>
        <v>0</v>
      </c>
    </row>
    <row r="132" spans="1:11" ht="12" customHeight="1" thickBot="1" x14ac:dyDescent="0.35">
      <c r="A132" s="275"/>
      <c r="B132" s="236" t="s">
        <v>563</v>
      </c>
      <c r="C132" s="276" t="s">
        <v>562</v>
      </c>
      <c r="D132" s="277"/>
      <c r="E132" s="277">
        <f t="shared" si="44"/>
        <v>0</v>
      </c>
      <c r="F132" s="277"/>
      <c r="G132" s="277"/>
      <c r="H132" s="703">
        <f t="shared" si="33"/>
        <v>0</v>
      </c>
      <c r="J132" s="365">
        <f>'1.1.PMINFO.'!E130-'1.3.sz.mell.'!F132-'1.4.sz.mell.'!F130</f>
        <v>0</v>
      </c>
      <c r="K132" s="365">
        <f>'1.1.PMINFO.'!F130-'1.3.sz.mell.'!G132-'1.4.sz.mell.'!G130</f>
        <v>0</v>
      </c>
    </row>
    <row r="133" spans="1:11" ht="12" customHeight="1" thickBot="1" x14ac:dyDescent="0.35">
      <c r="A133" s="208" t="s">
        <v>81</v>
      </c>
      <c r="B133" s="209" t="s">
        <v>266</v>
      </c>
      <c r="C133" s="266" t="s">
        <v>146</v>
      </c>
      <c r="D133" s="278">
        <f>+D134+D135+D137+D138</f>
        <v>0</v>
      </c>
      <c r="E133" s="278">
        <f t="shared" ref="E133:H133" si="45">+E134+E135+E137+E138</f>
        <v>0</v>
      </c>
      <c r="F133" s="278">
        <f t="shared" si="45"/>
        <v>0</v>
      </c>
      <c r="G133" s="278">
        <f t="shared" si="45"/>
        <v>0</v>
      </c>
      <c r="H133" s="278">
        <f t="shared" si="45"/>
        <v>0</v>
      </c>
      <c r="J133" s="365">
        <f>'1.1.PMINFO.'!E131-'1.3.sz.mell.'!F133-'1.4.sz.mell.'!F131</f>
        <v>0</v>
      </c>
      <c r="K133" s="365">
        <f>'1.1.PMINFO.'!F131-'1.3.sz.mell.'!G133-'1.4.sz.mell.'!G131</f>
        <v>0</v>
      </c>
    </row>
    <row r="134" spans="1:11" ht="12" customHeight="1" x14ac:dyDescent="0.3">
      <c r="A134" s="213" t="s">
        <v>381</v>
      </c>
      <c r="B134" s="214" t="s">
        <v>267</v>
      </c>
      <c r="C134" s="267" t="s">
        <v>548</v>
      </c>
      <c r="D134" s="273"/>
      <c r="E134" s="273">
        <f t="shared" ref="E134:E138" si="46">F134-D134</f>
        <v>0</v>
      </c>
      <c r="F134" s="273"/>
      <c r="G134" s="273"/>
      <c r="H134" s="702">
        <f t="shared" si="33"/>
        <v>0</v>
      </c>
      <c r="J134" s="365">
        <f>'1.1.PMINFO.'!E132-'1.3.sz.mell.'!F134-'1.4.sz.mell.'!F132</f>
        <v>0</v>
      </c>
      <c r="K134" s="365">
        <f>'1.1.PMINFO.'!F132-'1.3.sz.mell.'!G134-'1.4.sz.mell.'!G132</f>
        <v>0</v>
      </c>
    </row>
    <row r="135" spans="1:11" ht="12" customHeight="1" x14ac:dyDescent="0.3">
      <c r="A135" s="213" t="s">
        <v>382</v>
      </c>
      <c r="B135" s="214" t="s">
        <v>268</v>
      </c>
      <c r="C135" s="267" t="s">
        <v>549</v>
      </c>
      <c r="D135" s="273"/>
      <c r="E135" s="273">
        <f t="shared" si="46"/>
        <v>0</v>
      </c>
      <c r="F135" s="273"/>
      <c r="G135" s="273"/>
      <c r="H135" s="702">
        <f t="shared" si="33"/>
        <v>0</v>
      </c>
      <c r="J135" s="365">
        <f>'1.1.PMINFO.'!E133-'1.3.sz.mell.'!F135-'1.4.sz.mell.'!F133</f>
        <v>0</v>
      </c>
      <c r="K135" s="365">
        <f>'1.1.PMINFO.'!F133-'1.3.sz.mell.'!G135-'1.4.sz.mell.'!G133</f>
        <v>0</v>
      </c>
    </row>
    <row r="136" spans="1:11" ht="12" customHeight="1" x14ac:dyDescent="0.3">
      <c r="A136" s="213" t="s">
        <v>383</v>
      </c>
      <c r="B136" s="214" t="s">
        <v>269</v>
      </c>
      <c r="C136" s="267" t="s">
        <v>550</v>
      </c>
      <c r="D136" s="273"/>
      <c r="E136" s="273">
        <f t="shared" si="46"/>
        <v>0</v>
      </c>
      <c r="F136" s="273"/>
      <c r="G136" s="273"/>
      <c r="H136" s="702">
        <f t="shared" si="33"/>
        <v>0</v>
      </c>
      <c r="J136" s="365">
        <f>'1.1.PMINFO.'!E134-'1.3.sz.mell.'!F136-'1.4.sz.mell.'!F134</f>
        <v>0</v>
      </c>
      <c r="K136" s="365">
        <f>'1.1.PMINFO.'!F134-'1.3.sz.mell.'!G136-'1.4.sz.mell.'!G134</f>
        <v>0</v>
      </c>
    </row>
    <row r="137" spans="1:11" ht="12" customHeight="1" x14ac:dyDescent="0.3">
      <c r="A137" s="213" t="s">
        <v>384</v>
      </c>
      <c r="B137" s="214" t="s">
        <v>270</v>
      </c>
      <c r="C137" s="267" t="s">
        <v>551</v>
      </c>
      <c r="D137" s="273"/>
      <c r="E137" s="273">
        <f t="shared" si="46"/>
        <v>0</v>
      </c>
      <c r="F137" s="273"/>
      <c r="G137" s="273"/>
      <c r="H137" s="702">
        <f t="shared" si="33"/>
        <v>0</v>
      </c>
      <c r="J137" s="365">
        <f>'1.1.PMINFO.'!E135-'1.3.sz.mell.'!F137-'1.4.sz.mell.'!F135</f>
        <v>0</v>
      </c>
      <c r="K137" s="365">
        <f>'1.1.PMINFO.'!F135-'1.3.sz.mell.'!G137-'1.4.sz.mell.'!G135</f>
        <v>0</v>
      </c>
    </row>
    <row r="138" spans="1:11" ht="12" customHeight="1" thickBot="1" x14ac:dyDescent="0.35">
      <c r="A138" s="275" t="s">
        <v>385</v>
      </c>
      <c r="B138" s="214" t="s">
        <v>564</v>
      </c>
      <c r="C138" s="276" t="s">
        <v>552</v>
      </c>
      <c r="D138" s="279"/>
      <c r="E138" s="279">
        <f t="shared" si="46"/>
        <v>0</v>
      </c>
      <c r="F138" s="279"/>
      <c r="G138" s="279"/>
      <c r="H138" s="705">
        <f t="shared" si="33"/>
        <v>0</v>
      </c>
      <c r="J138" s="365">
        <f>'1.1.PMINFO.'!E136-'1.3.sz.mell.'!F138-'1.4.sz.mell.'!F136</f>
        <v>0</v>
      </c>
      <c r="K138" s="365">
        <f>'1.1.PMINFO.'!F136-'1.3.sz.mell.'!G138-'1.4.sz.mell.'!G136</f>
        <v>0</v>
      </c>
    </row>
    <row r="139" spans="1:11" ht="12" customHeight="1" thickBot="1" x14ac:dyDescent="0.35">
      <c r="A139" s="280" t="s">
        <v>403</v>
      </c>
      <c r="B139" s="281" t="s">
        <v>558</v>
      </c>
      <c r="C139" s="266" t="s">
        <v>553</v>
      </c>
      <c r="D139" s="282"/>
      <c r="E139" s="282"/>
      <c r="F139" s="282"/>
      <c r="G139" s="282"/>
      <c r="H139" s="706">
        <f t="shared" si="33"/>
        <v>0</v>
      </c>
      <c r="J139" s="365">
        <f>'1.1.PMINFO.'!E137-'1.3.sz.mell.'!F139-'1.4.sz.mell.'!F137</f>
        <v>0</v>
      </c>
      <c r="K139" s="365">
        <f>'1.1.PMINFO.'!F137-'1.3.sz.mell.'!G139-'1.4.sz.mell.'!G137</f>
        <v>0</v>
      </c>
    </row>
    <row r="140" spans="1:11" ht="12" customHeight="1" thickBot="1" x14ac:dyDescent="0.35">
      <c r="A140" s="280" t="s">
        <v>404</v>
      </c>
      <c r="B140" s="281" t="s">
        <v>559</v>
      </c>
      <c r="C140" s="266" t="s">
        <v>554</v>
      </c>
      <c r="D140" s="282"/>
      <c r="E140" s="282"/>
      <c r="F140" s="282"/>
      <c r="G140" s="282"/>
      <c r="H140" s="706">
        <f t="shared" si="33"/>
        <v>0</v>
      </c>
      <c r="J140" s="365">
        <f>'1.1.PMINFO.'!E138-'1.3.sz.mell.'!F140-'1.4.sz.mell.'!F138</f>
        <v>0</v>
      </c>
      <c r="K140" s="365">
        <f>'1.1.PMINFO.'!F138-'1.3.sz.mell.'!G140-'1.4.sz.mell.'!G138</f>
        <v>0</v>
      </c>
    </row>
    <row r="141" spans="1:11" ht="15" customHeight="1" thickBot="1" x14ac:dyDescent="0.35">
      <c r="A141" s="208" t="s">
        <v>164</v>
      </c>
      <c r="B141" s="209" t="s">
        <v>560</v>
      </c>
      <c r="C141" s="266" t="s">
        <v>556</v>
      </c>
      <c r="D141" s="283">
        <f>+D116+D120+D127+D133</f>
        <v>901760</v>
      </c>
      <c r="E141" s="283">
        <f t="shared" ref="E141:H141" si="47">+E116+E120+E127+E133</f>
        <v>5113</v>
      </c>
      <c r="F141" s="283">
        <f t="shared" si="47"/>
        <v>906873</v>
      </c>
      <c r="G141" s="283">
        <f t="shared" si="47"/>
        <v>0</v>
      </c>
      <c r="H141" s="283">
        <f t="shared" si="47"/>
        <v>906873</v>
      </c>
      <c r="I141" s="284"/>
      <c r="J141" s="365">
        <f>'1.1.PMINFO.'!E139-'1.3.sz.mell.'!F141-'1.4.sz.mell.'!F139</f>
        <v>45696403</v>
      </c>
      <c r="K141" s="365">
        <f>'1.1.PMINFO.'!F139-'1.3.sz.mell.'!G141-'1.4.sz.mell.'!G139</f>
        <v>35289803</v>
      </c>
    </row>
    <row r="142" spans="1:11" s="212" customFormat="1" ht="12.9" customHeight="1" thickBot="1" x14ac:dyDescent="0.3">
      <c r="A142" s="285" t="s">
        <v>165</v>
      </c>
      <c r="B142" s="286"/>
      <c r="C142" s="287" t="s">
        <v>555</v>
      </c>
      <c r="D142" s="283">
        <f>+D115+D141</f>
        <v>111361958</v>
      </c>
      <c r="E142" s="283">
        <f t="shared" ref="E142:H142" si="48">+E115+E141</f>
        <v>321562</v>
      </c>
      <c r="F142" s="283">
        <f t="shared" si="48"/>
        <v>111683520</v>
      </c>
      <c r="G142" s="283">
        <f t="shared" si="48"/>
        <v>-300000</v>
      </c>
      <c r="H142" s="283">
        <f t="shared" si="48"/>
        <v>111383520</v>
      </c>
      <c r="J142" s="365">
        <f>'1.1.PMINFO.'!E140-'1.3.sz.mell.'!F142-'1.4.sz.mell.'!F140</f>
        <v>4700694929</v>
      </c>
      <c r="K142" s="365">
        <f>'1.1.PMINFO.'!F140-'1.3.sz.mell.'!G142-'1.4.sz.mell.'!G140</f>
        <v>1603895140</v>
      </c>
    </row>
    <row r="143" spans="1:11" ht="7.5" customHeight="1" x14ac:dyDescent="0.3"/>
    <row r="144" spans="1:11" x14ac:dyDescent="0.3">
      <c r="A144" s="745" t="s">
        <v>148</v>
      </c>
      <c r="B144" s="745"/>
      <c r="C144" s="745"/>
      <c r="D144" s="745"/>
      <c r="E144" s="369"/>
      <c r="F144" s="198"/>
      <c r="G144" s="198"/>
      <c r="H144" s="363"/>
    </row>
    <row r="145" spans="1:8" ht="15" customHeight="1" thickBot="1" x14ac:dyDescent="0.35">
      <c r="A145" s="743" t="s">
        <v>149</v>
      </c>
      <c r="B145" s="743"/>
      <c r="C145" s="743"/>
      <c r="D145" s="199"/>
      <c r="E145" s="199"/>
      <c r="F145" s="199"/>
      <c r="G145" s="199"/>
      <c r="H145" s="686" t="s">
        <v>561</v>
      </c>
    </row>
    <row r="146" spans="1:8" ht="13.5" customHeight="1" thickBot="1" x14ac:dyDescent="0.35">
      <c r="A146" s="208">
        <v>1</v>
      </c>
      <c r="B146" s="209"/>
      <c r="C146" s="271" t="s">
        <v>150</v>
      </c>
      <c r="D146" s="211">
        <f>+D66-D115</f>
        <v>-70726722</v>
      </c>
      <c r="E146" s="211">
        <f t="shared" ref="E146:H146" si="49">+E66-E115</f>
        <v>-268</v>
      </c>
      <c r="F146" s="211">
        <f t="shared" si="49"/>
        <v>-70726990</v>
      </c>
      <c r="G146" s="211">
        <f t="shared" si="49"/>
        <v>0</v>
      </c>
      <c r="H146" s="211">
        <f t="shared" si="49"/>
        <v>-70726990</v>
      </c>
    </row>
    <row r="147" spans="1:8" ht="27.75" customHeight="1" thickBot="1" x14ac:dyDescent="0.35">
      <c r="A147" s="208" t="s">
        <v>15</v>
      </c>
      <c r="B147" s="209"/>
      <c r="C147" s="271" t="s">
        <v>151</v>
      </c>
      <c r="D147" s="211">
        <f>+D90-D141</f>
        <v>80553927</v>
      </c>
      <c r="E147" s="211">
        <f t="shared" ref="E147:H147" si="50">+E90-E141</f>
        <v>200268</v>
      </c>
      <c r="F147" s="211">
        <f t="shared" si="50"/>
        <v>80754195</v>
      </c>
      <c r="G147" s="211">
        <f t="shared" si="50"/>
        <v>0</v>
      </c>
      <c r="H147" s="211">
        <f t="shared" si="50"/>
        <v>80754195</v>
      </c>
    </row>
    <row r="149" spans="1:8" x14ac:dyDescent="0.3">
      <c r="D149" s="289">
        <f>D142-D91</f>
        <v>-9827205</v>
      </c>
      <c r="E149" s="289"/>
      <c r="F149" s="289">
        <f t="shared" ref="F149:H149" si="51">F142-F91</f>
        <v>-10027205</v>
      </c>
      <c r="G149" s="289">
        <f t="shared" si="51"/>
        <v>0</v>
      </c>
      <c r="H149" s="708">
        <f t="shared" si="51"/>
        <v>-10027205</v>
      </c>
    </row>
    <row r="150" spans="1:8" x14ac:dyDescent="0.3">
      <c r="D150" s="289">
        <f>D142-D91</f>
        <v>-9827205</v>
      </c>
      <c r="E150" s="289"/>
      <c r="F150" s="289">
        <f t="shared" ref="F150:H150" si="52">F142-F91</f>
        <v>-10027205</v>
      </c>
      <c r="G150" s="289">
        <f t="shared" si="52"/>
        <v>0</v>
      </c>
      <c r="H150" s="708">
        <f t="shared" si="52"/>
        <v>-10027205</v>
      </c>
    </row>
  </sheetData>
  <mergeCells count="6">
    <mergeCell ref="A145:C145"/>
    <mergeCell ref="A2:C2"/>
    <mergeCell ref="A96:C96"/>
    <mergeCell ref="A144:D144"/>
    <mergeCell ref="A1:H1"/>
    <mergeCell ref="A95:H9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Header xml:space="preserve">&amp;C&amp;"Times New Roman CE,Félkövér"&amp;12SZAKADÁT KÖZSÉG ÖNKORMÁNYZATA
 2020. ÉVI KÖLTSÉGVETÉS KÖTELEZŐ FELADATAINAK ÖSSZEVONT MÉRLEGE&amp;R&amp;"Times New Roman CE,Félkövér dőlt" 1.2. melléklet
</oddHeader>
  </headerFooter>
  <rowBreaks count="2" manualBreakCount="2">
    <brk id="66" max="6" man="1"/>
    <brk id="9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14</vt:i4>
      </vt:variant>
    </vt:vector>
  </HeadingPairs>
  <TitlesOfParts>
    <vt:vector size="37" baseType="lpstr">
      <vt:lpstr>1.1.PMINFO.</vt:lpstr>
      <vt:lpstr>2.PMINFO</vt:lpstr>
      <vt:lpstr>Munka1</vt:lpstr>
      <vt:lpstr>01</vt:lpstr>
      <vt:lpstr>02</vt:lpstr>
      <vt:lpstr>03</vt:lpstr>
      <vt:lpstr>04</vt:lpstr>
      <vt:lpstr>1.1.sz.mell.</vt:lpstr>
      <vt:lpstr>1.2.sz.mell.</vt:lpstr>
      <vt:lpstr>1.3.sz.mell.</vt:lpstr>
      <vt:lpstr>1.4.sz.mell.</vt:lpstr>
      <vt:lpstr>2.sz.mell  </vt:lpstr>
      <vt:lpstr>3.sz.mell</vt:lpstr>
      <vt:lpstr>4.sz.mell.</vt:lpstr>
      <vt:lpstr>8. sz. mell</vt:lpstr>
      <vt:lpstr>9. sz. mell. </vt:lpstr>
      <vt:lpstr>10. sz. mell</vt:lpstr>
      <vt:lpstr>11. sz. mell</vt:lpstr>
      <vt:lpstr>12.sz.mell.</vt:lpstr>
      <vt:lpstr>13.m.</vt:lpstr>
      <vt:lpstr>5.sz.mell</vt:lpstr>
      <vt:lpstr>15.m.</vt:lpstr>
      <vt:lpstr>17.m</vt:lpstr>
      <vt:lpstr>'1.1.PMINFO.'!Nyomtatási_terület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'10. sz. mell'!Nyomtatási_terület</vt:lpstr>
      <vt:lpstr>'12.sz.mell.'!Nyomtatási_terület</vt:lpstr>
      <vt:lpstr>'17.m'!Nyomtatási_terület</vt:lpstr>
      <vt:lpstr>'2.PMINFO'!Nyomtatási_terület</vt:lpstr>
      <vt:lpstr>'2.sz.mell  '!Nyomtatási_terület</vt:lpstr>
      <vt:lpstr>'3.sz.mell'!Nyomtatási_terület</vt:lpstr>
      <vt:lpstr>'4.sz.mell.'!Nyomtatási_terület</vt:lpstr>
      <vt:lpstr>'5.sz.mell'!Nyomtatási_terület</vt:lpstr>
      <vt:lpstr>'8. sz. mell'!Nyomtatási_terület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Palkó Roland</dc:creator>
  <cp:lastModifiedBy>Felhasználó</cp:lastModifiedBy>
  <cp:lastPrinted>2020-07-07T10:46:49Z</cp:lastPrinted>
  <dcterms:created xsi:type="dcterms:W3CDTF">2014-02-07T17:22:54Z</dcterms:created>
  <dcterms:modified xsi:type="dcterms:W3CDTF">2020-07-09T08:55:26Z</dcterms:modified>
</cp:coreProperties>
</file>