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8" activeTab="2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1.1. sz. mell" sheetId="13" r:id="rId13"/>
    <sheet name="6.1.2. sz. mell" sheetId="14" r:id="rId14"/>
    <sheet name="6.1.3. sz. mell" sheetId="15" r:id="rId15"/>
    <sheet name="6.2. sz. mell" sheetId="16" r:id="rId16"/>
    <sheet name="6.2.1. sz. mell" sheetId="17" r:id="rId17"/>
    <sheet name="6.2.2. sz. mell" sheetId="18" r:id="rId18"/>
    <sheet name="6.2.3.sz.mell" sheetId="19" r:id="rId19"/>
    <sheet name="6.2.4.sz.mell" sheetId="20" r:id="rId20"/>
    <sheet name="6.3. sz. mell" sheetId="21" r:id="rId21"/>
    <sheet name="6.3.1. sz. mell" sheetId="22" r:id="rId22"/>
    <sheet name="6.3.2. sz. mell" sheetId="23" r:id="rId23"/>
    <sheet name="6.3.3.sz.mell" sheetId="24" r:id="rId24"/>
    <sheet name="6.3.4.sz.mell" sheetId="25" r:id="rId25"/>
    <sheet name="6.3.3. sz. mell" sheetId="26" r:id="rId26"/>
    <sheet name="7. sz. mell." sheetId="27" r:id="rId27"/>
    <sheet name="Munka1" sheetId="28" r:id="rId28"/>
  </sheets>
  <definedNames>
    <definedName name="_xlfn.IFERROR" hidden="1">#NAME?</definedName>
    <definedName name="_xlnm.Print_Titles" localSheetId="11">'6.1. sz. mell'!$1:$6</definedName>
    <definedName name="_xlnm.Print_Titles" localSheetId="12">'6.1.1. sz. mell'!$1:$6</definedName>
    <definedName name="_xlnm.Print_Titles" localSheetId="13">'6.1.2. sz. mell'!$1:$6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mell'!$1:$6</definedName>
    <definedName name="_xlnm.Print_Titles" localSheetId="20">'6.3. sz. mell'!$1:$6</definedName>
    <definedName name="_xlnm.Print_Titles" localSheetId="21">'6.3.1. sz. mell'!$1:$6</definedName>
    <definedName name="_xlnm.Print_Titles" localSheetId="22">'6.3.2. sz. mell'!$1:$6</definedName>
    <definedName name="_xlnm.Print_Titles" localSheetId="25">'6.3.3.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<sst xmlns="http://schemas.openxmlformats.org/spreadsheetml/2006/main" count="4060" uniqueCount="565">
  <si>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</si>
  <si>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</si>
  <si>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</si>
  <si>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</si>
  <si>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</si>
  <si>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</si>
  <si>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</si>
  <si>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</si>
  <si>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</si>
  <si>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</si>
  <si>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</si>
  <si>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</si>
  <si>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</si>
  <si>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</si>
  <si>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</si>
  <si>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</si>
  <si>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</si>
  <si>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</si>
  <si>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</si>
  <si>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</si>
  <si>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</si>
  <si>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</si>
  <si>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</si>
  <si>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</si>
  <si>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</si>
  <si>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</si>
  <si>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</si>
  <si>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</si>
  <si>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</si>
  <si>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</si>
  <si>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</si>
  <si>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</si>
  <si>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</si>
  <si>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</si>
  <si>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</si>
  <si>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</si>
  <si>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</si>
  <si>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</si>
  <si>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</si>
  <si>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</si>
  <si>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</si>
  <si>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</si>
  <si>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</si>
  <si>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</si>
  <si>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</si>
  <si>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</si>
  <si>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</si>
  <si>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</si>
  <si>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</si>
  <si>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</si>
  <si>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</si>
  <si>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</si>
  <si>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</si>
  <si>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</si>
  <si>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</si>
  <si>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</si>
  <si>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</si>
  <si>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</si>
  <si>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</si>
  <si>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</si>
  <si>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</si>
  <si>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</si>
  <si>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</si>
  <si>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</si>
  <si>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</si>
  <si>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</si>
  <si>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</si>
  <si>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</si>
  <si>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</si>
  <si>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</si>
  <si>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</si>
  <si>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</si>
  <si>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</si>
  <si>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</si>
  <si>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</si>
  <si>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</si>
  <si>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</si>
  <si>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</si>
  <si>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</si>
  <si>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</si>
  <si>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</si>
  <si>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</si>
  <si>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</si>
  <si>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</si>
  <si>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</si>
  <si>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</si>
  <si>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</si>
  <si>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</si>
  <si>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</si>
  <si>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</si>
  <si>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</si>
  <si>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</si>
  <si>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</si>
  <si>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</si>
  <si>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</si>
  <si>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</si>
  <si>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</si>
  <si>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</si>
  <si>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</si>
  <si>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</si>
  <si>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</si>
  <si>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</si>
  <si>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</si>
  <si>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</si>
  <si>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</si>
  <si>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</si>
  <si>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</si>
  <si>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</si>
  <si>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</si>
  <si>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</si>
  <si>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</si>
  <si>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</si>
  <si>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</si>
  <si>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</si>
  <si>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</si>
  <si>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</si>
  <si>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</si>
  <si>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</si>
  <si>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</si>
  <si>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</si>
  <si>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</si>
  <si>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</si>
  <si>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</si>
  <si>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</si>
  <si>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</si>
  <si>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</si>
  <si>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</si>
  <si>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</si>
  <si>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</si>
  <si>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</si>
  <si>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</si>
  <si>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</si>
  <si>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</si>
  <si>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</si>
  <si>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</si>
  <si>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</si>
  <si>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</si>
  <si>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</si>
  <si>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</si>
  <si>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</si>
  <si>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</si>
  <si>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</si>
  <si>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</si>
  <si>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</si>
  <si>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</si>
  <si>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</si>
  <si>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</si>
  <si>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</si>
  <si>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</si>
  <si>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</si>
  <si>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</si>
  <si>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</si>
  <si>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</si>
  <si>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</si>
  <si>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</si>
  <si>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</si>
  <si>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</si>
  <si>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</si>
  <si>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</si>
  <si>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</si>
  <si>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</si>
  <si>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</si>
  <si>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</si>
  <si>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</si>
  <si>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</si>
  <si>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</si>
  <si>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</si>
  <si>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</si>
  <si>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</si>
  <si>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</si>
  <si>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</si>
  <si>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</si>
  <si>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</si>
  <si>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</si>
  <si>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</si>
  <si>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</si>
  <si>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</si>
  <si>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</si>
  <si>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</si>
  <si>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</si>
  <si>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</si>
  <si>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</si>
  <si>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</si>
  <si>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</si>
  <si>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</si>
  <si>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</si>
  <si>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</si>
  <si>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</si>
  <si>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</si>
  <si>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</si>
  <si>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</si>
  <si>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</si>
  <si>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</si>
  <si>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</si>
  <si>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</si>
  <si>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</si>
  <si>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</si>
  <si>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</si>
  <si>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</si>
  <si>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</si>
  <si>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</si>
  <si>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</si>
  <si>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</si>
  <si>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</si>
  <si>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</si>
  <si>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</si>
  <si>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</si>
  <si>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</si>
  <si>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</si>
  <si>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</si>
  <si>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</si>
  <si>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</si>
  <si>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</si>
  <si>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</si>
  <si>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</si>
  <si>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</si>
  <si>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</si>
  <si>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</si>
  <si>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</si>
  <si>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</si>
  <si>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</si>
  <si>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</si>
  <si>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</si>
  <si>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</si>
  <si>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</si>
  <si>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</si>
  <si>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</si>
  <si>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</si>
  <si>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</si>
  <si>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</si>
  <si>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</si>
  <si>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</si>
  <si>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</si>
  <si>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</si>
  <si>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</si>
  <si>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</si>
  <si>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</si>
  <si>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</si>
  <si>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</si>
  <si>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</si>
  <si>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</si>
  <si>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</si>
  <si>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</si>
  <si>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</si>
  <si>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</si>
  <si>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</si>
  <si>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</si>
  <si>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</si>
  <si>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</si>
  <si>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</si>
  <si>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</si>
  <si>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</si>
  <si>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</si>
  <si>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</si>
  <si>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</si>
  <si>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</si>
  <si>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</si>
  <si>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</si>
  <si>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</si>
  <si>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</si>
  <si>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</si>
  <si>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</si>
  <si>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</si>
  <si>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</si>
  <si>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</si>
  <si>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</si>
  <si>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</si>
  <si>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</si>
  <si>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</si>
  <si>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</si>
  <si>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</si>
  <si>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</si>
  <si>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</si>
  <si>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</si>
  <si>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</si>
  <si>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</si>
  <si>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</si>
  <si>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</si>
  <si>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</si>
  <si>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</si>
  <si>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</si>
  <si>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</si>
  <si>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</si>
  <si>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</si>
  <si>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</si>
  <si>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</si>
  <si>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</si>
  <si>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</si>
  <si>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</si>
  <si>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</si>
  <si>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</si>
  <si>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</si>
  <si>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</si>
  <si>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</si>
  <si>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</si>
  <si>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</si>
  <si>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</si>
  <si>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</si>
  <si>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</si>
  <si>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</si>
  <si>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</si>
  <si>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</si>
  <si>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</si>
  <si>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</si>
  <si>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</si>
  <si>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</si>
  <si>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</si>
  <si>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</si>
  <si>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</si>
  <si>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</si>
  <si>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</si>
  <si>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</si>
  <si>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</si>
  <si>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</si>
  <si>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</si>
  <si>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</si>
  <si>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</si>
  <si>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</si>
  <si>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</si>
  <si>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</si>
  <si>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</si>
  <si>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</si>
  <si>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</si>
  <si>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</si>
  <si>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</si>
  <si>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</si>
  <si>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</si>
  <si>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</si>
  <si>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</si>
  <si>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</si>
  <si>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</si>
  <si>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</si>
  <si>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</si>
  <si>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</si>
  <si>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</si>
  <si>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</si>
  <si>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</si>
  <si>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</si>
  <si>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</si>
  <si>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</si>
  <si>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</si>
  <si>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</si>
  <si>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</si>
  <si>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</si>
  <si>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</si>
  <si>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</si>
  <si>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</si>
  <si>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</si>
  <si>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</si>
  <si>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</si>
  <si>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</si>
  <si>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</si>
  <si>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</si>
  <si>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</si>
  <si>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</si>
  <si>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</si>
  <si>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</si>
  <si>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</si>
  <si>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</si>
  <si>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</si>
  <si>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</si>
  <si>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</si>
  <si>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</si>
  <si>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</si>
  <si>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</si>
  <si>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</si>
  <si>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</si>
  <si>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</si>
  <si>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</si>
  <si>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</si>
  <si>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</si>
  <si>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</si>
  <si>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</si>
  <si>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</si>
  <si>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</si>
  <si>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</si>
  <si>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</si>
  <si>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</si>
  <si>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</si>
  <si>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</si>
  <si>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</si>
  <si>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</si>
  <si>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</si>
  <si>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</si>
  <si>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</si>
  <si>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</si>
  <si>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</si>
  <si>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</si>
  <si>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</si>
  <si>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</si>
  <si>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</si>
  <si>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</si>
  <si>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</si>
  <si>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</si>
  <si>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</si>
  <si>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</si>
  <si>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</si>
  <si>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</si>
  <si>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</si>
  <si>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</si>
  <si>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</si>
  <si>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</si>
  <si>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</si>
  <si>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</si>
  <si>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</si>
  <si>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</si>
  <si>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</si>
  <si>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</si>
  <si>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</si>
  <si>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</si>
  <si>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</si>
  <si>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</si>
  <si>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</si>
  <si>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</si>
  <si>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</si>
  <si>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</si>
  <si>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</si>
  <si>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</si>
  <si>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</si>
  <si>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</si>
  <si>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</si>
  <si>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</si>
  <si>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</si>
  <si>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</si>
  <si>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</si>
  <si>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</si>
  <si>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</si>
  <si>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</si>
  <si>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</si>
  <si>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</si>
  <si>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</si>
  <si>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</si>
  <si>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</si>
  <si>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</si>
  <si>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</si>
  <si>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</si>
  <si>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</si>
  <si>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</si>
  <si>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</si>
  <si>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</si>
  <si>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</si>
  <si>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</si>
  <si>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</si>
  <si>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</si>
  <si>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</si>
  <si>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</si>
  <si>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</si>
  <si>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</si>
  <si>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</si>
  <si>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</si>
  <si>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</si>
  <si>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</si>
  <si>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</si>
  <si>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</si>
  <si>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</si>
  <si>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</si>
  <si>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</si>
  <si>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</si>
  <si>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</si>
  <si>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</si>
  <si>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</si>
  <si>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</si>
  <si>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</si>
  <si>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</si>
  <si>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</si>
  <si>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</si>
  <si>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</si>
  <si>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</si>
  <si>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</si>
  <si>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</si>
  <si>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</si>
  <si>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</si>
  <si>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</si>
  <si>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</si>
  <si>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</si>
  <si>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</si>
  <si>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</si>
  <si>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</si>
  <si>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</si>
  <si>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</si>
  <si>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</si>
  <si>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2015. évi eredeti előirányzat BEVÉTELEK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</si>
  <si>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</si>
  <si>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</si>
  <si>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</si>
  <si>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</si>
  <si>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</si>
  <si>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</si>
  <si>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</si>
  <si>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</si>
  <si>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</si>
  <si>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</si>
  <si>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</si>
  <si>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</si>
  <si>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</si>
  <si>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</si>
  <si>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</si>
  <si>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</si>
  <si>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</si>
  <si>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</si>
  <si>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</si>
  <si>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</si>
  <si>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</si>
  <si>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</si>
  <si>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</si>
  <si>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</si>
  <si>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</si>
  <si>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</si>
  <si>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</si>
  <si>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</si>
  <si>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</si>
  <si>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</si>
  <si>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</si>
  <si>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6.1.1. melléklet</t>
  </si>
  <si>
    <t>6.1.3. melléklet</t>
  </si>
  <si>
    <t>6.1.2. melléklet</t>
  </si>
  <si>
    <t>Költségvetési szerv</t>
  </si>
  <si>
    <t>6.2. melléklet</t>
  </si>
  <si>
    <t>6.2.1. melléklet</t>
  </si>
  <si>
    <t>6.2.2. melléklet</t>
  </si>
  <si>
    <t>6.3. melléklet</t>
  </si>
  <si>
    <t>6.3.3. melléklet</t>
  </si>
  <si>
    <t>6.3.2. melléklet</t>
  </si>
  <si>
    <t>6.3.1.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</si>
  <si>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</si>
  <si>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</si>
  <si>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</si>
  <si>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</si>
  <si>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</si>
  <si>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</si>
  <si>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</si>
  <si>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</si>
  <si>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</si>
  <si>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</si>
  <si>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</si>
  <si>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</si>
  <si>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</si>
  <si>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</si>
  <si>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</si>
  <si>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</si>
  <si>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</si>
  <si>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</si>
  <si>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</si>
  <si>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</si>
  <si>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</si>
  <si>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</si>
  <si>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Általános Iskola fűtéskorszerűsítése(rendelkezésre állási díj+karbantartási díj)</t>
  </si>
  <si>
    <t>2011-2017</t>
  </si>
  <si>
    <t>Bérlakás tető felújítás</t>
  </si>
  <si>
    <t>2015</t>
  </si>
  <si>
    <t>Temetői kerítés építése</t>
  </si>
  <si>
    <t>Bakonybéli Közös Önkormányzati Hivatal</t>
  </si>
  <si>
    <t>Közös Hivatal finanszírozása</t>
  </si>
  <si>
    <t>Szent Gellért Napköziotthonos Óvoda Bakonybél</t>
  </si>
  <si>
    <t>Óvoda finanszírozása</t>
  </si>
  <si>
    <t>Államháztartáson belüli megelőlegezés bevétele</t>
  </si>
  <si>
    <t>ÁH.on belüli megeelőlegezés visszafizetése</t>
  </si>
  <si>
    <t>gépjármű beszerzés</t>
  </si>
  <si>
    <t>2015-2015</t>
  </si>
  <si>
    <t>Kisértékü tárgyi eszközök</t>
  </si>
  <si>
    <t>Vis-maior 1-2</t>
  </si>
  <si>
    <t>2014-2015</t>
  </si>
  <si>
    <t>Buszmegálló-Hungarocontroll</t>
  </si>
  <si>
    <t>2015-2016</t>
  </si>
  <si>
    <t>Bakonybél Község Önkormányzat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</si>
</sst>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left" vertical="center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>
      <alignment horizontal="right" vertical="center" wrapText="1"/>
    </xf>
    <xf numFmtId="4" fontId="12" fillId="0" borderId="66" xfId="0" applyNumberFormat="1" applyFont="1" applyFill="1" applyBorder="1" applyAlignment="1">
      <alignment horizontal="right" vertical="center" wrapText="1"/>
    </xf>
    <xf numFmtId="49" fontId="18" fillId="0" borderId="67" xfId="0" applyNumberFormat="1" applyFont="1" applyFill="1" applyBorder="1" applyAlignment="1" quotePrefix="1">
      <alignment horizontal="left" vertical="center" indent="1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5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9" fontId="13" fillId="0" borderId="67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0" applyNumberFormat="1" applyFont="1" applyFill="1" applyBorder="1" applyAlignment="1" applyProtection="1">
      <alignment horizontal="lef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70" xfId="0" applyNumberFormat="1" applyFont="1" applyFill="1" applyBorder="1" applyAlignment="1">
      <alignment horizontal="right" vertical="center" wrapText="1"/>
    </xf>
    <xf numFmtId="49" fontId="12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3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 applyProtection="1">
      <alignment vertical="center" wrapText="1"/>
      <protection locked="0"/>
    </xf>
    <xf numFmtId="49" fontId="12" fillId="0" borderId="61" xfId="0" applyNumberFormat="1" applyFont="1" applyFill="1" applyBorder="1" applyAlignment="1" applyProtection="1">
      <alignment vertical="center"/>
      <protection locked="0"/>
    </xf>
    <xf numFmtId="49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164" fontId="12" fillId="0" borderId="6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>
      <alignment horizontal="left" vertical="center"/>
    </xf>
    <xf numFmtId="164" fontId="12" fillId="0" borderId="4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28" fillId="0" borderId="0" xfId="0" applyFont="1" applyAlignment="1" applyProtection="1">
      <alignment horizontal="right" vertical="top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 quotePrefix="1">
      <alignment horizontal="right" vertical="center" indent="1"/>
      <protection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3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right" vertical="center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textRotation="180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73" fontId="27" fillId="0" borderId="6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71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>
      <alignment horizontal="left" vertical="center" wrapText="1" indent="2"/>
    </xf>
    <xf numFmtId="164" fontId="3" fillId="0" borderId="71" xfId="0" applyNumberFormat="1" applyFont="1" applyFill="1" applyBorder="1" applyAlignment="1">
      <alignment horizontal="left" vertical="center" wrapText="1" indent="2"/>
    </xf>
    <xf numFmtId="164" fontId="6" fillId="0" borderId="43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C36" sqref="C3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339" t="s">
        <v>108</v>
      </c>
      <c r="B1" s="101"/>
    </row>
    <row r="2" spans="1:2" ht="12.75">
      <c r="A2" s="101"/>
      <c r="B2" s="101"/>
    </row>
    <row r="3" spans="1:2" ht="12.75">
      <c r="A3" s="341"/>
      <c r="B3" s="341"/>
    </row>
    <row r="4" spans="1:2" ht="15.75">
      <c r="A4" s="103"/>
      <c r="B4" s="345"/>
    </row>
    <row r="5" spans="1:2" ht="15.75">
      <c r="A5" s="103"/>
      <c r="B5" s="345"/>
    </row>
    <row r="6" spans="1:2" s="75" customFormat="1" ht="15.75">
      <c r="A6" s="103" t="s">
        <v>481</v>
      </c>
      <c r="B6" s="341"/>
    </row>
    <row r="7" spans="1:2" s="75" customFormat="1" ht="12.75">
      <c r="A7" s="341"/>
      <c r="B7" s="341"/>
    </row>
    <row r="8" spans="1:2" s="75" customFormat="1" ht="12.75">
      <c r="A8" s="341"/>
      <c r="B8" s="341"/>
    </row>
    <row r="9" spans="1:2" ht="12.75">
      <c r="A9" s="341" t="s">
        <v>526</v>
      </c>
      <c r="B9" s="341" t="s">
        <v>475</v>
      </c>
    </row>
    <row r="10" spans="1:2" ht="12.75">
      <c r="A10" s="341" t="s">
        <v>524</v>
      </c>
      <c r="B10" s="341" t="s">
        <v>482</v>
      </c>
    </row>
    <row r="11" spans="1:2" ht="12.75">
      <c r="A11" s="341" t="s">
        <v>525</v>
      </c>
      <c r="B11" s="341" t="s">
        <v>483</v>
      </c>
    </row>
    <row r="12" spans="1:2" ht="12.75">
      <c r="A12" s="341"/>
      <c r="B12" s="341"/>
    </row>
    <row r="13" spans="1:2" ht="15.75">
      <c r="A13" s="103" t="str">
        <f>+CONCATENATE(LEFT(A6,4),". évi módosított előirányzat BEVÉTELEK")</f>
        <v>2015. évi módosított előirányzat BEVÉTELEK</v>
      </c>
      <c r="B13" s="345"/>
    </row>
    <row r="14" spans="1:2" ht="12.75">
      <c r="A14" s="341"/>
      <c r="B14" s="341"/>
    </row>
    <row r="15" spans="1:2" s="75" customFormat="1" ht="12.75">
      <c r="A15" s="341" t="s">
        <v>527</v>
      </c>
      <c r="B15" s="341" t="s">
        <v>476</v>
      </c>
    </row>
    <row r="16" spans="1:2" ht="12.75">
      <c r="A16" s="341" t="s">
        <v>528</v>
      </c>
      <c r="B16" s="341" t="s">
        <v>484</v>
      </c>
    </row>
    <row r="17" spans="1:2" ht="12.75">
      <c r="A17" s="341" t="s">
        <v>529</v>
      </c>
      <c r="B17" s="341" t="s">
        <v>485</v>
      </c>
    </row>
    <row r="18" spans="1:2" ht="12.75">
      <c r="A18" s="341"/>
      <c r="B18" s="341"/>
    </row>
    <row r="19" spans="1:2" ht="14.25">
      <c r="A19" s="348" t="str">
        <f>+CONCATENATE(LEFT(A6,4),". I. félévi (I-II. negyedévi) teljesítés BEVÉTELEK")</f>
        <v>2015. I. félévi (I-II. negyedévi) teljesítés BEVÉTELEK</v>
      </c>
      <c r="B19" s="345"/>
    </row>
    <row r="20" spans="1:2" ht="12.75">
      <c r="A20" s="341"/>
      <c r="B20" s="341"/>
    </row>
    <row r="21" spans="1:2" ht="12.75">
      <c r="A21" s="341" t="s">
        <v>530</v>
      </c>
      <c r="B21" s="341" t="s">
        <v>477</v>
      </c>
    </row>
    <row r="22" spans="1:2" ht="12.75">
      <c r="A22" s="341" t="s">
        <v>531</v>
      </c>
      <c r="B22" s="341" t="s">
        <v>486</v>
      </c>
    </row>
    <row r="23" spans="1:2" ht="12.75">
      <c r="A23" s="341" t="s">
        <v>532</v>
      </c>
      <c r="B23" s="341" t="s">
        <v>487</v>
      </c>
    </row>
    <row r="24" spans="1:2" ht="12.75">
      <c r="A24" s="341"/>
      <c r="B24" s="341"/>
    </row>
    <row r="25" spans="1:2" ht="15.75">
      <c r="A25" s="103" t="str">
        <f>+CONCATENATE(LEFT(A6,4),". évi eredeti előirányzat KIADÁSOK")</f>
        <v>2015. évi eredeti előirányzat KIADÁSOK</v>
      </c>
      <c r="B25" s="345"/>
    </row>
    <row r="26" spans="1:2" ht="12.75">
      <c r="A26" s="341"/>
      <c r="B26" s="341"/>
    </row>
    <row r="27" spans="1:2" ht="12.75">
      <c r="A27" s="341" t="s">
        <v>533</v>
      </c>
      <c r="B27" s="341" t="s">
        <v>478</v>
      </c>
    </row>
    <row r="28" spans="1:2" ht="12.75">
      <c r="A28" s="341" t="s">
        <v>534</v>
      </c>
      <c r="B28" s="341" t="s">
        <v>488</v>
      </c>
    </row>
    <row r="29" spans="1:2" ht="12.75">
      <c r="A29" s="341" t="s">
        <v>535</v>
      </c>
      <c r="B29" s="341" t="s">
        <v>489</v>
      </c>
    </row>
    <row r="30" spans="1:2" ht="12.75">
      <c r="A30" s="341"/>
      <c r="B30" s="341"/>
    </row>
    <row r="31" spans="1:2" ht="15.75">
      <c r="A31" s="103" t="str">
        <f>+CONCATENATE(LEFT(A6,4),". évi módosított előirányzat KIADÁSOK")</f>
        <v>2015. évi módosított előirányzat KIADÁSOK</v>
      </c>
      <c r="B31" s="345"/>
    </row>
    <row r="32" spans="1:2" ht="12.75">
      <c r="A32" s="341"/>
      <c r="B32" s="341"/>
    </row>
    <row r="33" spans="1:2" ht="12.75">
      <c r="A33" s="341" t="s">
        <v>536</v>
      </c>
      <c r="B33" s="341" t="s">
        <v>479</v>
      </c>
    </row>
    <row r="34" spans="1:2" ht="12.75">
      <c r="A34" s="341" t="s">
        <v>537</v>
      </c>
      <c r="B34" s="341" t="s">
        <v>490</v>
      </c>
    </row>
    <row r="35" spans="1:2" ht="12.75">
      <c r="A35" s="341" t="s">
        <v>538</v>
      </c>
      <c r="B35" s="341" t="s">
        <v>491</v>
      </c>
    </row>
    <row r="36" spans="1:2" ht="12.75">
      <c r="A36" s="341"/>
      <c r="B36" s="341"/>
    </row>
    <row r="37" spans="1:2" ht="15.75">
      <c r="A37" s="347" t="str">
        <f>+CONCATENATE(LEFT(A6,4),". I. félévi (I-II. negyedévi) teljesítés KIADÁSOK")</f>
        <v>2015. I. félévi (I-II. negyedévi) teljesítés KIADÁSOK</v>
      </c>
      <c r="B37" s="345"/>
    </row>
    <row r="38" spans="1:2" ht="12.75">
      <c r="A38" s="341"/>
      <c r="B38" s="341"/>
    </row>
    <row r="39" spans="1:2" ht="12.75">
      <c r="A39" s="341" t="s">
        <v>539</v>
      </c>
      <c r="B39" s="341" t="s">
        <v>480</v>
      </c>
    </row>
    <row r="40" spans="1:2" ht="12.75">
      <c r="A40" s="341" t="s">
        <v>540</v>
      </c>
      <c r="B40" s="341" t="s">
        <v>492</v>
      </c>
    </row>
    <row r="41" spans="1:2" ht="12.75">
      <c r="A41" s="341" t="s">
        <v>541</v>
      </c>
      <c r="B41" s="341" t="s">
        <v>493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D12" sqref="D12:E1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65" t="s">
        <v>1</v>
      </c>
      <c r="B1" s="465"/>
      <c r="C1" s="465"/>
      <c r="D1" s="465"/>
      <c r="E1" s="465"/>
      <c r="F1" s="465"/>
      <c r="G1" s="465"/>
    </row>
    <row r="2" spans="1:7" ht="23.2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8.75" customHeight="1" thickBot="1">
      <c r="A3" s="88" t="s">
        <v>57</v>
      </c>
      <c r="B3" s="89" t="s">
        <v>55</v>
      </c>
      <c r="C3" s="89" t="s">
        <v>56</v>
      </c>
      <c r="D3" s="89" t="str">
        <f>+'3.sz.mell.'!D3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5" customHeight="1" thickBot="1">
      <c r="A4" s="35" t="s">
        <v>432</v>
      </c>
      <c r="B4" s="36" t="s">
        <v>433</v>
      </c>
      <c r="C4" s="36" t="s">
        <v>434</v>
      </c>
      <c r="D4" s="36" t="s">
        <v>436</v>
      </c>
      <c r="E4" s="36" t="s">
        <v>435</v>
      </c>
      <c r="F4" s="36" t="s">
        <v>437</v>
      </c>
      <c r="G4" s="37" t="s">
        <v>494</v>
      </c>
    </row>
    <row r="5" spans="1:7" ht="15.75" customHeight="1">
      <c r="A5" s="274" t="s">
        <v>548</v>
      </c>
      <c r="B5" s="21">
        <v>1694</v>
      </c>
      <c r="C5" s="276" t="s">
        <v>549</v>
      </c>
      <c r="D5" s="21">
        <v>0</v>
      </c>
      <c r="E5" s="21">
        <v>1694</v>
      </c>
      <c r="F5" s="46"/>
      <c r="G5" s="47">
        <f>D5+F5</f>
        <v>0</v>
      </c>
    </row>
    <row r="6" spans="1:7" ht="15.75" customHeight="1">
      <c r="A6" s="274" t="s">
        <v>550</v>
      </c>
      <c r="B6" s="21">
        <v>2000</v>
      </c>
      <c r="C6" s="276" t="s">
        <v>549</v>
      </c>
      <c r="D6" s="21">
        <v>0</v>
      </c>
      <c r="E6" s="21">
        <v>2000</v>
      </c>
      <c r="F6" s="46"/>
      <c r="G6" s="47">
        <f>D6+F6</f>
        <v>0</v>
      </c>
    </row>
    <row r="7" spans="1:7" ht="15.75" customHeight="1">
      <c r="A7" s="45" t="s">
        <v>560</v>
      </c>
      <c r="B7" s="46">
        <v>10247</v>
      </c>
      <c r="C7" s="278" t="s">
        <v>561</v>
      </c>
      <c r="D7" s="46"/>
      <c r="E7" s="46">
        <v>10247</v>
      </c>
      <c r="F7" s="46">
        <v>10246</v>
      </c>
      <c r="G7" s="47">
        <f>D7+F7</f>
        <v>10246</v>
      </c>
    </row>
    <row r="8" spans="1:7" ht="15.75" customHeight="1">
      <c r="A8" s="45" t="s">
        <v>562</v>
      </c>
      <c r="B8" s="46">
        <v>800</v>
      </c>
      <c r="C8" s="278" t="s">
        <v>563</v>
      </c>
      <c r="D8" s="46"/>
      <c r="E8" s="46">
        <v>800</v>
      </c>
      <c r="F8" s="46"/>
      <c r="G8" s="47">
        <f>D8+F8</f>
        <v>0</v>
      </c>
    </row>
    <row r="9" spans="1:7" ht="15.75" customHeight="1">
      <c r="A9" s="45" t="s">
        <v>562</v>
      </c>
      <c r="B9" s="46">
        <v>990</v>
      </c>
      <c r="C9" s="278" t="s">
        <v>563</v>
      </c>
      <c r="D9" s="46"/>
      <c r="E9" s="46">
        <v>990</v>
      </c>
      <c r="F9" s="46"/>
      <c r="G9" s="47">
        <f aca="true" t="shared" si="0" ref="G9:G23">B9-D9-F9</f>
        <v>990</v>
      </c>
    </row>
    <row r="10" spans="1:7" ht="15.75" customHeight="1">
      <c r="A10" s="45"/>
      <c r="B10" s="46"/>
      <c r="C10" s="278"/>
      <c r="D10" s="46"/>
      <c r="E10" s="46"/>
      <c r="F10" s="46"/>
      <c r="G10" s="47">
        <f t="shared" si="0"/>
        <v>0</v>
      </c>
    </row>
    <row r="11" spans="1:7" ht="15.75" customHeight="1">
      <c r="A11" s="45"/>
      <c r="B11" s="46"/>
      <c r="C11" s="278"/>
      <c r="D11" s="46"/>
      <c r="E11" s="46"/>
      <c r="F11" s="46"/>
      <c r="G11" s="47">
        <f t="shared" si="0"/>
        <v>0</v>
      </c>
    </row>
    <row r="12" spans="1:7" ht="15.75" customHeight="1">
      <c r="A12" s="45"/>
      <c r="B12" s="46"/>
      <c r="C12" s="278"/>
      <c r="D12" s="46"/>
      <c r="E12" s="46"/>
      <c r="F12" s="46"/>
      <c r="G12" s="47">
        <f t="shared" si="0"/>
        <v>0</v>
      </c>
    </row>
    <row r="13" spans="1:7" ht="15.75" customHeight="1">
      <c r="A13" s="45"/>
      <c r="B13" s="46"/>
      <c r="C13" s="278"/>
      <c r="D13" s="46"/>
      <c r="E13" s="46"/>
      <c r="F13" s="46"/>
      <c r="G13" s="47">
        <f t="shared" si="0"/>
        <v>0</v>
      </c>
    </row>
    <row r="14" spans="1:7" ht="15.75" customHeight="1">
      <c r="A14" s="45"/>
      <c r="B14" s="46"/>
      <c r="C14" s="278"/>
      <c r="D14" s="46"/>
      <c r="E14" s="46"/>
      <c r="F14" s="46"/>
      <c r="G14" s="47">
        <f t="shared" si="0"/>
        <v>0</v>
      </c>
    </row>
    <row r="15" spans="1:7" ht="15.75" customHeight="1">
      <c r="A15" s="45"/>
      <c r="B15" s="46"/>
      <c r="C15" s="278"/>
      <c r="D15" s="46"/>
      <c r="E15" s="46"/>
      <c r="F15" s="46"/>
      <c r="G15" s="47">
        <f t="shared" si="0"/>
        <v>0</v>
      </c>
    </row>
    <row r="16" spans="1:7" ht="15.75" customHeight="1">
      <c r="A16" s="45"/>
      <c r="B16" s="46"/>
      <c r="C16" s="278"/>
      <c r="D16" s="46"/>
      <c r="E16" s="46"/>
      <c r="F16" s="46"/>
      <c r="G16" s="47">
        <f t="shared" si="0"/>
        <v>0</v>
      </c>
    </row>
    <row r="17" spans="1:7" ht="15.75" customHeight="1">
      <c r="A17" s="45"/>
      <c r="B17" s="46"/>
      <c r="C17" s="278"/>
      <c r="D17" s="46"/>
      <c r="E17" s="46"/>
      <c r="F17" s="46"/>
      <c r="G17" s="47">
        <f t="shared" si="0"/>
        <v>0</v>
      </c>
    </row>
    <row r="18" spans="1:7" ht="15.75" customHeight="1">
      <c r="A18" s="45"/>
      <c r="B18" s="46"/>
      <c r="C18" s="278"/>
      <c r="D18" s="46"/>
      <c r="E18" s="46"/>
      <c r="F18" s="46"/>
      <c r="G18" s="47">
        <f t="shared" si="0"/>
        <v>0</v>
      </c>
    </row>
    <row r="19" spans="1:7" ht="15.75" customHeight="1">
      <c r="A19" s="45"/>
      <c r="B19" s="46"/>
      <c r="C19" s="278"/>
      <c r="D19" s="46"/>
      <c r="E19" s="46"/>
      <c r="F19" s="46"/>
      <c r="G19" s="47">
        <f t="shared" si="0"/>
        <v>0</v>
      </c>
    </row>
    <row r="20" spans="1:7" ht="15.75" customHeight="1">
      <c r="A20" s="45"/>
      <c r="B20" s="46"/>
      <c r="C20" s="278"/>
      <c r="D20" s="46"/>
      <c r="E20" s="46"/>
      <c r="F20" s="46"/>
      <c r="G20" s="47">
        <f t="shared" si="0"/>
        <v>0</v>
      </c>
    </row>
    <row r="21" spans="1:7" ht="15.75" customHeight="1">
      <c r="A21" s="45"/>
      <c r="B21" s="46"/>
      <c r="C21" s="278"/>
      <c r="D21" s="46"/>
      <c r="E21" s="46"/>
      <c r="F21" s="46"/>
      <c r="G21" s="47">
        <f t="shared" si="0"/>
        <v>0</v>
      </c>
    </row>
    <row r="22" spans="1:7" ht="15.75" customHeight="1">
      <c r="A22" s="45"/>
      <c r="B22" s="46"/>
      <c r="C22" s="278"/>
      <c r="D22" s="46"/>
      <c r="E22" s="46"/>
      <c r="F22" s="46"/>
      <c r="G22" s="47">
        <f t="shared" si="0"/>
        <v>0</v>
      </c>
    </row>
    <row r="23" spans="1:7" ht="15.75" customHeight="1" thickBot="1">
      <c r="A23" s="48"/>
      <c r="B23" s="49"/>
      <c r="C23" s="279"/>
      <c r="D23" s="49"/>
      <c r="E23" s="49"/>
      <c r="F23" s="49"/>
      <c r="G23" s="50">
        <f t="shared" si="0"/>
        <v>0</v>
      </c>
    </row>
    <row r="24" spans="1:7" s="44" customFormat="1" ht="18" customHeight="1" thickBot="1">
      <c r="A24" s="90" t="s">
        <v>53</v>
      </c>
      <c r="B24" s="91">
        <f>SUM(B5:B23)</f>
        <v>15731</v>
      </c>
      <c r="C24" s="63"/>
      <c r="D24" s="91">
        <f>SUM(D5:D23)</f>
        <v>0</v>
      </c>
      <c r="E24" s="91">
        <f>SUM(E5:E23)</f>
        <v>15731</v>
      </c>
      <c r="F24" s="91">
        <f>SUM(F5:F23)</f>
        <v>10246</v>
      </c>
      <c r="G24" s="51">
        <f>SUM(G5:G23)</f>
        <v>11236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Q24" sqref="Q24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4" ht="15.75" customHeight="1">
      <c r="A1" s="478" t="s">
        <v>495</v>
      </c>
      <c r="B1" s="478"/>
      <c r="C1" s="478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69" t="s">
        <v>509</v>
      </c>
    </row>
    <row r="2" spans="1:14" ht="15.7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66" t="s">
        <v>50</v>
      </c>
      <c r="M2" s="466"/>
      <c r="N2" s="469"/>
    </row>
    <row r="3" spans="1:14" ht="13.5" thickBot="1">
      <c r="A3" s="470" t="s">
        <v>90</v>
      </c>
      <c r="B3" s="473" t="s">
        <v>496</v>
      </c>
      <c r="C3" s="473"/>
      <c r="D3" s="473"/>
      <c r="E3" s="473"/>
      <c r="F3" s="473"/>
      <c r="G3" s="473"/>
      <c r="H3" s="473"/>
      <c r="I3" s="473"/>
      <c r="J3" s="474" t="s">
        <v>497</v>
      </c>
      <c r="K3" s="474"/>
      <c r="L3" s="474"/>
      <c r="M3" s="474"/>
      <c r="N3" s="469"/>
    </row>
    <row r="4" spans="1:14" ht="15" customHeight="1" thickBot="1">
      <c r="A4" s="471"/>
      <c r="B4" s="482" t="s">
        <v>498</v>
      </c>
      <c r="C4" s="476" t="s">
        <v>499</v>
      </c>
      <c r="D4" s="487" t="s">
        <v>500</v>
      </c>
      <c r="E4" s="487"/>
      <c r="F4" s="487"/>
      <c r="G4" s="487"/>
      <c r="H4" s="487"/>
      <c r="I4" s="487"/>
      <c r="J4" s="475"/>
      <c r="K4" s="475"/>
      <c r="L4" s="475"/>
      <c r="M4" s="475"/>
      <c r="N4" s="469"/>
    </row>
    <row r="5" spans="1:14" ht="21.75" thickBot="1">
      <c r="A5" s="471"/>
      <c r="B5" s="482"/>
      <c r="C5" s="476"/>
      <c r="D5" s="350" t="s">
        <v>498</v>
      </c>
      <c r="E5" s="350" t="s">
        <v>499</v>
      </c>
      <c r="F5" s="350" t="s">
        <v>498</v>
      </c>
      <c r="G5" s="350" t="s">
        <v>499</v>
      </c>
      <c r="H5" s="350" t="s">
        <v>498</v>
      </c>
      <c r="I5" s="350" t="s">
        <v>499</v>
      </c>
      <c r="J5" s="475"/>
      <c r="K5" s="475"/>
      <c r="L5" s="475"/>
      <c r="M5" s="475"/>
      <c r="N5" s="469"/>
    </row>
    <row r="6" spans="1:14" ht="32.25" thickBot="1">
      <c r="A6" s="472"/>
      <c r="B6" s="476" t="s">
        <v>501</v>
      </c>
      <c r="C6" s="476"/>
      <c r="D6" s="476" t="str">
        <f>+CONCATENATE(LEFT(ÖSSZEFÜGGÉSEK!A6,4),". előtt")</f>
        <v>2015. előtt</v>
      </c>
      <c r="E6" s="476"/>
      <c r="F6" s="476" t="str">
        <f>+CONCATENATE(LEFT(ÖSSZEFÜGGÉSEK!A6,4),". VI.30.")</f>
        <v>2015. VI.30.</v>
      </c>
      <c r="G6" s="476"/>
      <c r="H6" s="482" t="str">
        <f>+CONCATENATE(LEFT(ÖSSZEFÜGGÉSEK!A6,4),". után")</f>
        <v>2015. után</v>
      </c>
      <c r="I6" s="482"/>
      <c r="J6" s="349" t="str">
        <f>+D6</f>
        <v>2015. előtt</v>
      </c>
      <c r="K6" s="350" t="str">
        <f>+F6</f>
        <v>2015. VI.30.</v>
      </c>
      <c r="L6" s="349" t="s">
        <v>40</v>
      </c>
      <c r="M6" s="350" t="str">
        <f>+CONCATENATE("Teljesítés %-a ",LEFT(ÖSSZEFÜGGÉSEK!A6,4),". VI. 30-ig")</f>
        <v>Teljesítés %-a 2015. VI. 30-ig</v>
      </c>
      <c r="N6" s="469"/>
    </row>
    <row r="7" spans="1:14" ht="13.5" thickBot="1">
      <c r="A7" s="351" t="s">
        <v>432</v>
      </c>
      <c r="B7" s="349" t="s">
        <v>433</v>
      </c>
      <c r="C7" s="349" t="s">
        <v>434</v>
      </c>
      <c r="D7" s="352" t="s">
        <v>436</v>
      </c>
      <c r="E7" s="350" t="s">
        <v>435</v>
      </c>
      <c r="F7" s="350" t="s">
        <v>437</v>
      </c>
      <c r="G7" s="350" t="s">
        <v>438</v>
      </c>
      <c r="H7" s="349" t="s">
        <v>439</v>
      </c>
      <c r="I7" s="352" t="s">
        <v>473</v>
      </c>
      <c r="J7" s="352" t="s">
        <v>502</v>
      </c>
      <c r="K7" s="352" t="s">
        <v>503</v>
      </c>
      <c r="L7" s="352" t="s">
        <v>504</v>
      </c>
      <c r="M7" s="353" t="s">
        <v>505</v>
      </c>
      <c r="N7" s="469"/>
    </row>
    <row r="8" spans="1:14" ht="12.75">
      <c r="A8" s="354" t="s">
        <v>91</v>
      </c>
      <c r="B8" s="355"/>
      <c r="C8" s="356"/>
      <c r="D8" s="356"/>
      <c r="E8" s="357"/>
      <c r="F8" s="356"/>
      <c r="G8" s="356"/>
      <c r="H8" s="356"/>
      <c r="I8" s="356"/>
      <c r="J8" s="356"/>
      <c r="K8" s="356"/>
      <c r="L8" s="358">
        <f aca="true" t="shared" si="0" ref="L8:L14">+J8+K8</f>
        <v>0</v>
      </c>
      <c r="M8" s="359">
        <f>IF((C8&lt;&gt;0),ROUND((L8/C8)*100,1),"")</f>
      </c>
      <c r="N8" s="469"/>
    </row>
    <row r="9" spans="1:14" ht="12.75">
      <c r="A9" s="360" t="s">
        <v>103</v>
      </c>
      <c r="B9" s="361"/>
      <c r="C9" s="362"/>
      <c r="D9" s="362"/>
      <c r="E9" s="362"/>
      <c r="F9" s="362"/>
      <c r="G9" s="362"/>
      <c r="H9" s="362"/>
      <c r="I9" s="362"/>
      <c r="J9" s="362"/>
      <c r="K9" s="362"/>
      <c r="L9" s="363">
        <f t="shared" si="0"/>
        <v>0</v>
      </c>
      <c r="M9" s="364">
        <f aca="true" t="shared" si="1" ref="M9:M14">IF((C9&lt;&gt;0),ROUND((L9/C9)*100,1),"")</f>
      </c>
      <c r="N9" s="469"/>
    </row>
    <row r="10" spans="1:14" ht="12.75">
      <c r="A10" s="365" t="s">
        <v>92</v>
      </c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3">
        <f t="shared" si="0"/>
        <v>0</v>
      </c>
      <c r="M10" s="364">
        <f t="shared" si="1"/>
      </c>
      <c r="N10" s="469"/>
    </row>
    <row r="11" spans="1:14" ht="12.75">
      <c r="A11" s="365" t="s">
        <v>104</v>
      </c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3">
        <f t="shared" si="0"/>
        <v>0</v>
      </c>
      <c r="M11" s="364">
        <f t="shared" si="1"/>
      </c>
      <c r="N11" s="469"/>
    </row>
    <row r="12" spans="1:14" ht="12.75">
      <c r="A12" s="365" t="s">
        <v>93</v>
      </c>
      <c r="B12" s="366"/>
      <c r="C12" s="367"/>
      <c r="D12" s="367"/>
      <c r="E12" s="367"/>
      <c r="F12" s="367"/>
      <c r="G12" s="367"/>
      <c r="H12" s="367"/>
      <c r="I12" s="367"/>
      <c r="J12" s="367"/>
      <c r="K12" s="367"/>
      <c r="L12" s="363">
        <f t="shared" si="0"/>
        <v>0</v>
      </c>
      <c r="M12" s="364">
        <f t="shared" si="1"/>
      </c>
      <c r="N12" s="469"/>
    </row>
    <row r="13" spans="1:14" ht="12.75">
      <c r="A13" s="365" t="s">
        <v>94</v>
      </c>
      <c r="B13" s="366"/>
      <c r="C13" s="367"/>
      <c r="D13" s="367"/>
      <c r="E13" s="367"/>
      <c r="F13" s="367"/>
      <c r="G13" s="367"/>
      <c r="H13" s="367"/>
      <c r="I13" s="367"/>
      <c r="J13" s="367"/>
      <c r="K13" s="367"/>
      <c r="L13" s="363">
        <f t="shared" si="0"/>
        <v>0</v>
      </c>
      <c r="M13" s="364">
        <f t="shared" si="1"/>
      </c>
      <c r="N13" s="469"/>
    </row>
    <row r="14" spans="1:14" ht="15" customHeight="1" thickBot="1">
      <c r="A14" s="368"/>
      <c r="B14" s="369"/>
      <c r="C14" s="370"/>
      <c r="D14" s="370"/>
      <c r="E14" s="370"/>
      <c r="F14" s="370"/>
      <c r="G14" s="370"/>
      <c r="H14" s="370"/>
      <c r="I14" s="370"/>
      <c r="J14" s="370"/>
      <c r="K14" s="370"/>
      <c r="L14" s="363">
        <f t="shared" si="0"/>
        <v>0</v>
      </c>
      <c r="M14" s="371">
        <f t="shared" si="1"/>
      </c>
      <c r="N14" s="469"/>
    </row>
    <row r="15" spans="1:14" ht="13.5" thickBot="1">
      <c r="A15" s="372" t="s">
        <v>96</v>
      </c>
      <c r="B15" s="373">
        <f>B8+SUM(B10:B14)</f>
        <v>0</v>
      </c>
      <c r="C15" s="373">
        <f aca="true" t="shared" si="2" ref="C15:L15">C8+SUM(C10:C14)</f>
        <v>0</v>
      </c>
      <c r="D15" s="373">
        <f t="shared" si="2"/>
        <v>0</v>
      </c>
      <c r="E15" s="373">
        <f t="shared" si="2"/>
        <v>0</v>
      </c>
      <c r="F15" s="373">
        <f t="shared" si="2"/>
        <v>0</v>
      </c>
      <c r="G15" s="373">
        <f t="shared" si="2"/>
        <v>0</v>
      </c>
      <c r="H15" s="373">
        <f t="shared" si="2"/>
        <v>0</v>
      </c>
      <c r="I15" s="373">
        <f t="shared" si="2"/>
        <v>0</v>
      </c>
      <c r="J15" s="373">
        <f t="shared" si="2"/>
        <v>0</v>
      </c>
      <c r="K15" s="373">
        <f t="shared" si="2"/>
        <v>0</v>
      </c>
      <c r="L15" s="373">
        <f t="shared" si="2"/>
        <v>0</v>
      </c>
      <c r="M15" s="374">
        <f>IF((C15&lt;&gt;0),ROUND((L15/C15)*100,1),"")</f>
      </c>
      <c r="N15" s="469"/>
    </row>
    <row r="16" spans="1:14" ht="12.75">
      <c r="A16" s="375"/>
      <c r="B16" s="376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469"/>
    </row>
    <row r="17" spans="1:14" ht="13.5" thickBot="1">
      <c r="A17" s="378" t="s">
        <v>95</v>
      </c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469"/>
    </row>
    <row r="18" spans="1:14" ht="12.75">
      <c r="A18" s="381" t="s">
        <v>99</v>
      </c>
      <c r="B18" s="355"/>
      <c r="C18" s="356"/>
      <c r="D18" s="356"/>
      <c r="E18" s="357"/>
      <c r="F18" s="356"/>
      <c r="G18" s="356"/>
      <c r="H18" s="356"/>
      <c r="I18" s="356"/>
      <c r="J18" s="356"/>
      <c r="K18" s="356"/>
      <c r="L18" s="382">
        <f aca="true" t="shared" si="3" ref="L18:L23">+J18+K18</f>
        <v>0</v>
      </c>
      <c r="M18" s="359">
        <f aca="true" t="shared" si="4" ref="M18:M24">IF((C18&lt;&gt;0),ROUND((L18/C18)*100,1),"")</f>
      </c>
      <c r="N18" s="469"/>
    </row>
    <row r="19" spans="1:14" ht="12.75">
      <c r="A19" s="383" t="s">
        <v>100</v>
      </c>
      <c r="B19" s="361"/>
      <c r="C19" s="367"/>
      <c r="D19" s="367"/>
      <c r="E19" s="367"/>
      <c r="F19" s="367"/>
      <c r="G19" s="367"/>
      <c r="H19" s="367"/>
      <c r="I19" s="367"/>
      <c r="J19" s="367"/>
      <c r="K19" s="367"/>
      <c r="L19" s="384">
        <f t="shared" si="3"/>
        <v>0</v>
      </c>
      <c r="M19" s="364">
        <f t="shared" si="4"/>
      </c>
      <c r="N19" s="469"/>
    </row>
    <row r="20" spans="1:14" ht="12.75">
      <c r="A20" s="383" t="s">
        <v>101</v>
      </c>
      <c r="B20" s="366"/>
      <c r="C20" s="367"/>
      <c r="D20" s="367"/>
      <c r="E20" s="367"/>
      <c r="F20" s="367"/>
      <c r="G20" s="367"/>
      <c r="H20" s="367"/>
      <c r="I20" s="367"/>
      <c r="J20" s="367"/>
      <c r="K20" s="367"/>
      <c r="L20" s="384">
        <f t="shared" si="3"/>
        <v>0</v>
      </c>
      <c r="M20" s="364">
        <f t="shared" si="4"/>
      </c>
      <c r="N20" s="469"/>
    </row>
    <row r="21" spans="1:14" ht="12.75">
      <c r="A21" s="383" t="s">
        <v>102</v>
      </c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84">
        <f t="shared" si="3"/>
        <v>0</v>
      </c>
      <c r="M21" s="364">
        <f t="shared" si="4"/>
      </c>
      <c r="N21" s="469"/>
    </row>
    <row r="22" spans="1:14" ht="12.75">
      <c r="A22" s="385"/>
      <c r="B22" s="366"/>
      <c r="C22" s="367"/>
      <c r="D22" s="367"/>
      <c r="E22" s="367"/>
      <c r="F22" s="367"/>
      <c r="G22" s="367"/>
      <c r="H22" s="367"/>
      <c r="I22" s="367"/>
      <c r="J22" s="367"/>
      <c r="K22" s="367"/>
      <c r="L22" s="384">
        <f t="shared" si="3"/>
        <v>0</v>
      </c>
      <c r="M22" s="364">
        <f t="shared" si="4"/>
      </c>
      <c r="N22" s="469"/>
    </row>
    <row r="23" spans="1:14" ht="13.5" thickBot="1">
      <c r="A23" s="386"/>
      <c r="B23" s="369"/>
      <c r="C23" s="370"/>
      <c r="D23" s="370"/>
      <c r="E23" s="370"/>
      <c r="F23" s="370"/>
      <c r="G23" s="370"/>
      <c r="H23" s="370"/>
      <c r="I23" s="370"/>
      <c r="J23" s="370"/>
      <c r="K23" s="370"/>
      <c r="L23" s="384">
        <f t="shared" si="3"/>
        <v>0</v>
      </c>
      <c r="M23" s="371">
        <f t="shared" si="4"/>
      </c>
      <c r="N23" s="469"/>
    </row>
    <row r="24" spans="1:14" ht="13.5" thickBot="1">
      <c r="A24" s="387" t="s">
        <v>81</v>
      </c>
      <c r="B24" s="373">
        <f aca="true" t="shared" si="5" ref="B24:L24">SUM(B18:B23)</f>
        <v>0</v>
      </c>
      <c r="C24" s="373">
        <f t="shared" si="5"/>
        <v>0</v>
      </c>
      <c r="D24" s="373">
        <f t="shared" si="5"/>
        <v>0</v>
      </c>
      <c r="E24" s="373">
        <f t="shared" si="5"/>
        <v>0</v>
      </c>
      <c r="F24" s="373">
        <f t="shared" si="5"/>
        <v>0</v>
      </c>
      <c r="G24" s="373">
        <f t="shared" si="5"/>
        <v>0</v>
      </c>
      <c r="H24" s="373">
        <f t="shared" si="5"/>
        <v>0</v>
      </c>
      <c r="I24" s="373">
        <f t="shared" si="5"/>
        <v>0</v>
      </c>
      <c r="J24" s="373">
        <f t="shared" si="5"/>
        <v>0</v>
      </c>
      <c r="K24" s="373">
        <f t="shared" si="5"/>
        <v>0</v>
      </c>
      <c r="L24" s="373">
        <f t="shared" si="5"/>
        <v>0</v>
      </c>
      <c r="M24" s="374">
        <f t="shared" si="4"/>
      </c>
      <c r="N24" s="469"/>
    </row>
    <row r="25" spans="1:14" ht="12.75">
      <c r="A25" s="477" t="s">
        <v>506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69"/>
    </row>
    <row r="26" spans="1:14" ht="5.25" customHeight="1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469"/>
    </row>
    <row r="27" spans="1:14" ht="15.75">
      <c r="A27" s="488" t="str">
        <f>+CONCATENATE("Önkormányzaton kívüli EU-s projekthez történő hozzájárulás ",LEFT(ÖSSZEFÜGGÉSEK!A6,4),". VI. 30.  előirányzata és teljesítése")</f>
        <v>Önkormányzaton kívüli EU-s projekthez történő hozzájárulás 2015. VI. 30.  előirányzata és teljesítése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69"/>
    </row>
    <row r="28" spans="1:14" ht="12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66" t="s">
        <v>50</v>
      </c>
      <c r="M28" s="466"/>
      <c r="N28" s="469"/>
    </row>
    <row r="29" spans="1:14" ht="21.75" thickBot="1">
      <c r="A29" s="480" t="s">
        <v>97</v>
      </c>
      <c r="B29" s="481"/>
      <c r="C29" s="481"/>
      <c r="D29" s="481"/>
      <c r="E29" s="481"/>
      <c r="F29" s="481"/>
      <c r="G29" s="481"/>
      <c r="H29" s="481"/>
      <c r="I29" s="481"/>
      <c r="J29" s="481"/>
      <c r="K29" s="389" t="s">
        <v>507</v>
      </c>
      <c r="L29" s="389" t="s">
        <v>508</v>
      </c>
      <c r="M29" s="389" t="s">
        <v>497</v>
      </c>
      <c r="N29" s="469"/>
    </row>
    <row r="30" spans="1:14" ht="12.75">
      <c r="A30" s="483"/>
      <c r="B30" s="484"/>
      <c r="C30" s="484"/>
      <c r="D30" s="484"/>
      <c r="E30" s="484"/>
      <c r="F30" s="484"/>
      <c r="G30" s="484"/>
      <c r="H30" s="484"/>
      <c r="I30" s="484"/>
      <c r="J30" s="484"/>
      <c r="K30" s="357"/>
      <c r="L30" s="390"/>
      <c r="M30" s="390"/>
      <c r="N30" s="469"/>
    </row>
    <row r="31" spans="1:14" ht="13.5" thickBot="1">
      <c r="A31" s="467"/>
      <c r="B31" s="468"/>
      <c r="C31" s="468"/>
      <c r="D31" s="468"/>
      <c r="E31" s="468"/>
      <c r="F31" s="468"/>
      <c r="G31" s="468"/>
      <c r="H31" s="468"/>
      <c r="I31" s="468"/>
      <c r="J31" s="468"/>
      <c r="K31" s="391"/>
      <c r="L31" s="370"/>
      <c r="M31" s="370"/>
      <c r="N31" s="469"/>
    </row>
    <row r="32" spans="1:14" ht="13.5" thickBot="1">
      <c r="A32" s="485" t="s">
        <v>41</v>
      </c>
      <c r="B32" s="486"/>
      <c r="C32" s="486"/>
      <c r="D32" s="486"/>
      <c r="E32" s="486"/>
      <c r="F32" s="486"/>
      <c r="G32" s="486"/>
      <c r="H32" s="486"/>
      <c r="I32" s="486"/>
      <c r="J32" s="486"/>
      <c r="K32" s="392">
        <f>SUM(K30:K31)</f>
        <v>0</v>
      </c>
      <c r="L32" s="392">
        <f>SUM(L30:L31)</f>
        <v>0</v>
      </c>
      <c r="M32" s="392">
        <f>SUM(M30:M31)</f>
        <v>0</v>
      </c>
      <c r="N32" s="469"/>
    </row>
    <row r="33" ht="12.75">
      <c r="N33" s="469"/>
    </row>
    <row r="48" ht="12.75">
      <c r="A48" s="32"/>
    </row>
  </sheetData>
  <sheetProtection sheet="1" objects="1" scenarios="1"/>
  <mergeCells count="21">
    <mergeCell ref="A32:J32"/>
    <mergeCell ref="B6:C6"/>
    <mergeCell ref="D4:I4"/>
    <mergeCell ref="A27:M27"/>
    <mergeCell ref="C4:C5"/>
    <mergeCell ref="D1:M1"/>
    <mergeCell ref="D6:E6"/>
    <mergeCell ref="A29:J29"/>
    <mergeCell ref="H6:I6"/>
    <mergeCell ref="A30:J30"/>
    <mergeCell ref="B4:B5"/>
    <mergeCell ref="L28:M28"/>
    <mergeCell ref="A31:J31"/>
    <mergeCell ref="N1:N33"/>
    <mergeCell ref="L2:M2"/>
    <mergeCell ref="A3:A6"/>
    <mergeCell ref="B3:I3"/>
    <mergeCell ref="J3:M5"/>
    <mergeCell ref="F6:G6"/>
    <mergeCell ref="A25:M25"/>
    <mergeCell ref="A1:C1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70">
      <selection activeCell="B2" sqref="B2:D2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3" t="s">
        <v>512</v>
      </c>
    </row>
    <row r="2" spans="1:5" s="57" customFormat="1" ht="21" customHeight="1" thickBot="1">
      <c r="A2" s="394" t="s">
        <v>51</v>
      </c>
      <c r="B2" s="492" t="s">
        <v>564</v>
      </c>
      <c r="C2" s="492"/>
      <c r="D2" s="492"/>
      <c r="E2" s="395" t="s">
        <v>42</v>
      </c>
    </row>
    <row r="3" spans="1:5" s="57" customFormat="1" ht="24.75" thickBot="1">
      <c r="A3" s="394" t="s">
        <v>144</v>
      </c>
      <c r="B3" s="492" t="s">
        <v>344</v>
      </c>
      <c r="C3" s="492"/>
      <c r="D3" s="492"/>
      <c r="E3" s="396" t="s">
        <v>42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52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52" customFormat="1" ht="15.75" customHeight="1" thickBot="1">
      <c r="A7" s="489" t="s">
        <v>45</v>
      </c>
      <c r="B7" s="490"/>
      <c r="C7" s="490"/>
      <c r="D7" s="490"/>
      <c r="E7" s="491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97274</v>
      </c>
      <c r="D8" s="307">
        <f>+D9+D10+D11+D12+D13+D14</f>
        <v>99567</v>
      </c>
      <c r="E8" s="139">
        <f>+E9+E10+E11+E12+E13+E14</f>
        <v>75962</v>
      </c>
    </row>
    <row r="9" spans="1:5" s="59" customFormat="1" ht="12" customHeight="1">
      <c r="A9" s="244" t="s">
        <v>70</v>
      </c>
      <c r="B9" s="227" t="s">
        <v>191</v>
      </c>
      <c r="C9" s="295">
        <v>59842</v>
      </c>
      <c r="D9" s="295">
        <v>59842</v>
      </c>
      <c r="E9" s="141">
        <v>45706</v>
      </c>
    </row>
    <row r="10" spans="1:5" s="60" customFormat="1" ht="12" customHeight="1">
      <c r="A10" s="245" t="s">
        <v>71</v>
      </c>
      <c r="B10" s="228" t="s">
        <v>192</v>
      </c>
      <c r="C10" s="214">
        <v>20983</v>
      </c>
      <c r="D10" s="214">
        <v>20983</v>
      </c>
      <c r="E10" s="140">
        <v>15946</v>
      </c>
    </row>
    <row r="11" spans="1:5" s="60" customFormat="1" ht="12" customHeight="1">
      <c r="A11" s="245" t="s">
        <v>72</v>
      </c>
      <c r="B11" s="228" t="s">
        <v>193</v>
      </c>
      <c r="C11" s="214">
        <v>15066</v>
      </c>
      <c r="D11" s="214">
        <v>15066</v>
      </c>
      <c r="E11" s="140">
        <v>11081</v>
      </c>
    </row>
    <row r="12" spans="1:5" s="60" customFormat="1" ht="12" customHeight="1">
      <c r="A12" s="245" t="s">
        <v>73</v>
      </c>
      <c r="B12" s="228" t="s">
        <v>194</v>
      </c>
      <c r="C12" s="214">
        <v>1383</v>
      </c>
      <c r="D12" s="214">
        <v>1383</v>
      </c>
      <c r="E12" s="140">
        <v>1052</v>
      </c>
    </row>
    <row r="13" spans="1:5" s="60" customFormat="1" ht="12" customHeight="1">
      <c r="A13" s="245" t="s">
        <v>105</v>
      </c>
      <c r="B13" s="228" t="s">
        <v>440</v>
      </c>
      <c r="C13" s="214"/>
      <c r="D13" s="214">
        <v>2046</v>
      </c>
      <c r="E13" s="140">
        <v>1930</v>
      </c>
    </row>
    <row r="14" spans="1:5" s="59" customFormat="1" ht="12" customHeight="1" thickBot="1">
      <c r="A14" s="246" t="s">
        <v>74</v>
      </c>
      <c r="B14" s="229" t="s">
        <v>375</v>
      </c>
      <c r="C14" s="214"/>
      <c r="D14" s="214">
        <v>247</v>
      </c>
      <c r="E14" s="140">
        <v>247</v>
      </c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366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367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7242</v>
      </c>
      <c r="E22" s="139">
        <f>+E23+E24+E25+E26+E27</f>
        <v>7242</v>
      </c>
    </row>
    <row r="23" spans="1:5" s="60" customFormat="1" ht="12" customHeight="1">
      <c r="A23" s="244" t="s">
        <v>59</v>
      </c>
      <c r="B23" s="227" t="s">
        <v>201</v>
      </c>
      <c r="C23" s="215"/>
      <c r="D23" s="215">
        <v>7242</v>
      </c>
      <c r="E23" s="141">
        <v>7242</v>
      </c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368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369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28044</v>
      </c>
      <c r="D29" s="311">
        <f>+D30+D34+D35+D36</f>
        <v>28044</v>
      </c>
      <c r="E29" s="256">
        <f>+E30+E34+E35+E36</f>
        <v>26639</v>
      </c>
    </row>
    <row r="30" spans="1:5" s="60" customFormat="1" ht="12" customHeight="1">
      <c r="A30" s="244" t="s">
        <v>206</v>
      </c>
      <c r="B30" s="227" t="s">
        <v>441</v>
      </c>
      <c r="C30" s="258">
        <f>+C31+C32+C33</f>
        <v>18297</v>
      </c>
      <c r="D30" s="399">
        <f>+D31+D32+D33</f>
        <v>18297</v>
      </c>
      <c r="E30" s="257">
        <f>+E31+E32+E33</f>
        <v>18447</v>
      </c>
    </row>
    <row r="31" spans="1:5" s="60" customFormat="1" ht="12" customHeight="1">
      <c r="A31" s="245" t="s">
        <v>207</v>
      </c>
      <c r="B31" s="228" t="s">
        <v>212</v>
      </c>
      <c r="C31" s="214">
        <v>3831</v>
      </c>
      <c r="D31" s="214">
        <v>3831</v>
      </c>
      <c r="E31" s="140">
        <v>3794</v>
      </c>
    </row>
    <row r="32" spans="1:5" s="60" customFormat="1" ht="12" customHeight="1">
      <c r="A32" s="245" t="s">
        <v>208</v>
      </c>
      <c r="B32" s="228" t="s">
        <v>213</v>
      </c>
      <c r="C32" s="214">
        <v>14466</v>
      </c>
      <c r="D32" s="214">
        <v>14466</v>
      </c>
      <c r="E32" s="140">
        <v>14653</v>
      </c>
    </row>
    <row r="33" spans="1:5" s="60" customFormat="1" ht="12" customHeight="1">
      <c r="A33" s="245" t="s">
        <v>379</v>
      </c>
      <c r="B33" s="280" t="s">
        <v>380</v>
      </c>
      <c r="C33" s="214"/>
      <c r="D33" s="214"/>
      <c r="E33" s="140"/>
    </row>
    <row r="34" spans="1:5" s="60" customFormat="1" ht="12" customHeight="1">
      <c r="A34" s="245" t="s">
        <v>209</v>
      </c>
      <c r="B34" s="228" t="s">
        <v>214</v>
      </c>
      <c r="C34" s="214">
        <v>2948</v>
      </c>
      <c r="D34" s="214">
        <v>2948</v>
      </c>
      <c r="E34" s="140">
        <v>2138</v>
      </c>
    </row>
    <row r="35" spans="1:5" s="60" customFormat="1" ht="12" customHeight="1">
      <c r="A35" s="245" t="s">
        <v>210</v>
      </c>
      <c r="B35" s="228" t="s">
        <v>215</v>
      </c>
      <c r="C35" s="214"/>
      <c r="D35" s="214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>
        <v>6799</v>
      </c>
      <c r="D36" s="296">
        <v>6799</v>
      </c>
      <c r="E36" s="142">
        <v>6054</v>
      </c>
    </row>
    <row r="37" spans="1:5" s="60" customFormat="1" ht="12" customHeight="1" thickBot="1">
      <c r="A37" s="25" t="s">
        <v>13</v>
      </c>
      <c r="B37" s="19" t="s">
        <v>376</v>
      </c>
      <c r="C37" s="213">
        <f>SUM(C39:C48)</f>
        <v>50927</v>
      </c>
      <c r="D37" s="307">
        <f>SUM(D38:D48)</f>
        <v>46320</v>
      </c>
      <c r="E37" s="139">
        <f>SUM(E38:E48)</f>
        <v>39860</v>
      </c>
    </row>
    <row r="38" spans="1:5" s="60" customFormat="1" ht="12" customHeight="1">
      <c r="A38" s="244" t="s">
        <v>63</v>
      </c>
      <c r="B38" s="227" t="s">
        <v>219</v>
      </c>
      <c r="C38" s="424"/>
      <c r="D38" s="295">
        <v>110</v>
      </c>
      <c r="E38" s="141">
        <v>55</v>
      </c>
    </row>
    <row r="39" spans="1:5" s="60" customFormat="1" ht="12" customHeight="1">
      <c r="A39" s="245" t="s">
        <v>64</v>
      </c>
      <c r="B39" s="228" t="s">
        <v>220</v>
      </c>
      <c r="C39" s="215">
        <v>23983</v>
      </c>
      <c r="D39" s="214">
        <v>23873</v>
      </c>
      <c r="E39" s="140">
        <v>23175</v>
      </c>
    </row>
    <row r="40" spans="1:5" s="60" customFormat="1" ht="12" customHeight="1">
      <c r="A40" s="245" t="s">
        <v>65</v>
      </c>
      <c r="B40" s="228" t="s">
        <v>221</v>
      </c>
      <c r="C40" s="422"/>
      <c r="D40" s="214"/>
      <c r="E40" s="140"/>
    </row>
    <row r="41" spans="1:5" s="60" customFormat="1" ht="12" customHeight="1">
      <c r="A41" s="245" t="s">
        <v>123</v>
      </c>
      <c r="B41" s="228" t="s">
        <v>222</v>
      </c>
      <c r="C41" s="214">
        <v>63</v>
      </c>
      <c r="D41" s="214">
        <v>63</v>
      </c>
      <c r="E41" s="140"/>
    </row>
    <row r="42" spans="1:5" s="60" customFormat="1" ht="12" customHeight="1">
      <c r="A42" s="245" t="s">
        <v>124</v>
      </c>
      <c r="B42" s="228" t="s">
        <v>223</v>
      </c>
      <c r="C42" s="214">
        <v>6400</v>
      </c>
      <c r="D42" s="214">
        <v>6400</v>
      </c>
      <c r="E42" s="140">
        <v>4318</v>
      </c>
    </row>
    <row r="43" spans="1:5" s="60" customFormat="1" ht="12" customHeight="1">
      <c r="A43" s="245" t="s">
        <v>125</v>
      </c>
      <c r="B43" s="228" t="s">
        <v>224</v>
      </c>
      <c r="C43" s="214">
        <v>7643</v>
      </c>
      <c r="D43" s="214">
        <v>7643</v>
      </c>
      <c r="E43" s="140">
        <v>6662</v>
      </c>
    </row>
    <row r="44" spans="1:5" s="60" customFormat="1" ht="12" customHeight="1">
      <c r="A44" s="245" t="s">
        <v>126</v>
      </c>
      <c r="B44" s="228" t="s">
        <v>225</v>
      </c>
      <c r="C44" s="214"/>
      <c r="D44" s="214"/>
      <c r="E44" s="140"/>
    </row>
    <row r="45" spans="1:5" s="60" customFormat="1" ht="12" customHeight="1">
      <c r="A45" s="245" t="s">
        <v>127</v>
      </c>
      <c r="B45" s="228" t="s">
        <v>226</v>
      </c>
      <c r="C45" s="214">
        <v>293</v>
      </c>
      <c r="D45" s="214">
        <v>293</v>
      </c>
      <c r="E45" s="140">
        <v>179</v>
      </c>
    </row>
    <row r="46" spans="1:5" s="60" customFormat="1" ht="12" customHeight="1">
      <c r="A46" s="245" t="s">
        <v>217</v>
      </c>
      <c r="B46" s="228" t="s">
        <v>227</v>
      </c>
      <c r="C46" s="217"/>
      <c r="D46" s="217"/>
      <c r="E46" s="143"/>
    </row>
    <row r="47" spans="1:5" s="60" customFormat="1" ht="12" customHeight="1">
      <c r="A47" s="246" t="s">
        <v>218</v>
      </c>
      <c r="B47" s="229" t="s">
        <v>378</v>
      </c>
      <c r="C47" s="422"/>
      <c r="D47" s="218"/>
      <c r="E47" s="144"/>
    </row>
    <row r="48" spans="1:5" s="60" customFormat="1" ht="12" customHeight="1" thickBot="1">
      <c r="A48" s="246" t="s">
        <v>377</v>
      </c>
      <c r="B48" s="229" t="s">
        <v>228</v>
      </c>
      <c r="C48" s="423">
        <v>12545</v>
      </c>
      <c r="D48" s="423">
        <v>7938</v>
      </c>
      <c r="E48" s="144">
        <v>5471</v>
      </c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2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0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0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0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1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100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370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>
        <v>100</v>
      </c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2635</v>
      </c>
      <c r="D60" s="307">
        <f>SUM(D61:D63)</f>
        <v>1790</v>
      </c>
      <c r="E60" s="139">
        <f>SUM(E61:E63)</f>
        <v>2305</v>
      </c>
    </row>
    <row r="61" spans="1:5" s="60" customFormat="1" ht="12" customHeight="1">
      <c r="A61" s="244" t="s">
        <v>129</v>
      </c>
      <c r="B61" s="227" t="s">
        <v>246</v>
      </c>
      <c r="C61" s="217"/>
      <c r="D61" s="400"/>
      <c r="E61" s="143"/>
    </row>
    <row r="62" spans="1:5" s="60" customFormat="1" ht="12" customHeight="1">
      <c r="A62" s="245" t="s">
        <v>130</v>
      </c>
      <c r="B62" s="228" t="s">
        <v>371</v>
      </c>
      <c r="C62" s="217"/>
      <c r="D62" s="400"/>
      <c r="E62" s="143"/>
    </row>
    <row r="63" spans="1:5" s="60" customFormat="1" ht="12" customHeight="1">
      <c r="A63" s="245" t="s">
        <v>170</v>
      </c>
      <c r="B63" s="228" t="s">
        <v>247</v>
      </c>
      <c r="C63" s="217">
        <v>2635</v>
      </c>
      <c r="D63" s="217">
        <v>1790</v>
      </c>
      <c r="E63" s="143">
        <v>2305</v>
      </c>
    </row>
    <row r="64" spans="1:5" s="60" customFormat="1" ht="12" customHeight="1" thickBot="1">
      <c r="A64" s="246" t="s">
        <v>245</v>
      </c>
      <c r="B64" s="229" t="s">
        <v>248</v>
      </c>
      <c r="C64" s="217"/>
      <c r="D64" s="400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178880</v>
      </c>
      <c r="D65" s="311">
        <f>+D8+D15+D22+D29+D37+D49+D55+D60</f>
        <v>182963</v>
      </c>
      <c r="E65" s="256">
        <f>+E8+E15+E22+E29+E37+E49+E55+E60</f>
        <v>152108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0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0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3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22770</v>
      </c>
      <c r="D75" s="213">
        <f>SUM(D76:D77)</f>
        <v>22770</v>
      </c>
      <c r="E75" s="139">
        <f>SUM(E76:E77)</f>
        <v>22770</v>
      </c>
    </row>
    <row r="76" spans="1:5" s="60" customFormat="1" ht="12" customHeight="1">
      <c r="A76" s="244" t="s">
        <v>285</v>
      </c>
      <c r="B76" s="227" t="s">
        <v>263</v>
      </c>
      <c r="C76" s="425">
        <v>22770</v>
      </c>
      <c r="D76" s="400">
        <v>22770</v>
      </c>
      <c r="E76" s="143">
        <v>22770</v>
      </c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655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>
        <v>655</v>
      </c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420</v>
      </c>
      <c r="C87" s="272"/>
      <c r="D87" s="272"/>
      <c r="E87" s="273"/>
    </row>
    <row r="88" spans="1:5" s="59" customFormat="1" ht="12" customHeight="1" thickBot="1">
      <c r="A88" s="247" t="s">
        <v>442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443</v>
      </c>
      <c r="B89" s="234" t="s">
        <v>423</v>
      </c>
      <c r="C89" s="219">
        <f>+C66+C70+C75+C78+C82+C88+C87</f>
        <v>22770</v>
      </c>
      <c r="D89" s="219">
        <f>+D66+D70+D75+D78+D82+D88+D87</f>
        <v>22770</v>
      </c>
      <c r="E89" s="256">
        <f>+E66+E70+E75+E78+E82+E88+E87</f>
        <v>23425</v>
      </c>
    </row>
    <row r="90" spans="1:5" s="59" customFormat="1" ht="12" customHeight="1" thickBot="1">
      <c r="A90" s="251" t="s">
        <v>444</v>
      </c>
      <c r="B90" s="235" t="s">
        <v>445</v>
      </c>
      <c r="C90" s="219">
        <f>+C65+C89</f>
        <v>201650</v>
      </c>
      <c r="D90" s="219">
        <f>+D65+D89</f>
        <v>205733</v>
      </c>
      <c r="E90" s="256">
        <f>+E65+E89</f>
        <v>175533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89" t="s">
        <v>46</v>
      </c>
      <c r="B92" s="490"/>
      <c r="C92" s="490"/>
      <c r="D92" s="490"/>
      <c r="E92" s="491"/>
    </row>
    <row r="93" spans="1:5" s="61" customFormat="1" ht="12" customHeight="1" thickBot="1">
      <c r="A93" s="221" t="s">
        <v>9</v>
      </c>
      <c r="B93" s="24" t="s">
        <v>449</v>
      </c>
      <c r="C93" s="212">
        <f>+C94+C95+C96+C97+C98+C111</f>
        <v>191656</v>
      </c>
      <c r="D93" s="212">
        <f>+D94+D95+D96+D97+D98+D111</f>
        <v>186185</v>
      </c>
      <c r="E93" s="288">
        <f>+E94+E95+E96+E97+E98+E111</f>
        <v>123307</v>
      </c>
    </row>
    <row r="94" spans="1:5" ht="12" customHeight="1">
      <c r="A94" s="252" t="s">
        <v>70</v>
      </c>
      <c r="B94" s="8" t="s">
        <v>38</v>
      </c>
      <c r="C94" s="295">
        <v>24762</v>
      </c>
      <c r="D94" s="295">
        <v>25241</v>
      </c>
      <c r="E94" s="289">
        <v>20572</v>
      </c>
    </row>
    <row r="95" spans="1:5" ht="12" customHeight="1">
      <c r="A95" s="245" t="s">
        <v>71</v>
      </c>
      <c r="B95" s="6" t="s">
        <v>131</v>
      </c>
      <c r="C95" s="214">
        <v>6808</v>
      </c>
      <c r="D95" s="214">
        <v>6868</v>
      </c>
      <c r="E95" s="140">
        <v>4850</v>
      </c>
    </row>
    <row r="96" spans="1:5" ht="12" customHeight="1">
      <c r="A96" s="245" t="s">
        <v>72</v>
      </c>
      <c r="B96" s="6" t="s">
        <v>98</v>
      </c>
      <c r="C96" s="216">
        <v>66347</v>
      </c>
      <c r="D96" s="216">
        <v>63677</v>
      </c>
      <c r="E96" s="142">
        <v>45546</v>
      </c>
    </row>
    <row r="97" spans="1:5" ht="12" customHeight="1">
      <c r="A97" s="245" t="s">
        <v>73</v>
      </c>
      <c r="B97" s="9" t="s">
        <v>132</v>
      </c>
      <c r="C97" s="216">
        <v>4569</v>
      </c>
      <c r="D97" s="216">
        <v>4569</v>
      </c>
      <c r="E97" s="142">
        <v>2124</v>
      </c>
    </row>
    <row r="98" spans="1:5" ht="12" customHeight="1">
      <c r="A98" s="245" t="s">
        <v>82</v>
      </c>
      <c r="B98" s="17" t="s">
        <v>133</v>
      </c>
      <c r="C98" s="214">
        <v>65270</v>
      </c>
      <c r="D98" s="214">
        <v>65747</v>
      </c>
      <c r="E98" s="142">
        <v>50215</v>
      </c>
    </row>
    <row r="99" spans="1:5" ht="12" customHeight="1">
      <c r="A99" s="245" t="s">
        <v>74</v>
      </c>
      <c r="B99" s="6" t="s">
        <v>446</v>
      </c>
      <c r="C99" s="216"/>
      <c r="D99" s="310"/>
      <c r="E99" s="142"/>
    </row>
    <row r="100" spans="1:5" ht="12" customHeight="1">
      <c r="A100" s="245" t="s">
        <v>75</v>
      </c>
      <c r="B100" s="71" t="s">
        <v>386</v>
      </c>
      <c r="C100" s="216"/>
      <c r="D100" s="310"/>
      <c r="E100" s="142"/>
    </row>
    <row r="101" spans="1:5" ht="12" customHeight="1">
      <c r="A101" s="245" t="s">
        <v>83</v>
      </c>
      <c r="B101" s="71" t="s">
        <v>385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383</v>
      </c>
      <c r="B109" s="73" t="s">
        <v>303</v>
      </c>
      <c r="C109" s="216"/>
      <c r="D109" s="310"/>
      <c r="E109" s="142"/>
    </row>
    <row r="110" spans="1:5" ht="12" customHeight="1">
      <c r="A110" s="245" t="s">
        <v>384</v>
      </c>
      <c r="B110" s="72" t="s">
        <v>304</v>
      </c>
      <c r="C110" s="214"/>
      <c r="D110" s="309"/>
      <c r="E110" s="140"/>
    </row>
    <row r="111" spans="1:5" ht="12" customHeight="1">
      <c r="A111" s="245" t="s">
        <v>388</v>
      </c>
      <c r="B111" s="9" t="s">
        <v>39</v>
      </c>
      <c r="C111" s="214">
        <v>23900</v>
      </c>
      <c r="D111" s="309">
        <v>20083</v>
      </c>
      <c r="E111" s="140"/>
    </row>
    <row r="112" spans="1:5" ht="12" customHeight="1">
      <c r="A112" s="246" t="s">
        <v>389</v>
      </c>
      <c r="B112" s="6" t="s">
        <v>447</v>
      </c>
      <c r="C112" s="216"/>
      <c r="D112" s="310"/>
      <c r="E112" s="142"/>
    </row>
    <row r="113" spans="1:5" ht="12" customHeight="1" thickBot="1">
      <c r="A113" s="254" t="s">
        <v>390</v>
      </c>
      <c r="B113" s="74" t="s">
        <v>448</v>
      </c>
      <c r="C113" s="296"/>
      <c r="D113" s="406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9994</v>
      </c>
      <c r="D114" s="307">
        <f>+D115+D117+D119</f>
        <v>16101</v>
      </c>
      <c r="E114" s="139">
        <f>+E115+E117+E119</f>
        <v>11003</v>
      </c>
    </row>
    <row r="115" spans="1:5" ht="12" customHeight="1">
      <c r="A115" s="244" t="s">
        <v>76</v>
      </c>
      <c r="B115" s="6" t="s">
        <v>168</v>
      </c>
      <c r="C115" s="295">
        <v>6299</v>
      </c>
      <c r="D115" s="295">
        <v>370</v>
      </c>
      <c r="E115" s="141">
        <v>757</v>
      </c>
    </row>
    <row r="116" spans="1:5" ht="12" customHeight="1">
      <c r="A116" s="244" t="s">
        <v>77</v>
      </c>
      <c r="B116" s="10" t="s">
        <v>309</v>
      </c>
      <c r="C116" s="215"/>
      <c r="D116" s="215"/>
      <c r="E116" s="141"/>
    </row>
    <row r="117" spans="1:5" ht="12" customHeight="1">
      <c r="A117" s="244" t="s">
        <v>78</v>
      </c>
      <c r="B117" s="10" t="s">
        <v>135</v>
      </c>
      <c r="C117" s="214">
        <v>3695</v>
      </c>
      <c r="D117" s="214">
        <v>15731</v>
      </c>
      <c r="E117" s="140">
        <v>10246</v>
      </c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372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393</v>
      </c>
      <c r="C128" s="213">
        <f>+C93+C114</f>
        <v>201650</v>
      </c>
      <c r="D128" s="307">
        <f>+D93+D114</f>
        <v>202286</v>
      </c>
      <c r="E128" s="139">
        <f>+E93+E114</f>
        <v>134310</v>
      </c>
    </row>
    <row r="129" spans="1:5" ht="12" customHeight="1" thickBot="1">
      <c r="A129" s="25" t="s">
        <v>12</v>
      </c>
      <c r="B129" s="65" t="s">
        <v>394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452</v>
      </c>
      <c r="C130" s="214"/>
      <c r="D130" s="309"/>
      <c r="E130" s="140"/>
    </row>
    <row r="131" spans="1:5" ht="12" customHeight="1">
      <c r="A131" s="244" t="s">
        <v>209</v>
      </c>
      <c r="B131" s="7" t="s">
        <v>402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451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395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404</v>
      </c>
      <c r="C134" s="214"/>
      <c r="D134" s="309"/>
      <c r="E134" s="140"/>
    </row>
    <row r="135" spans="1:5" ht="12" customHeight="1">
      <c r="A135" s="244" t="s">
        <v>64</v>
      </c>
      <c r="B135" s="7" t="s">
        <v>396</v>
      </c>
      <c r="C135" s="214"/>
      <c r="D135" s="309"/>
      <c r="E135" s="140"/>
    </row>
    <row r="136" spans="1:5" ht="12" customHeight="1">
      <c r="A136" s="244" t="s">
        <v>65</v>
      </c>
      <c r="B136" s="7" t="s">
        <v>397</v>
      </c>
      <c r="C136" s="214"/>
      <c r="D136" s="309"/>
      <c r="E136" s="140"/>
    </row>
    <row r="137" spans="1:5" ht="12" customHeight="1">
      <c r="A137" s="244" t="s">
        <v>123</v>
      </c>
      <c r="B137" s="7" t="s">
        <v>450</v>
      </c>
      <c r="C137" s="214"/>
      <c r="D137" s="309"/>
      <c r="E137" s="140"/>
    </row>
    <row r="138" spans="1:5" ht="12" customHeight="1">
      <c r="A138" s="244" t="s">
        <v>124</v>
      </c>
      <c r="B138" s="7" t="s">
        <v>399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400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466</v>
      </c>
      <c r="C140" s="219">
        <f>+C141+C142+C144+C145+C143</f>
        <v>0</v>
      </c>
      <c r="D140" s="311">
        <f>+D141+D142+D144+D145+D143</f>
        <v>3447</v>
      </c>
      <c r="E140" s="256">
        <f>+E141+E142+E144+E145+E143</f>
        <v>4102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>
        <v>3447</v>
      </c>
      <c r="E142" s="140">
        <v>4102</v>
      </c>
    </row>
    <row r="143" spans="1:5" ht="12" customHeight="1">
      <c r="A143" s="244" t="s">
        <v>230</v>
      </c>
      <c r="B143" s="7" t="s">
        <v>465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409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410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405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412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407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453</v>
      </c>
      <c r="C150" s="214"/>
      <c r="D150" s="309"/>
      <c r="E150" s="140"/>
    </row>
    <row r="151" spans="1:5" ht="12.75" customHeight="1" thickBot="1">
      <c r="A151" s="253" t="s">
        <v>411</v>
      </c>
      <c r="B151" s="5" t="s">
        <v>414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415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416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418</v>
      </c>
      <c r="C154" s="300">
        <f>+C129+C133+C140+C146+C152+C153</f>
        <v>0</v>
      </c>
      <c r="D154" s="314">
        <f>+D129+D133+D140+D146+D152+D153</f>
        <v>3447</v>
      </c>
      <c r="E154" s="294">
        <f>+E129+E133+E140+E146+E152+E153</f>
        <v>4102</v>
      </c>
    </row>
    <row r="155" spans="1:5" ht="15" customHeight="1" thickBot="1">
      <c r="A155" s="255" t="s">
        <v>19</v>
      </c>
      <c r="B155" s="200" t="s">
        <v>417</v>
      </c>
      <c r="C155" s="300">
        <f>+C128+C154</f>
        <v>201650</v>
      </c>
      <c r="D155" s="314">
        <f>+D128+D154</f>
        <v>205733</v>
      </c>
      <c r="E155" s="294">
        <f>+E128+E154</f>
        <v>138412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454</v>
      </c>
      <c r="B157" s="121"/>
      <c r="C157" s="405"/>
      <c r="D157" s="405"/>
      <c r="E157" s="404"/>
    </row>
    <row r="158" spans="1:5" ht="14.25" customHeight="1" thickBot="1">
      <c r="A158" s="120" t="s">
        <v>146</v>
      </c>
      <c r="B158" s="121"/>
      <c r="C158" s="405"/>
      <c r="D158" s="405"/>
      <c r="E158" s="404"/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76">
      <selection activeCell="B2" sqref="B2:D2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3" t="s">
        <v>513</v>
      </c>
    </row>
    <row r="2" spans="1:5" s="57" customFormat="1" ht="21" customHeight="1" thickBot="1">
      <c r="A2" s="394" t="s">
        <v>51</v>
      </c>
      <c r="B2" s="492" t="s">
        <v>564</v>
      </c>
      <c r="C2" s="492"/>
      <c r="D2" s="492"/>
      <c r="E2" s="395" t="s">
        <v>42</v>
      </c>
    </row>
    <row r="3" spans="1:5" s="57" customFormat="1" ht="24.75" thickBot="1">
      <c r="A3" s="394" t="s">
        <v>144</v>
      </c>
      <c r="B3" s="492" t="s">
        <v>363</v>
      </c>
      <c r="C3" s="492"/>
      <c r="D3" s="492"/>
      <c r="E3" s="396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52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52" customFormat="1" ht="15.75" customHeight="1" thickBot="1">
      <c r="A7" s="489" t="s">
        <v>45</v>
      </c>
      <c r="B7" s="490"/>
      <c r="C7" s="490"/>
      <c r="D7" s="490"/>
      <c r="E7" s="491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97274</v>
      </c>
      <c r="D8" s="307">
        <f>+D9+D10+D11+D12+D13+D14</f>
        <v>99567</v>
      </c>
      <c r="E8" s="139">
        <f>+E9+E10+E11+E12+E13+E14</f>
        <v>75962</v>
      </c>
    </row>
    <row r="9" spans="1:5" s="59" customFormat="1" ht="12" customHeight="1">
      <c r="A9" s="244" t="s">
        <v>70</v>
      </c>
      <c r="B9" s="227" t="s">
        <v>191</v>
      </c>
      <c r="C9" s="295">
        <v>59842</v>
      </c>
      <c r="D9" s="295">
        <v>59842</v>
      </c>
      <c r="E9" s="141">
        <v>45706</v>
      </c>
    </row>
    <row r="10" spans="1:5" s="60" customFormat="1" ht="12" customHeight="1">
      <c r="A10" s="245" t="s">
        <v>71</v>
      </c>
      <c r="B10" s="228" t="s">
        <v>192</v>
      </c>
      <c r="C10" s="214">
        <v>20983</v>
      </c>
      <c r="D10" s="214">
        <v>20983</v>
      </c>
      <c r="E10" s="140">
        <v>15946</v>
      </c>
    </row>
    <row r="11" spans="1:5" s="60" customFormat="1" ht="12" customHeight="1">
      <c r="A11" s="245" t="s">
        <v>72</v>
      </c>
      <c r="B11" s="228" t="s">
        <v>193</v>
      </c>
      <c r="C11" s="214">
        <v>15066</v>
      </c>
      <c r="D11" s="214">
        <v>15066</v>
      </c>
      <c r="E11" s="140">
        <v>11081</v>
      </c>
    </row>
    <row r="12" spans="1:5" s="60" customFormat="1" ht="12" customHeight="1">
      <c r="A12" s="245" t="s">
        <v>73</v>
      </c>
      <c r="B12" s="228" t="s">
        <v>194</v>
      </c>
      <c r="C12" s="214">
        <v>1383</v>
      </c>
      <c r="D12" s="214">
        <v>1383</v>
      </c>
      <c r="E12" s="140">
        <v>1052</v>
      </c>
    </row>
    <row r="13" spans="1:5" s="60" customFormat="1" ht="12" customHeight="1">
      <c r="A13" s="245" t="s">
        <v>105</v>
      </c>
      <c r="B13" s="228" t="s">
        <v>440</v>
      </c>
      <c r="C13" s="214"/>
      <c r="D13" s="214">
        <v>2046</v>
      </c>
      <c r="E13" s="140">
        <v>1930</v>
      </c>
    </row>
    <row r="14" spans="1:5" s="59" customFormat="1" ht="12" customHeight="1" thickBot="1">
      <c r="A14" s="246" t="s">
        <v>74</v>
      </c>
      <c r="B14" s="229" t="s">
        <v>375</v>
      </c>
      <c r="C14" s="214"/>
      <c r="D14" s="214">
        <v>247</v>
      </c>
      <c r="E14" s="140">
        <v>247</v>
      </c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366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367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7242</v>
      </c>
      <c r="E22" s="139">
        <f>+E23+E24+E25+E26+E27</f>
        <v>7242</v>
      </c>
    </row>
    <row r="23" spans="1:5" s="60" customFormat="1" ht="12" customHeight="1">
      <c r="A23" s="244" t="s">
        <v>59</v>
      </c>
      <c r="B23" s="227" t="s">
        <v>201</v>
      </c>
      <c r="C23" s="215"/>
      <c r="D23" s="215">
        <v>7242</v>
      </c>
      <c r="E23" s="141">
        <v>7242</v>
      </c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368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369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28044</v>
      </c>
      <c r="D29" s="311">
        <f>+D30+D34+D35+D36</f>
        <v>28044</v>
      </c>
      <c r="E29" s="256">
        <f>+E30+E34+E35+E36</f>
        <v>26639</v>
      </c>
    </row>
    <row r="30" spans="1:5" s="60" customFormat="1" ht="12" customHeight="1">
      <c r="A30" s="244" t="s">
        <v>206</v>
      </c>
      <c r="B30" s="227" t="s">
        <v>441</v>
      </c>
      <c r="C30" s="258">
        <f>+C31+C32+C33</f>
        <v>18297</v>
      </c>
      <c r="D30" s="399">
        <f>+D31+D32+D33</f>
        <v>18297</v>
      </c>
      <c r="E30" s="257">
        <f>+E31+E32+E33</f>
        <v>18447</v>
      </c>
    </row>
    <row r="31" spans="1:5" s="60" customFormat="1" ht="12" customHeight="1">
      <c r="A31" s="245" t="s">
        <v>207</v>
      </c>
      <c r="B31" s="228" t="s">
        <v>212</v>
      </c>
      <c r="C31" s="214">
        <v>3831</v>
      </c>
      <c r="D31" s="214">
        <v>3831</v>
      </c>
      <c r="E31" s="140">
        <v>3794</v>
      </c>
    </row>
    <row r="32" spans="1:5" s="60" customFormat="1" ht="12" customHeight="1">
      <c r="A32" s="245" t="s">
        <v>208</v>
      </c>
      <c r="B32" s="228" t="s">
        <v>213</v>
      </c>
      <c r="C32" s="214">
        <v>14466</v>
      </c>
      <c r="D32" s="214">
        <v>14466</v>
      </c>
      <c r="E32" s="140">
        <v>14653</v>
      </c>
    </row>
    <row r="33" spans="1:5" s="60" customFormat="1" ht="12" customHeight="1">
      <c r="A33" s="245" t="s">
        <v>379</v>
      </c>
      <c r="B33" s="280" t="s">
        <v>380</v>
      </c>
      <c r="C33" s="214"/>
      <c r="D33" s="214"/>
      <c r="E33" s="140"/>
    </row>
    <row r="34" spans="1:5" s="60" customFormat="1" ht="12" customHeight="1">
      <c r="A34" s="245" t="s">
        <v>209</v>
      </c>
      <c r="B34" s="228" t="s">
        <v>214</v>
      </c>
      <c r="C34" s="214">
        <v>2948</v>
      </c>
      <c r="D34" s="214">
        <v>2948</v>
      </c>
      <c r="E34" s="140">
        <v>2138</v>
      </c>
    </row>
    <row r="35" spans="1:5" s="60" customFormat="1" ht="12" customHeight="1">
      <c r="A35" s="245" t="s">
        <v>210</v>
      </c>
      <c r="B35" s="228" t="s">
        <v>215</v>
      </c>
      <c r="C35" s="214"/>
      <c r="D35" s="214"/>
      <c r="E35" s="140"/>
    </row>
    <row r="36" spans="1:5" s="60" customFormat="1" ht="12" customHeight="1" thickBot="1">
      <c r="A36" s="246" t="s">
        <v>211</v>
      </c>
      <c r="B36" s="229" t="s">
        <v>216</v>
      </c>
      <c r="C36" s="296">
        <v>6799</v>
      </c>
      <c r="D36" s="296">
        <v>6799</v>
      </c>
      <c r="E36" s="142">
        <v>6054</v>
      </c>
    </row>
    <row r="37" spans="1:5" s="60" customFormat="1" ht="12" customHeight="1" thickBot="1">
      <c r="A37" s="25" t="s">
        <v>13</v>
      </c>
      <c r="B37" s="19" t="s">
        <v>376</v>
      </c>
      <c r="C37" s="213">
        <f>SUM(C38:C48)</f>
        <v>49364</v>
      </c>
      <c r="D37" s="307">
        <f>SUM(D38:D48)</f>
        <v>44757</v>
      </c>
      <c r="E37" s="139">
        <f>SUM(E38:E48)</f>
        <v>38095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>
        <v>23473</v>
      </c>
      <c r="D39" s="214">
        <v>23473</v>
      </c>
      <c r="E39" s="140">
        <v>22379</v>
      </c>
    </row>
    <row r="40" spans="1:5" s="60" customFormat="1" ht="12" customHeight="1">
      <c r="A40" s="245" t="s">
        <v>65</v>
      </c>
      <c r="B40" s="228" t="s">
        <v>221</v>
      </c>
      <c r="C40" s="214"/>
      <c r="D40" s="214"/>
      <c r="E40" s="140"/>
    </row>
    <row r="41" spans="1:5" s="60" customFormat="1" ht="12" customHeight="1">
      <c r="A41" s="245" t="s">
        <v>123</v>
      </c>
      <c r="B41" s="228" t="s">
        <v>222</v>
      </c>
      <c r="C41" s="214">
        <v>63</v>
      </c>
      <c r="D41" s="214">
        <v>63</v>
      </c>
      <c r="E41" s="140"/>
    </row>
    <row r="42" spans="1:5" s="60" customFormat="1" ht="12" customHeight="1">
      <c r="A42" s="245" t="s">
        <v>124</v>
      </c>
      <c r="B42" s="228" t="s">
        <v>223</v>
      </c>
      <c r="C42" s="214">
        <v>6400</v>
      </c>
      <c r="D42" s="214">
        <v>6400</v>
      </c>
      <c r="E42" s="140">
        <v>4318</v>
      </c>
    </row>
    <row r="43" spans="1:5" s="60" customFormat="1" ht="12" customHeight="1">
      <c r="A43" s="245" t="s">
        <v>125</v>
      </c>
      <c r="B43" s="228" t="s">
        <v>224</v>
      </c>
      <c r="C43" s="214">
        <v>7505</v>
      </c>
      <c r="D43" s="214">
        <v>7505</v>
      </c>
      <c r="E43" s="140">
        <v>6434</v>
      </c>
    </row>
    <row r="44" spans="1:5" s="60" customFormat="1" ht="12" customHeight="1">
      <c r="A44" s="245" t="s">
        <v>126</v>
      </c>
      <c r="B44" s="228" t="s">
        <v>225</v>
      </c>
      <c r="C44" s="214"/>
      <c r="D44" s="214"/>
      <c r="E44" s="140"/>
    </row>
    <row r="45" spans="1:5" s="60" customFormat="1" ht="12" customHeight="1">
      <c r="A45" s="245" t="s">
        <v>127</v>
      </c>
      <c r="B45" s="228" t="s">
        <v>226</v>
      </c>
      <c r="C45" s="214">
        <v>293</v>
      </c>
      <c r="D45" s="214">
        <v>293</v>
      </c>
      <c r="E45" s="140">
        <v>179</v>
      </c>
    </row>
    <row r="46" spans="1:5" s="60" customFormat="1" ht="12" customHeight="1">
      <c r="A46" s="245" t="s">
        <v>217</v>
      </c>
      <c r="B46" s="228" t="s">
        <v>227</v>
      </c>
      <c r="C46" s="217"/>
      <c r="D46" s="217"/>
      <c r="E46" s="143"/>
    </row>
    <row r="47" spans="1:5" s="60" customFormat="1" ht="12" customHeight="1">
      <c r="A47" s="246" t="s">
        <v>218</v>
      </c>
      <c r="B47" s="229" t="s">
        <v>378</v>
      </c>
      <c r="C47" s="218"/>
      <c r="D47" s="218"/>
      <c r="E47" s="144"/>
    </row>
    <row r="48" spans="1:5" s="60" customFormat="1" ht="12" customHeight="1" thickBot="1">
      <c r="A48" s="246" t="s">
        <v>377</v>
      </c>
      <c r="B48" s="229" t="s">
        <v>228</v>
      </c>
      <c r="C48" s="423">
        <v>11630</v>
      </c>
      <c r="D48" s="423">
        <v>7023</v>
      </c>
      <c r="E48" s="144">
        <v>4785</v>
      </c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2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0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0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0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1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100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370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>
        <v>100</v>
      </c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2635</v>
      </c>
      <c r="D60" s="307">
        <f>SUM(D61:D63)</f>
        <v>1790</v>
      </c>
      <c r="E60" s="139">
        <f>SUM(E61:E63)</f>
        <v>2305</v>
      </c>
    </row>
    <row r="61" spans="1:5" s="60" customFormat="1" ht="12" customHeight="1">
      <c r="A61" s="244" t="s">
        <v>129</v>
      </c>
      <c r="B61" s="227" t="s">
        <v>246</v>
      </c>
      <c r="C61" s="217"/>
      <c r="D61" s="400"/>
      <c r="E61" s="143"/>
    </row>
    <row r="62" spans="1:5" s="60" customFormat="1" ht="12" customHeight="1">
      <c r="A62" s="245" t="s">
        <v>130</v>
      </c>
      <c r="B62" s="228" t="s">
        <v>371</v>
      </c>
      <c r="C62" s="217"/>
      <c r="D62" s="400"/>
      <c r="E62" s="143"/>
    </row>
    <row r="63" spans="1:5" s="60" customFormat="1" ht="12" customHeight="1">
      <c r="A63" s="245" t="s">
        <v>170</v>
      </c>
      <c r="B63" s="228" t="s">
        <v>247</v>
      </c>
      <c r="C63" s="217">
        <v>2635</v>
      </c>
      <c r="D63" s="217">
        <v>1790</v>
      </c>
      <c r="E63" s="143">
        <v>2305</v>
      </c>
    </row>
    <row r="64" spans="1:5" s="60" customFormat="1" ht="12" customHeight="1" thickBot="1">
      <c r="A64" s="246" t="s">
        <v>245</v>
      </c>
      <c r="B64" s="229" t="s">
        <v>248</v>
      </c>
      <c r="C64" s="217"/>
      <c r="D64" s="400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177317</v>
      </c>
      <c r="D65" s="311">
        <f>+D8+D15+D22+D29+D37+D49+D55+D60</f>
        <v>181400</v>
      </c>
      <c r="E65" s="256">
        <f>+E8+E15+E22+E29+E37+E49+E55+E60</f>
        <v>150343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0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0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3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22770</v>
      </c>
      <c r="D75" s="213">
        <f>SUM(D76:D77)</f>
        <v>22770</v>
      </c>
      <c r="E75" s="139">
        <f>SUM(E76:E77)</f>
        <v>22770</v>
      </c>
    </row>
    <row r="76" spans="1:5" s="60" customFormat="1" ht="12" customHeight="1">
      <c r="A76" s="244" t="s">
        <v>285</v>
      </c>
      <c r="B76" s="227" t="s">
        <v>263</v>
      </c>
      <c r="C76" s="425">
        <v>22770</v>
      </c>
      <c r="D76" s="400">
        <v>22770</v>
      </c>
      <c r="E76" s="143">
        <v>22770</v>
      </c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655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>
        <v>655</v>
      </c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420</v>
      </c>
      <c r="C87" s="272"/>
      <c r="D87" s="272"/>
      <c r="E87" s="273"/>
    </row>
    <row r="88" spans="1:5" s="59" customFormat="1" ht="12" customHeight="1" thickBot="1">
      <c r="A88" s="247" t="s">
        <v>442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443</v>
      </c>
      <c r="B89" s="234" t="s">
        <v>423</v>
      </c>
      <c r="C89" s="219">
        <f>+C66+C70+C75+C78+C82+C88+C87</f>
        <v>22770</v>
      </c>
      <c r="D89" s="219">
        <f>+D66+D70+D75+D78+D82+D88+D87</f>
        <v>22770</v>
      </c>
      <c r="E89" s="256">
        <f>+E66+E70+E75+E78+E82+E88+E87</f>
        <v>23425</v>
      </c>
    </row>
    <row r="90" spans="1:5" s="59" customFormat="1" ht="12" customHeight="1" thickBot="1">
      <c r="A90" s="251" t="s">
        <v>444</v>
      </c>
      <c r="B90" s="235" t="s">
        <v>445</v>
      </c>
      <c r="C90" s="219">
        <f>+C65+C89</f>
        <v>200087</v>
      </c>
      <c r="D90" s="219">
        <f>+D65+D89</f>
        <v>204170</v>
      </c>
      <c r="E90" s="256">
        <f>+E65+E89</f>
        <v>173768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89" t="s">
        <v>46</v>
      </c>
      <c r="B92" s="490"/>
      <c r="C92" s="490"/>
      <c r="D92" s="490"/>
      <c r="E92" s="491"/>
    </row>
    <row r="93" spans="1:5" s="61" customFormat="1" ht="12" customHeight="1" thickBot="1">
      <c r="A93" s="221" t="s">
        <v>9</v>
      </c>
      <c r="B93" s="24" t="s">
        <v>449</v>
      </c>
      <c r="C93" s="212">
        <f>+C94+C95+C96+C97+C98+C111</f>
        <v>189670</v>
      </c>
      <c r="D93" s="212">
        <f>+D94+D95+D96+D97+D98+D111</f>
        <v>184213</v>
      </c>
      <c r="E93" s="288">
        <f>+E94+E95+E96+E97+E98+E111</f>
        <v>121546</v>
      </c>
    </row>
    <row r="94" spans="1:5" ht="12" customHeight="1">
      <c r="A94" s="252" t="s">
        <v>70</v>
      </c>
      <c r="B94" s="8" t="s">
        <v>38</v>
      </c>
      <c r="C94" s="295">
        <v>23368</v>
      </c>
      <c r="D94" s="295">
        <v>24247</v>
      </c>
      <c r="E94" s="289">
        <v>19686</v>
      </c>
    </row>
    <row r="95" spans="1:5" ht="12" customHeight="1">
      <c r="A95" s="245" t="s">
        <v>71</v>
      </c>
      <c r="B95" s="6" t="s">
        <v>131</v>
      </c>
      <c r="C95" s="214">
        <v>6432</v>
      </c>
      <c r="D95" s="214">
        <v>6600</v>
      </c>
      <c r="E95" s="140">
        <v>4558</v>
      </c>
    </row>
    <row r="96" spans="1:5" ht="12" customHeight="1">
      <c r="A96" s="245" t="s">
        <v>72</v>
      </c>
      <c r="B96" s="6" t="s">
        <v>98</v>
      </c>
      <c r="C96" s="216">
        <v>66131</v>
      </c>
      <c r="D96" s="216">
        <v>62967</v>
      </c>
      <c r="E96" s="142">
        <v>44963</v>
      </c>
    </row>
    <row r="97" spans="1:5" ht="12" customHeight="1">
      <c r="A97" s="245" t="s">
        <v>73</v>
      </c>
      <c r="B97" s="9" t="s">
        <v>132</v>
      </c>
      <c r="C97" s="216">
        <v>4569</v>
      </c>
      <c r="D97" s="216">
        <v>4569</v>
      </c>
      <c r="E97" s="142">
        <v>2124</v>
      </c>
    </row>
    <row r="98" spans="1:5" ht="12" customHeight="1">
      <c r="A98" s="245" t="s">
        <v>82</v>
      </c>
      <c r="B98" s="17" t="s">
        <v>133</v>
      </c>
      <c r="C98" s="214">
        <v>65270</v>
      </c>
      <c r="D98" s="214">
        <v>65747</v>
      </c>
      <c r="E98" s="142">
        <v>50215</v>
      </c>
    </row>
    <row r="99" spans="1:5" ht="12" customHeight="1">
      <c r="A99" s="245" t="s">
        <v>74</v>
      </c>
      <c r="B99" s="6" t="s">
        <v>446</v>
      </c>
      <c r="C99" s="216"/>
      <c r="D99" s="216"/>
      <c r="E99" s="142"/>
    </row>
    <row r="100" spans="1:5" ht="12" customHeight="1">
      <c r="A100" s="245" t="s">
        <v>75</v>
      </c>
      <c r="B100" s="71" t="s">
        <v>386</v>
      </c>
      <c r="C100" s="216"/>
      <c r="D100" s="216"/>
      <c r="E100" s="142"/>
    </row>
    <row r="101" spans="1:5" ht="12" customHeight="1">
      <c r="A101" s="245" t="s">
        <v>83</v>
      </c>
      <c r="B101" s="71" t="s">
        <v>385</v>
      </c>
      <c r="C101" s="216"/>
      <c r="D101" s="216"/>
      <c r="E101" s="142"/>
    </row>
    <row r="102" spans="1:5" ht="12" customHeight="1">
      <c r="A102" s="245" t="s">
        <v>84</v>
      </c>
      <c r="B102" s="71" t="s">
        <v>296</v>
      </c>
      <c r="C102" s="216"/>
      <c r="D102" s="216"/>
      <c r="E102" s="142"/>
    </row>
    <row r="103" spans="1:5" ht="12" customHeight="1">
      <c r="A103" s="245" t="s">
        <v>85</v>
      </c>
      <c r="B103" s="72" t="s">
        <v>297</v>
      </c>
      <c r="C103" s="216"/>
      <c r="D103" s="216"/>
      <c r="E103" s="142"/>
    </row>
    <row r="104" spans="1:5" ht="12" customHeight="1">
      <c r="A104" s="245" t="s">
        <v>86</v>
      </c>
      <c r="B104" s="72" t="s">
        <v>298</v>
      </c>
      <c r="C104" s="216"/>
      <c r="D104" s="216"/>
      <c r="E104" s="142"/>
    </row>
    <row r="105" spans="1:5" ht="12" customHeight="1">
      <c r="A105" s="245" t="s">
        <v>88</v>
      </c>
      <c r="B105" s="71" t="s">
        <v>299</v>
      </c>
      <c r="C105" s="216"/>
      <c r="D105" s="216"/>
      <c r="E105" s="142"/>
    </row>
    <row r="106" spans="1:5" ht="12" customHeight="1">
      <c r="A106" s="245" t="s">
        <v>134</v>
      </c>
      <c r="B106" s="71" t="s">
        <v>300</v>
      </c>
      <c r="C106" s="216"/>
      <c r="D106" s="216"/>
      <c r="E106" s="142"/>
    </row>
    <row r="107" spans="1:5" ht="12" customHeight="1">
      <c r="A107" s="245" t="s">
        <v>294</v>
      </c>
      <c r="B107" s="72" t="s">
        <v>301</v>
      </c>
      <c r="C107" s="214"/>
      <c r="D107" s="216"/>
      <c r="E107" s="142"/>
    </row>
    <row r="108" spans="1:5" ht="12" customHeight="1">
      <c r="A108" s="253" t="s">
        <v>295</v>
      </c>
      <c r="B108" s="73" t="s">
        <v>302</v>
      </c>
      <c r="C108" s="216"/>
      <c r="D108" s="216"/>
      <c r="E108" s="142"/>
    </row>
    <row r="109" spans="1:5" ht="12" customHeight="1">
      <c r="A109" s="245" t="s">
        <v>383</v>
      </c>
      <c r="B109" s="73" t="s">
        <v>303</v>
      </c>
      <c r="C109" s="216"/>
      <c r="D109" s="216"/>
      <c r="E109" s="142"/>
    </row>
    <row r="110" spans="1:5" ht="12" customHeight="1">
      <c r="A110" s="245" t="s">
        <v>384</v>
      </c>
      <c r="B110" s="72" t="s">
        <v>304</v>
      </c>
      <c r="C110" s="214"/>
      <c r="D110" s="216"/>
      <c r="E110" s="142"/>
    </row>
    <row r="111" spans="1:5" ht="12" customHeight="1">
      <c r="A111" s="245" t="s">
        <v>388</v>
      </c>
      <c r="B111" s="9" t="s">
        <v>39</v>
      </c>
      <c r="C111" s="214">
        <v>23900</v>
      </c>
      <c r="D111" s="309">
        <v>20083</v>
      </c>
      <c r="E111" s="140"/>
    </row>
    <row r="112" spans="1:5" ht="12" customHeight="1">
      <c r="A112" s="246" t="s">
        <v>389</v>
      </c>
      <c r="B112" s="6" t="s">
        <v>447</v>
      </c>
      <c r="C112" s="216"/>
      <c r="D112" s="310"/>
      <c r="E112" s="142"/>
    </row>
    <row r="113" spans="1:5" ht="12" customHeight="1" thickBot="1">
      <c r="A113" s="254" t="s">
        <v>390</v>
      </c>
      <c r="B113" s="74" t="s">
        <v>448</v>
      </c>
      <c r="C113" s="296"/>
      <c r="D113" s="406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9994</v>
      </c>
      <c r="D114" s="307">
        <f>+D115+D117+D119</f>
        <v>16087</v>
      </c>
      <c r="E114" s="139">
        <f>+E115+E117+E119</f>
        <v>10989</v>
      </c>
    </row>
    <row r="115" spans="1:5" ht="12" customHeight="1">
      <c r="A115" s="244" t="s">
        <v>76</v>
      </c>
      <c r="B115" s="6" t="s">
        <v>168</v>
      </c>
      <c r="C115" s="295">
        <v>6299</v>
      </c>
      <c r="D115" s="295">
        <v>356</v>
      </c>
      <c r="E115" s="141">
        <v>743</v>
      </c>
    </row>
    <row r="116" spans="1:5" ht="12" customHeight="1">
      <c r="A116" s="244" t="s">
        <v>77</v>
      </c>
      <c r="B116" s="10" t="s">
        <v>309</v>
      </c>
      <c r="C116" s="215"/>
      <c r="D116" s="215"/>
      <c r="E116" s="141"/>
    </row>
    <row r="117" spans="1:5" ht="12" customHeight="1">
      <c r="A117" s="244" t="s">
        <v>78</v>
      </c>
      <c r="B117" s="10" t="s">
        <v>135</v>
      </c>
      <c r="C117" s="214">
        <v>3695</v>
      </c>
      <c r="D117" s="214">
        <v>15731</v>
      </c>
      <c r="E117" s="140">
        <v>10246</v>
      </c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372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393</v>
      </c>
      <c r="C128" s="213">
        <f>+C93+C114</f>
        <v>199664</v>
      </c>
      <c r="D128" s="307">
        <f>+D93+D114</f>
        <v>200300</v>
      </c>
      <c r="E128" s="139">
        <f>+E93+E114</f>
        <v>132535</v>
      </c>
    </row>
    <row r="129" spans="1:5" ht="12" customHeight="1" thickBot="1">
      <c r="A129" s="25" t="s">
        <v>12</v>
      </c>
      <c r="B129" s="65" t="s">
        <v>394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452</v>
      </c>
      <c r="C130" s="214"/>
      <c r="D130" s="309"/>
      <c r="E130" s="140"/>
    </row>
    <row r="131" spans="1:5" ht="12" customHeight="1">
      <c r="A131" s="244" t="s">
        <v>209</v>
      </c>
      <c r="B131" s="7" t="s">
        <v>402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451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395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404</v>
      </c>
      <c r="C134" s="214"/>
      <c r="D134" s="309"/>
      <c r="E134" s="140"/>
    </row>
    <row r="135" spans="1:5" ht="12" customHeight="1">
      <c r="A135" s="244" t="s">
        <v>64</v>
      </c>
      <c r="B135" s="7" t="s">
        <v>396</v>
      </c>
      <c r="C135" s="214"/>
      <c r="D135" s="309"/>
      <c r="E135" s="140"/>
    </row>
    <row r="136" spans="1:5" ht="12" customHeight="1">
      <c r="A136" s="244" t="s">
        <v>65</v>
      </c>
      <c r="B136" s="7" t="s">
        <v>397</v>
      </c>
      <c r="C136" s="214"/>
      <c r="D136" s="309"/>
      <c r="E136" s="140"/>
    </row>
    <row r="137" spans="1:5" ht="12" customHeight="1">
      <c r="A137" s="244" t="s">
        <v>123</v>
      </c>
      <c r="B137" s="7" t="s">
        <v>450</v>
      </c>
      <c r="C137" s="214"/>
      <c r="D137" s="309"/>
      <c r="E137" s="140"/>
    </row>
    <row r="138" spans="1:5" ht="12" customHeight="1">
      <c r="A138" s="244" t="s">
        <v>124</v>
      </c>
      <c r="B138" s="7" t="s">
        <v>399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400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466</v>
      </c>
      <c r="C140" s="219">
        <f>+C141+C142+C144+C145+C143</f>
        <v>0</v>
      </c>
      <c r="D140" s="311">
        <f>+D141+D142+D144+D145+D143</f>
        <v>3447</v>
      </c>
      <c r="E140" s="256">
        <f>+E141+E142+E144+E145+E143</f>
        <v>4102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>
        <v>3447</v>
      </c>
      <c r="E142" s="140">
        <v>4102</v>
      </c>
    </row>
    <row r="143" spans="1:5" ht="12" customHeight="1">
      <c r="A143" s="244" t="s">
        <v>230</v>
      </c>
      <c r="B143" s="7" t="s">
        <v>465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409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410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405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412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407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453</v>
      </c>
      <c r="C150" s="214"/>
      <c r="D150" s="309"/>
      <c r="E150" s="140"/>
    </row>
    <row r="151" spans="1:5" ht="12.75" customHeight="1" thickBot="1">
      <c r="A151" s="253" t="s">
        <v>411</v>
      </c>
      <c r="B151" s="5" t="s">
        <v>414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415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416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418</v>
      </c>
      <c r="C154" s="300">
        <f>+C129+C133+C140+C146+C152+C153</f>
        <v>0</v>
      </c>
      <c r="D154" s="314">
        <f>+D129+D133+D140+D146+D152+D153</f>
        <v>3447</v>
      </c>
      <c r="E154" s="294">
        <f>+E129+E133+E140+E146+E152+E153</f>
        <v>4102</v>
      </c>
    </row>
    <row r="155" spans="1:5" ht="15" customHeight="1" thickBot="1">
      <c r="A155" s="255" t="s">
        <v>19</v>
      </c>
      <c r="B155" s="200" t="s">
        <v>417</v>
      </c>
      <c r="C155" s="300">
        <f>+C128+C154</f>
        <v>199664</v>
      </c>
      <c r="D155" s="314">
        <f>+D128+D154</f>
        <v>203747</v>
      </c>
      <c r="E155" s="294">
        <f>+E128+E154</f>
        <v>136637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454</v>
      </c>
      <c r="B157" s="121"/>
      <c r="C157" s="405"/>
      <c r="D157" s="405"/>
      <c r="E157" s="404"/>
    </row>
    <row r="158" spans="1:5" ht="14.25" customHeight="1" thickBot="1">
      <c r="A158" s="120" t="s">
        <v>146</v>
      </c>
      <c r="B158" s="121"/>
      <c r="C158" s="405"/>
      <c r="D158" s="405"/>
      <c r="E158" s="404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28">
      <selection activeCell="B2" sqref="B2:D2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3" t="s">
        <v>515</v>
      </c>
    </row>
    <row r="2" spans="1:5" s="57" customFormat="1" ht="21" customHeight="1" thickBot="1">
      <c r="A2" s="394" t="s">
        <v>51</v>
      </c>
      <c r="B2" s="492" t="s">
        <v>564</v>
      </c>
      <c r="C2" s="492"/>
      <c r="D2" s="492"/>
      <c r="E2" s="395" t="s">
        <v>42</v>
      </c>
    </row>
    <row r="3" spans="1:5" s="57" customFormat="1" ht="24.75" thickBot="1">
      <c r="A3" s="394" t="s">
        <v>144</v>
      </c>
      <c r="B3" s="492" t="s">
        <v>364</v>
      </c>
      <c r="C3" s="492"/>
      <c r="D3" s="492"/>
      <c r="E3" s="396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52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52" customFormat="1" ht="15.75" customHeight="1" thickBot="1">
      <c r="A7" s="489" t="s">
        <v>45</v>
      </c>
      <c r="B7" s="490"/>
      <c r="C7" s="490"/>
      <c r="D7" s="490"/>
      <c r="E7" s="491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440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375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366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367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368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369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441</v>
      </c>
      <c r="C30" s="258">
        <f>+C31+C32+C33</f>
        <v>0</v>
      </c>
      <c r="D30" s="399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379</v>
      </c>
      <c r="B33" s="280" t="s">
        <v>380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376</v>
      </c>
      <c r="C37" s="213">
        <f>SUM(C38:C48)</f>
        <v>1563</v>
      </c>
      <c r="D37" s="307">
        <f>SUM(D38:D48)</f>
        <v>1563</v>
      </c>
      <c r="E37" s="139">
        <f>SUM(E38:E48)</f>
        <v>1765</v>
      </c>
    </row>
    <row r="38" spans="1:5" s="60" customFormat="1" ht="12" customHeight="1">
      <c r="A38" s="244" t="s">
        <v>63</v>
      </c>
      <c r="B38" s="227" t="s">
        <v>219</v>
      </c>
      <c r="C38" s="215"/>
      <c r="D38" s="308">
        <v>110</v>
      </c>
      <c r="E38" s="141">
        <v>55</v>
      </c>
    </row>
    <row r="39" spans="1:5" s="60" customFormat="1" ht="12" customHeight="1">
      <c r="A39" s="245" t="s">
        <v>64</v>
      </c>
      <c r="B39" s="228" t="s">
        <v>220</v>
      </c>
      <c r="C39" s="428">
        <v>510</v>
      </c>
      <c r="D39" s="214">
        <v>400</v>
      </c>
      <c r="E39" s="140">
        <v>796</v>
      </c>
    </row>
    <row r="40" spans="1:5" s="60" customFormat="1" ht="12" customHeight="1">
      <c r="A40" s="245" t="s">
        <v>65</v>
      </c>
      <c r="B40" s="228" t="s">
        <v>221</v>
      </c>
      <c r="C40" s="428"/>
      <c r="D40" s="214"/>
      <c r="E40" s="140"/>
    </row>
    <row r="41" spans="1:5" s="60" customFormat="1" ht="12" customHeight="1">
      <c r="A41" s="245" t="s">
        <v>123</v>
      </c>
      <c r="B41" s="228" t="s">
        <v>222</v>
      </c>
      <c r="C41" s="428"/>
      <c r="D41" s="214"/>
      <c r="E41" s="140"/>
    </row>
    <row r="42" spans="1:5" s="60" customFormat="1" ht="12" customHeight="1">
      <c r="A42" s="245" t="s">
        <v>124</v>
      </c>
      <c r="B42" s="228" t="s">
        <v>223</v>
      </c>
      <c r="C42" s="428"/>
      <c r="D42" s="214"/>
      <c r="E42" s="140"/>
    </row>
    <row r="43" spans="1:5" s="60" customFormat="1" ht="12" customHeight="1">
      <c r="A43" s="245" t="s">
        <v>125</v>
      </c>
      <c r="B43" s="228" t="s">
        <v>224</v>
      </c>
      <c r="C43" s="428">
        <v>138</v>
      </c>
      <c r="D43" s="214">
        <v>138</v>
      </c>
      <c r="E43" s="140">
        <v>228</v>
      </c>
    </row>
    <row r="44" spans="1:5" s="60" customFormat="1" ht="12" customHeight="1">
      <c r="A44" s="245" t="s">
        <v>126</v>
      </c>
      <c r="B44" s="228" t="s">
        <v>225</v>
      </c>
      <c r="C44" s="428"/>
      <c r="D44" s="214"/>
      <c r="E44" s="140"/>
    </row>
    <row r="45" spans="1:5" s="60" customFormat="1" ht="12" customHeight="1">
      <c r="A45" s="245" t="s">
        <v>127</v>
      </c>
      <c r="B45" s="228" t="s">
        <v>226</v>
      </c>
      <c r="C45" s="428"/>
      <c r="D45" s="214"/>
      <c r="E45" s="140"/>
    </row>
    <row r="46" spans="1:5" s="60" customFormat="1" ht="12" customHeight="1">
      <c r="A46" s="245" t="s">
        <v>217</v>
      </c>
      <c r="B46" s="228" t="s">
        <v>227</v>
      </c>
      <c r="C46" s="429"/>
      <c r="D46" s="217"/>
      <c r="E46" s="143"/>
    </row>
    <row r="47" spans="1:5" s="60" customFormat="1" ht="12" customHeight="1">
      <c r="A47" s="246" t="s">
        <v>218</v>
      </c>
      <c r="B47" s="229" t="s">
        <v>378</v>
      </c>
      <c r="C47" s="430"/>
      <c r="D47" s="218"/>
      <c r="E47" s="144"/>
    </row>
    <row r="48" spans="1:5" s="60" customFormat="1" ht="12" customHeight="1" thickBot="1">
      <c r="A48" s="246" t="s">
        <v>377</v>
      </c>
      <c r="B48" s="229" t="s">
        <v>228</v>
      </c>
      <c r="C48" s="430">
        <v>915</v>
      </c>
      <c r="D48" s="423">
        <v>915</v>
      </c>
      <c r="E48" s="144">
        <v>686</v>
      </c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2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0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0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0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1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370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0"/>
      <c r="E61" s="143"/>
    </row>
    <row r="62" spans="1:5" s="60" customFormat="1" ht="12" customHeight="1">
      <c r="A62" s="245" t="s">
        <v>130</v>
      </c>
      <c r="B62" s="228" t="s">
        <v>371</v>
      </c>
      <c r="C62" s="217"/>
      <c r="D62" s="400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0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0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1563</v>
      </c>
      <c r="D65" s="311">
        <f>+D8+D15+D22+D29+D37+D49+D55+D60</f>
        <v>1563</v>
      </c>
      <c r="E65" s="256">
        <f>+E8+E15+E22+E29+E37+E49+E55+E60</f>
        <v>1765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0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0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3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420</v>
      </c>
      <c r="C87" s="272"/>
      <c r="D87" s="272"/>
      <c r="E87" s="273"/>
    </row>
    <row r="88" spans="1:5" s="59" customFormat="1" ht="12" customHeight="1" thickBot="1">
      <c r="A88" s="247" t="s">
        <v>442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443</v>
      </c>
      <c r="B89" s="234" t="s">
        <v>423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444</v>
      </c>
      <c r="B90" s="235" t="s">
        <v>445</v>
      </c>
      <c r="C90" s="219">
        <f>+C65+C89</f>
        <v>1563</v>
      </c>
      <c r="D90" s="219">
        <f>+D65+D89</f>
        <v>1563</v>
      </c>
      <c r="E90" s="256">
        <f>+E65+E89</f>
        <v>1765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89" t="s">
        <v>46</v>
      </c>
      <c r="B92" s="490"/>
      <c r="C92" s="490"/>
      <c r="D92" s="490"/>
      <c r="E92" s="491"/>
    </row>
    <row r="93" spans="1:5" s="61" customFormat="1" ht="12" customHeight="1" thickBot="1">
      <c r="A93" s="221" t="s">
        <v>9</v>
      </c>
      <c r="B93" s="24" t="s">
        <v>449</v>
      </c>
      <c r="C93" s="212">
        <f>+C94+C95+C96+C97+C98+C111</f>
        <v>1986</v>
      </c>
      <c r="D93" s="212">
        <f>+D94+D95+D96+D97+D98+D111</f>
        <v>1972</v>
      </c>
      <c r="E93" s="288">
        <f>+E94+E95+E96+E97+E98+E111</f>
        <v>1761</v>
      </c>
    </row>
    <row r="94" spans="1:5" ht="12" customHeight="1">
      <c r="A94" s="252" t="s">
        <v>70</v>
      </c>
      <c r="B94" s="8" t="s">
        <v>38</v>
      </c>
      <c r="C94" s="432">
        <v>1394</v>
      </c>
      <c r="D94" s="295">
        <v>994</v>
      </c>
      <c r="E94" s="289">
        <v>886</v>
      </c>
    </row>
    <row r="95" spans="1:5" ht="12" customHeight="1">
      <c r="A95" s="245" t="s">
        <v>71</v>
      </c>
      <c r="B95" s="6" t="s">
        <v>131</v>
      </c>
      <c r="C95" s="428">
        <v>376</v>
      </c>
      <c r="D95" s="214">
        <v>268</v>
      </c>
      <c r="E95" s="140">
        <v>292</v>
      </c>
    </row>
    <row r="96" spans="1:5" ht="12" customHeight="1">
      <c r="A96" s="245" t="s">
        <v>72</v>
      </c>
      <c r="B96" s="6" t="s">
        <v>98</v>
      </c>
      <c r="C96" s="431">
        <v>216</v>
      </c>
      <c r="D96" s="214">
        <v>710</v>
      </c>
      <c r="E96" s="142">
        <v>583</v>
      </c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446</v>
      </c>
      <c r="C99" s="216"/>
      <c r="D99" s="310"/>
      <c r="E99" s="142"/>
    </row>
    <row r="100" spans="1:5" ht="12" customHeight="1">
      <c r="A100" s="245" t="s">
        <v>75</v>
      </c>
      <c r="B100" s="71" t="s">
        <v>386</v>
      </c>
      <c r="C100" s="216"/>
      <c r="D100" s="310"/>
      <c r="E100" s="142"/>
    </row>
    <row r="101" spans="1:5" ht="12" customHeight="1">
      <c r="A101" s="245" t="s">
        <v>83</v>
      </c>
      <c r="B101" s="71" t="s">
        <v>385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383</v>
      </c>
      <c r="B109" s="73" t="s">
        <v>303</v>
      </c>
      <c r="C109" s="216"/>
      <c r="D109" s="310"/>
      <c r="E109" s="142"/>
    </row>
    <row r="110" spans="1:5" ht="12" customHeight="1">
      <c r="A110" s="245" t="s">
        <v>384</v>
      </c>
      <c r="B110" s="72" t="s">
        <v>304</v>
      </c>
      <c r="C110" s="214"/>
      <c r="D110" s="309"/>
      <c r="E110" s="140"/>
    </row>
    <row r="111" spans="1:5" ht="12" customHeight="1">
      <c r="A111" s="245" t="s">
        <v>388</v>
      </c>
      <c r="B111" s="9" t="s">
        <v>39</v>
      </c>
      <c r="C111" s="214"/>
      <c r="D111" s="309"/>
      <c r="E111" s="140"/>
    </row>
    <row r="112" spans="1:5" ht="12" customHeight="1">
      <c r="A112" s="246" t="s">
        <v>389</v>
      </c>
      <c r="B112" s="6" t="s">
        <v>447</v>
      </c>
      <c r="C112" s="216"/>
      <c r="D112" s="310"/>
      <c r="E112" s="142"/>
    </row>
    <row r="113" spans="1:5" ht="12" customHeight="1" thickBot="1">
      <c r="A113" s="254" t="s">
        <v>390</v>
      </c>
      <c r="B113" s="74" t="s">
        <v>448</v>
      </c>
      <c r="C113" s="296"/>
      <c r="D113" s="406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372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393</v>
      </c>
      <c r="C128" s="213">
        <f>+C93+C114</f>
        <v>1986</v>
      </c>
      <c r="D128" s="307">
        <f>+D93+D114</f>
        <v>1972</v>
      </c>
      <c r="E128" s="139">
        <f>+E93+E114</f>
        <v>1761</v>
      </c>
    </row>
    <row r="129" spans="1:5" ht="12" customHeight="1" thickBot="1">
      <c r="A129" s="25" t="s">
        <v>12</v>
      </c>
      <c r="B129" s="65" t="s">
        <v>394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452</v>
      </c>
      <c r="C130" s="214"/>
      <c r="D130" s="309"/>
      <c r="E130" s="140"/>
    </row>
    <row r="131" spans="1:5" ht="12" customHeight="1">
      <c r="A131" s="244" t="s">
        <v>209</v>
      </c>
      <c r="B131" s="7" t="s">
        <v>402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451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395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404</v>
      </c>
      <c r="C134" s="214"/>
      <c r="D134" s="309"/>
      <c r="E134" s="140"/>
    </row>
    <row r="135" spans="1:5" ht="12" customHeight="1">
      <c r="A135" s="244" t="s">
        <v>64</v>
      </c>
      <c r="B135" s="7" t="s">
        <v>396</v>
      </c>
      <c r="C135" s="214"/>
      <c r="D135" s="309"/>
      <c r="E135" s="140"/>
    </row>
    <row r="136" spans="1:5" ht="12" customHeight="1">
      <c r="A136" s="244" t="s">
        <v>65</v>
      </c>
      <c r="B136" s="7" t="s">
        <v>397</v>
      </c>
      <c r="C136" s="214"/>
      <c r="D136" s="309"/>
      <c r="E136" s="140"/>
    </row>
    <row r="137" spans="1:5" ht="12" customHeight="1">
      <c r="A137" s="244" t="s">
        <v>123</v>
      </c>
      <c r="B137" s="7" t="s">
        <v>450</v>
      </c>
      <c r="C137" s="214"/>
      <c r="D137" s="309"/>
      <c r="E137" s="140"/>
    </row>
    <row r="138" spans="1:5" ht="12" customHeight="1">
      <c r="A138" s="244" t="s">
        <v>124</v>
      </c>
      <c r="B138" s="7" t="s">
        <v>399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400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466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465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409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410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405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412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407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453</v>
      </c>
      <c r="C150" s="214"/>
      <c r="D150" s="309"/>
      <c r="E150" s="140"/>
    </row>
    <row r="151" spans="1:5" ht="12.75" customHeight="1" thickBot="1">
      <c r="A151" s="253" t="s">
        <v>411</v>
      </c>
      <c r="B151" s="5" t="s">
        <v>414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415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416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418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417</v>
      </c>
      <c r="C155" s="300">
        <f>+C128+C154</f>
        <v>1986</v>
      </c>
      <c r="D155" s="314">
        <f>+D128+D154</f>
        <v>1972</v>
      </c>
      <c r="E155" s="294">
        <f>+E128+E154</f>
        <v>1761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454</v>
      </c>
      <c r="B157" s="121"/>
      <c r="C157" s="405"/>
      <c r="D157" s="405"/>
      <c r="E157" s="404"/>
    </row>
    <row r="158" spans="1:5" ht="14.25" customHeight="1" thickBot="1">
      <c r="A158" s="120" t="s">
        <v>146</v>
      </c>
      <c r="B158" s="121"/>
      <c r="C158" s="405"/>
      <c r="D158" s="405"/>
      <c r="E158" s="404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3" t="s">
        <v>514</v>
      </c>
    </row>
    <row r="2" spans="1:5" s="57" customFormat="1" ht="21" customHeight="1" thickBot="1">
      <c r="A2" s="394" t="s">
        <v>51</v>
      </c>
      <c r="B2" s="492" t="s">
        <v>165</v>
      </c>
      <c r="C2" s="492"/>
      <c r="D2" s="492"/>
      <c r="E2" s="395" t="s">
        <v>42</v>
      </c>
    </row>
    <row r="3" spans="1:5" s="57" customFormat="1" ht="24.75" thickBot="1">
      <c r="A3" s="394" t="s">
        <v>144</v>
      </c>
      <c r="B3" s="492" t="s">
        <v>464</v>
      </c>
      <c r="C3" s="492"/>
      <c r="D3" s="492"/>
      <c r="E3" s="396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52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52" customFormat="1" ht="15.75" customHeight="1" thickBot="1">
      <c r="A7" s="489" t="s">
        <v>45</v>
      </c>
      <c r="B7" s="490"/>
      <c r="C7" s="490"/>
      <c r="D7" s="490"/>
      <c r="E7" s="491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440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375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366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367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368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369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441</v>
      </c>
      <c r="C30" s="258">
        <f>+C31+C32+C33</f>
        <v>0</v>
      </c>
      <c r="D30" s="399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379</v>
      </c>
      <c r="B33" s="280" t="s">
        <v>380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376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0"/>
      <c r="E46" s="143"/>
    </row>
    <row r="47" spans="1:5" s="60" customFormat="1" ht="12" customHeight="1">
      <c r="A47" s="246" t="s">
        <v>218</v>
      </c>
      <c r="B47" s="229" t="s">
        <v>378</v>
      </c>
      <c r="C47" s="218"/>
      <c r="D47" s="401"/>
      <c r="E47" s="144"/>
    </row>
    <row r="48" spans="1:5" s="60" customFormat="1" ht="12" customHeight="1" thickBot="1">
      <c r="A48" s="246" t="s">
        <v>377</v>
      </c>
      <c r="B48" s="229" t="s">
        <v>228</v>
      </c>
      <c r="C48" s="218"/>
      <c r="D48" s="401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2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0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0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0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1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370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0"/>
      <c r="E61" s="143"/>
    </row>
    <row r="62" spans="1:5" s="60" customFormat="1" ht="12" customHeight="1">
      <c r="A62" s="245" t="s">
        <v>130</v>
      </c>
      <c r="B62" s="228" t="s">
        <v>371</v>
      </c>
      <c r="C62" s="217"/>
      <c r="D62" s="400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0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0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0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0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3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420</v>
      </c>
      <c r="C87" s="272"/>
      <c r="D87" s="272"/>
      <c r="E87" s="273"/>
    </row>
    <row r="88" spans="1:5" s="59" customFormat="1" ht="12" customHeight="1" thickBot="1">
      <c r="A88" s="247" t="s">
        <v>442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443</v>
      </c>
      <c r="B89" s="234" t="s">
        <v>423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444</v>
      </c>
      <c r="B90" s="235" t="s">
        <v>445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89" t="s">
        <v>46</v>
      </c>
      <c r="B92" s="490"/>
      <c r="C92" s="490"/>
      <c r="D92" s="490"/>
      <c r="E92" s="491"/>
    </row>
    <row r="93" spans="1:5" s="61" customFormat="1" ht="12" customHeight="1" thickBot="1">
      <c r="A93" s="221" t="s">
        <v>9</v>
      </c>
      <c r="B93" s="24" t="s">
        <v>449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446</v>
      </c>
      <c r="C99" s="216"/>
      <c r="D99" s="310"/>
      <c r="E99" s="142"/>
    </row>
    <row r="100" spans="1:5" ht="12" customHeight="1">
      <c r="A100" s="245" t="s">
        <v>75</v>
      </c>
      <c r="B100" s="71" t="s">
        <v>386</v>
      </c>
      <c r="C100" s="216"/>
      <c r="D100" s="310"/>
      <c r="E100" s="142"/>
    </row>
    <row r="101" spans="1:5" ht="12" customHeight="1">
      <c r="A101" s="245" t="s">
        <v>83</v>
      </c>
      <c r="B101" s="71" t="s">
        <v>385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383</v>
      </c>
      <c r="B109" s="73" t="s">
        <v>303</v>
      </c>
      <c r="C109" s="216"/>
      <c r="D109" s="310"/>
      <c r="E109" s="142"/>
    </row>
    <row r="110" spans="1:5" ht="12" customHeight="1">
      <c r="A110" s="245" t="s">
        <v>384</v>
      </c>
      <c r="B110" s="72" t="s">
        <v>304</v>
      </c>
      <c r="C110" s="214"/>
      <c r="D110" s="309"/>
      <c r="E110" s="140"/>
    </row>
    <row r="111" spans="1:5" ht="12" customHeight="1">
      <c r="A111" s="245" t="s">
        <v>388</v>
      </c>
      <c r="B111" s="9" t="s">
        <v>39</v>
      </c>
      <c r="C111" s="214"/>
      <c r="D111" s="309"/>
      <c r="E111" s="140"/>
    </row>
    <row r="112" spans="1:5" ht="12" customHeight="1">
      <c r="A112" s="246" t="s">
        <v>389</v>
      </c>
      <c r="B112" s="6" t="s">
        <v>447</v>
      </c>
      <c r="C112" s="216"/>
      <c r="D112" s="310"/>
      <c r="E112" s="142"/>
    </row>
    <row r="113" spans="1:5" ht="12" customHeight="1" thickBot="1">
      <c r="A113" s="254" t="s">
        <v>390</v>
      </c>
      <c r="B113" s="74" t="s">
        <v>448</v>
      </c>
      <c r="C113" s="296"/>
      <c r="D113" s="406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372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393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394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452</v>
      </c>
      <c r="C130" s="214"/>
      <c r="D130" s="309"/>
      <c r="E130" s="140"/>
    </row>
    <row r="131" spans="1:5" ht="12" customHeight="1">
      <c r="A131" s="244" t="s">
        <v>209</v>
      </c>
      <c r="B131" s="7" t="s">
        <v>402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451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395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404</v>
      </c>
      <c r="C134" s="214"/>
      <c r="D134" s="309"/>
      <c r="E134" s="140"/>
    </row>
    <row r="135" spans="1:5" ht="12" customHeight="1">
      <c r="A135" s="244" t="s">
        <v>64</v>
      </c>
      <c r="B135" s="7" t="s">
        <v>396</v>
      </c>
      <c r="C135" s="214"/>
      <c r="D135" s="309"/>
      <c r="E135" s="140"/>
    </row>
    <row r="136" spans="1:5" ht="12" customHeight="1">
      <c r="A136" s="244" t="s">
        <v>65</v>
      </c>
      <c r="B136" s="7" t="s">
        <v>397</v>
      </c>
      <c r="C136" s="214"/>
      <c r="D136" s="309"/>
      <c r="E136" s="140"/>
    </row>
    <row r="137" spans="1:5" ht="12" customHeight="1">
      <c r="A137" s="244" t="s">
        <v>123</v>
      </c>
      <c r="B137" s="7" t="s">
        <v>450</v>
      </c>
      <c r="C137" s="214"/>
      <c r="D137" s="309"/>
      <c r="E137" s="140"/>
    </row>
    <row r="138" spans="1:5" ht="12" customHeight="1">
      <c r="A138" s="244" t="s">
        <v>124</v>
      </c>
      <c r="B138" s="7" t="s">
        <v>399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400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466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465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409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410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405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412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407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453</v>
      </c>
      <c r="C150" s="214"/>
      <c r="D150" s="309"/>
      <c r="E150" s="140"/>
    </row>
    <row r="151" spans="1:5" ht="12.75" customHeight="1" thickBot="1">
      <c r="A151" s="253" t="s">
        <v>411</v>
      </c>
      <c r="B151" s="5" t="s">
        <v>414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415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416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418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417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454</v>
      </c>
      <c r="B157" s="121"/>
      <c r="C157" s="405"/>
      <c r="D157" s="405"/>
      <c r="E157" s="404"/>
    </row>
    <row r="158" spans="1:5" ht="14.25" customHeight="1" thickBot="1">
      <c r="A158" s="120" t="s">
        <v>146</v>
      </c>
      <c r="B158" s="121"/>
      <c r="C158" s="405"/>
      <c r="D158" s="405"/>
      <c r="E158" s="404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D39" sqref="D39:E41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3" t="s">
        <v>517</v>
      </c>
    </row>
    <row r="2" spans="1:5" s="264" customFormat="1" ht="24.75" thickBot="1">
      <c r="A2" s="92" t="s">
        <v>516</v>
      </c>
      <c r="B2" s="493" t="s">
        <v>551</v>
      </c>
      <c r="C2" s="494"/>
      <c r="D2" s="495"/>
      <c r="E2" s="408" t="s">
        <v>48</v>
      </c>
    </row>
    <row r="3" spans="1:5" s="264" customFormat="1" ht="24.75" thickBot="1">
      <c r="A3" s="92" t="s">
        <v>144</v>
      </c>
      <c r="B3" s="493" t="s">
        <v>344</v>
      </c>
      <c r="C3" s="494"/>
      <c r="D3" s="495"/>
      <c r="E3" s="408" t="s">
        <v>42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20</v>
      </c>
      <c r="D8" s="156">
        <f>SUM(D9:D19)</f>
        <v>574</v>
      </c>
      <c r="E8" s="194">
        <f>SUM(E9:E19)</f>
        <v>565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153">
        <v>0</v>
      </c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8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8"/>
    </row>
    <row r="14" spans="1:5" s="199" customFormat="1" ht="12" customHeight="1">
      <c r="A14" s="260" t="s">
        <v>74</v>
      </c>
      <c r="B14" s="6" t="s">
        <v>345</v>
      </c>
      <c r="C14" s="153"/>
      <c r="D14" s="153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153"/>
      <c r="E15" s="328"/>
    </row>
    <row r="16" spans="1:5" s="199" customFormat="1" ht="12" customHeight="1">
      <c r="A16" s="260" t="s">
        <v>83</v>
      </c>
      <c r="B16" s="6" t="s">
        <v>226</v>
      </c>
      <c r="C16" s="435">
        <v>20</v>
      </c>
      <c r="D16" s="414">
        <v>20</v>
      </c>
      <c r="E16" s="333">
        <v>5</v>
      </c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155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155">
        <v>554</v>
      </c>
      <c r="E19" s="329">
        <v>560</v>
      </c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153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153"/>
      <c r="E23" s="328"/>
    </row>
    <row r="24" spans="1:5" s="267" customFormat="1" ht="12" customHeight="1" thickBot="1">
      <c r="A24" s="260" t="s">
        <v>79</v>
      </c>
      <c r="B24" s="6" t="s">
        <v>456</v>
      </c>
      <c r="C24" s="153"/>
      <c r="D24" s="153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1"/>
      <c r="E25" s="193"/>
    </row>
    <row r="26" spans="1:5" s="267" customFormat="1" ht="12" customHeight="1" thickBot="1">
      <c r="A26" s="100" t="s">
        <v>12</v>
      </c>
      <c r="B26" s="65" t="s">
        <v>457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6"/>
      <c r="D27" s="336"/>
      <c r="E27" s="334"/>
    </row>
    <row r="28" spans="1:5" s="267" customFormat="1" ht="12" customHeight="1">
      <c r="A28" s="261" t="s">
        <v>209</v>
      </c>
      <c r="B28" s="262" t="s">
        <v>348</v>
      </c>
      <c r="C28" s="153"/>
      <c r="D28" s="153"/>
      <c r="E28" s="328"/>
    </row>
    <row r="29" spans="1:5" s="267" customFormat="1" ht="12" customHeight="1">
      <c r="A29" s="261" t="s">
        <v>210</v>
      </c>
      <c r="B29" s="263" t="s">
        <v>351</v>
      </c>
      <c r="C29" s="153"/>
      <c r="D29" s="153"/>
      <c r="E29" s="328"/>
    </row>
    <row r="30" spans="1:5" s="267" customFormat="1" ht="12" customHeight="1" thickBot="1">
      <c r="A30" s="260" t="s">
        <v>211</v>
      </c>
      <c r="B30" s="70" t="s">
        <v>458</v>
      </c>
      <c r="C30" s="56"/>
      <c r="D30" s="56"/>
      <c r="E30" s="410"/>
    </row>
    <row r="31" spans="1:5" s="267" customFormat="1" ht="12" customHeight="1" thickBot="1">
      <c r="A31" s="100" t="s">
        <v>13</v>
      </c>
      <c r="B31" s="65" t="s">
        <v>352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6"/>
      <c r="D32" s="336"/>
      <c r="E32" s="334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0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0"/>
    </row>
    <row r="35" spans="1:5" s="199" customFormat="1" ht="12" customHeight="1" thickBot="1">
      <c r="A35" s="100" t="s">
        <v>14</v>
      </c>
      <c r="B35" s="65" t="s">
        <v>321</v>
      </c>
      <c r="C35" s="411"/>
      <c r="D35" s="411"/>
      <c r="E35" s="193"/>
    </row>
    <row r="36" spans="1:5" s="199" customFormat="1" ht="12" customHeight="1" thickBot="1">
      <c r="A36" s="100" t="s">
        <v>15</v>
      </c>
      <c r="B36" s="65" t="s">
        <v>353</v>
      </c>
      <c r="C36" s="411"/>
      <c r="D36" s="411"/>
      <c r="E36" s="193"/>
    </row>
    <row r="37" spans="1:5" s="199" customFormat="1" ht="12" customHeight="1" thickBot="1">
      <c r="A37" s="95" t="s">
        <v>16</v>
      </c>
      <c r="B37" s="65" t="s">
        <v>354</v>
      </c>
      <c r="C37" s="156">
        <f>+C8+C20+C25+C26+C31+C35+C36</f>
        <v>20</v>
      </c>
      <c r="D37" s="156">
        <f>+D8+D20+D25+D26+D31+D35+D36</f>
        <v>574</v>
      </c>
      <c r="E37" s="194">
        <f>+E8+E20+E25+E26+E31+E35+E36</f>
        <v>565</v>
      </c>
    </row>
    <row r="38" spans="1:5" s="199" customFormat="1" ht="12" customHeight="1" thickBot="1">
      <c r="A38" s="111" t="s">
        <v>17</v>
      </c>
      <c r="B38" s="65" t="s">
        <v>355</v>
      </c>
      <c r="C38" s="156">
        <f>+C39+C40+C41</f>
        <v>38976</v>
      </c>
      <c r="D38" s="156">
        <f>+D39+D40+D41</f>
        <v>39712</v>
      </c>
      <c r="E38" s="194">
        <f>+E39+E40+E41</f>
        <v>30098</v>
      </c>
    </row>
    <row r="39" spans="1:5" s="199" customFormat="1" ht="12" customHeight="1">
      <c r="A39" s="261" t="s">
        <v>356</v>
      </c>
      <c r="B39" s="262" t="s">
        <v>178</v>
      </c>
      <c r="C39" s="426">
        <v>0</v>
      </c>
      <c r="D39" s="67">
        <v>76</v>
      </c>
      <c r="E39" s="334">
        <v>76</v>
      </c>
    </row>
    <row r="40" spans="1:5" s="199" customFormat="1" ht="12" customHeight="1">
      <c r="A40" s="261" t="s">
        <v>357</v>
      </c>
      <c r="B40" s="263" t="s">
        <v>2</v>
      </c>
      <c r="C40" s="157"/>
      <c r="D40" s="322"/>
      <c r="E40" s="330"/>
    </row>
    <row r="41" spans="1:5" s="267" customFormat="1" ht="12" customHeight="1" thickBot="1">
      <c r="A41" s="260" t="s">
        <v>358</v>
      </c>
      <c r="B41" s="70" t="s">
        <v>359</v>
      </c>
      <c r="C41" s="56">
        <v>38976</v>
      </c>
      <c r="D41" s="415">
        <v>39636</v>
      </c>
      <c r="E41" s="410">
        <v>30022</v>
      </c>
    </row>
    <row r="42" spans="1:5" s="267" customFormat="1" ht="15" customHeight="1" thickBot="1">
      <c r="A42" s="111" t="s">
        <v>18</v>
      </c>
      <c r="B42" s="112" t="s">
        <v>360</v>
      </c>
      <c r="C42" s="412">
        <f>+C37+C38</f>
        <v>38996</v>
      </c>
      <c r="D42" s="412">
        <f>+D37+D38</f>
        <v>40286</v>
      </c>
      <c r="E42" s="197">
        <f>+E37+E38</f>
        <v>30663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89" t="s">
        <v>46</v>
      </c>
      <c r="B45" s="490"/>
      <c r="C45" s="490"/>
      <c r="D45" s="490"/>
      <c r="E45" s="491"/>
    </row>
    <row r="46" spans="1:5" s="268" customFormat="1" ht="12" customHeight="1" thickBot="1">
      <c r="A46" s="100" t="s">
        <v>9</v>
      </c>
      <c r="B46" s="65" t="s">
        <v>361</v>
      </c>
      <c r="C46" s="156">
        <f>SUM(C47:C51)</f>
        <v>38996</v>
      </c>
      <c r="D46" s="156">
        <f>SUM(D47:D51)</f>
        <v>40010</v>
      </c>
      <c r="E46" s="194">
        <f>SUM(E47:E51)</f>
        <v>31625</v>
      </c>
    </row>
    <row r="47" spans="1:5" ht="12" customHeight="1">
      <c r="A47" s="260" t="s">
        <v>70</v>
      </c>
      <c r="B47" s="7" t="s">
        <v>38</v>
      </c>
      <c r="C47" s="426">
        <v>24899</v>
      </c>
      <c r="D47" s="67">
        <v>25756</v>
      </c>
      <c r="E47" s="334">
        <v>21888</v>
      </c>
    </row>
    <row r="48" spans="1:5" ht="12" customHeight="1">
      <c r="A48" s="260" t="s">
        <v>71</v>
      </c>
      <c r="B48" s="6" t="s">
        <v>131</v>
      </c>
      <c r="C48" s="55">
        <v>7393</v>
      </c>
      <c r="D48" s="68">
        <v>7598</v>
      </c>
      <c r="E48" s="331">
        <v>5228</v>
      </c>
    </row>
    <row r="49" spans="1:5" ht="12" customHeight="1">
      <c r="A49" s="260" t="s">
        <v>72</v>
      </c>
      <c r="B49" s="6" t="s">
        <v>98</v>
      </c>
      <c r="C49" s="55">
        <v>6704</v>
      </c>
      <c r="D49" s="68">
        <v>6656</v>
      </c>
      <c r="E49" s="331">
        <v>4509</v>
      </c>
    </row>
    <row r="50" spans="1:5" ht="12" customHeight="1">
      <c r="A50" s="260" t="s">
        <v>73</v>
      </c>
      <c r="B50" s="6" t="s">
        <v>132</v>
      </c>
      <c r="C50" s="55"/>
      <c r="D50" s="55"/>
      <c r="E50" s="331"/>
    </row>
    <row r="51" spans="1:5" ht="12" customHeight="1" thickBot="1">
      <c r="A51" s="260" t="s">
        <v>105</v>
      </c>
      <c r="B51" s="6" t="s">
        <v>133</v>
      </c>
      <c r="C51" s="55"/>
      <c r="D51" s="55"/>
      <c r="E51" s="331"/>
    </row>
    <row r="52" spans="1:5" ht="12" customHeight="1" thickBot="1">
      <c r="A52" s="100" t="s">
        <v>10</v>
      </c>
      <c r="B52" s="65" t="s">
        <v>362</v>
      </c>
      <c r="C52" s="156">
        <f>SUM(C53:C55)</f>
        <v>0</v>
      </c>
      <c r="D52" s="156">
        <f>SUM(D53:D55)</f>
        <v>276</v>
      </c>
      <c r="E52" s="194">
        <f>SUM(E53:E55)</f>
        <v>276</v>
      </c>
    </row>
    <row r="53" spans="1:5" s="268" customFormat="1" ht="12" customHeight="1">
      <c r="A53" s="260" t="s">
        <v>76</v>
      </c>
      <c r="B53" s="7" t="s">
        <v>168</v>
      </c>
      <c r="C53" s="336"/>
      <c r="D53" s="336">
        <v>276</v>
      </c>
      <c r="E53" s="334">
        <v>276</v>
      </c>
    </row>
    <row r="54" spans="1:5" ht="12" customHeight="1">
      <c r="A54" s="260" t="s">
        <v>77</v>
      </c>
      <c r="B54" s="6" t="s">
        <v>135</v>
      </c>
      <c r="C54" s="55"/>
      <c r="D54" s="55"/>
      <c r="E54" s="331"/>
    </row>
    <row r="55" spans="1:5" ht="12" customHeight="1">
      <c r="A55" s="260" t="s">
        <v>78</v>
      </c>
      <c r="B55" s="6" t="s">
        <v>47</v>
      </c>
      <c r="C55" s="55"/>
      <c r="D55" s="55"/>
      <c r="E55" s="331"/>
    </row>
    <row r="56" spans="1:5" ht="12" customHeight="1" thickBot="1">
      <c r="A56" s="260" t="s">
        <v>79</v>
      </c>
      <c r="B56" s="6" t="s">
        <v>459</v>
      </c>
      <c r="C56" s="55"/>
      <c r="D56" s="55"/>
      <c r="E56" s="331"/>
    </row>
    <row r="57" spans="1:5" ht="12" customHeight="1" thickBot="1">
      <c r="A57" s="100" t="s">
        <v>11</v>
      </c>
      <c r="B57" s="65" t="s">
        <v>5</v>
      </c>
      <c r="C57" s="411"/>
      <c r="D57" s="411"/>
      <c r="E57" s="193"/>
    </row>
    <row r="58" spans="1:5" ht="15" customHeight="1" thickBot="1">
      <c r="A58" s="100" t="s">
        <v>12</v>
      </c>
      <c r="B58" s="117" t="s">
        <v>463</v>
      </c>
      <c r="C58" s="412">
        <f>+C46+C52+C57</f>
        <v>38996</v>
      </c>
      <c r="D58" s="412">
        <f>+D46+D52+D57</f>
        <v>40286</v>
      </c>
      <c r="E58" s="197">
        <f>+E46+E52+E57</f>
        <v>31901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454</v>
      </c>
      <c r="B60" s="121"/>
      <c r="C60" s="405"/>
      <c r="D60" s="405"/>
      <c r="E60" s="404"/>
    </row>
    <row r="61" spans="1:5" ht="14.25" customHeight="1" thickBot="1">
      <c r="A61" s="120" t="s">
        <v>146</v>
      </c>
      <c r="B61" s="121"/>
      <c r="C61" s="405"/>
      <c r="D61" s="405"/>
      <c r="E61" s="404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3" t="s">
        <v>518</v>
      </c>
    </row>
    <row r="2" spans="1:5" s="264" customFormat="1" ht="24.75" thickBot="1">
      <c r="A2" s="92" t="s">
        <v>516</v>
      </c>
      <c r="B2" s="493" t="s">
        <v>551</v>
      </c>
      <c r="C2" s="494"/>
      <c r="D2" s="495"/>
      <c r="E2" s="408" t="s">
        <v>48</v>
      </c>
    </row>
    <row r="3" spans="1:5" s="264" customFormat="1" ht="24.75" thickBot="1">
      <c r="A3" s="92" t="s">
        <v>144</v>
      </c>
      <c r="B3" s="493" t="s">
        <v>363</v>
      </c>
      <c r="C3" s="494"/>
      <c r="D3" s="495"/>
      <c r="E3" s="408" t="s">
        <v>48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20</v>
      </c>
      <c r="D8" s="156">
        <f>SUM(D9:D19)</f>
        <v>574</v>
      </c>
      <c r="E8" s="194">
        <f>SUM(E9:E19)</f>
        <v>565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8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8"/>
    </row>
    <row r="14" spans="1:5" s="199" customFormat="1" ht="12" customHeight="1">
      <c r="A14" s="260" t="s">
        <v>74</v>
      </c>
      <c r="B14" s="6" t="s">
        <v>345</v>
      </c>
      <c r="C14" s="153"/>
      <c r="D14" s="153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153"/>
      <c r="E15" s="328"/>
    </row>
    <row r="16" spans="1:5" s="199" customFormat="1" ht="12" customHeight="1">
      <c r="A16" s="260" t="s">
        <v>83</v>
      </c>
      <c r="B16" s="6" t="s">
        <v>226</v>
      </c>
      <c r="C16" s="435">
        <v>20</v>
      </c>
      <c r="D16" s="414">
        <v>20</v>
      </c>
      <c r="E16" s="333">
        <v>5</v>
      </c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155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155">
        <v>554</v>
      </c>
      <c r="E19" s="329">
        <v>560</v>
      </c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153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153"/>
      <c r="E23" s="328"/>
    </row>
    <row r="24" spans="1:5" s="267" customFormat="1" ht="12" customHeight="1" thickBot="1">
      <c r="A24" s="260" t="s">
        <v>79</v>
      </c>
      <c r="B24" s="6" t="s">
        <v>456</v>
      </c>
      <c r="C24" s="153"/>
      <c r="D24" s="153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1"/>
      <c r="E25" s="193"/>
    </row>
    <row r="26" spans="1:5" s="267" customFormat="1" ht="12" customHeight="1" thickBot="1">
      <c r="A26" s="100" t="s">
        <v>12</v>
      </c>
      <c r="B26" s="65" t="s">
        <v>457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6"/>
      <c r="D27" s="336"/>
      <c r="E27" s="334"/>
    </row>
    <row r="28" spans="1:5" s="267" customFormat="1" ht="12" customHeight="1">
      <c r="A28" s="261" t="s">
        <v>209</v>
      </c>
      <c r="B28" s="262" t="s">
        <v>348</v>
      </c>
      <c r="C28" s="153"/>
      <c r="D28" s="153"/>
      <c r="E28" s="328"/>
    </row>
    <row r="29" spans="1:5" s="267" customFormat="1" ht="12" customHeight="1">
      <c r="A29" s="261" t="s">
        <v>210</v>
      </c>
      <c r="B29" s="263" t="s">
        <v>351</v>
      </c>
      <c r="C29" s="153"/>
      <c r="D29" s="153"/>
      <c r="E29" s="328"/>
    </row>
    <row r="30" spans="1:5" s="267" customFormat="1" ht="12" customHeight="1" thickBot="1">
      <c r="A30" s="260" t="s">
        <v>211</v>
      </c>
      <c r="B30" s="70" t="s">
        <v>458</v>
      </c>
      <c r="C30" s="56"/>
      <c r="D30" s="56"/>
      <c r="E30" s="410"/>
    </row>
    <row r="31" spans="1:5" s="267" customFormat="1" ht="12" customHeight="1" thickBot="1">
      <c r="A31" s="100" t="s">
        <v>13</v>
      </c>
      <c r="B31" s="65" t="s">
        <v>352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6"/>
      <c r="D32" s="336"/>
      <c r="E32" s="334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0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0"/>
    </row>
    <row r="35" spans="1:5" s="199" customFormat="1" ht="12" customHeight="1" thickBot="1">
      <c r="A35" s="100" t="s">
        <v>14</v>
      </c>
      <c r="B35" s="65" t="s">
        <v>321</v>
      </c>
      <c r="C35" s="411"/>
      <c r="D35" s="411"/>
      <c r="E35" s="193"/>
    </row>
    <row r="36" spans="1:5" s="199" customFormat="1" ht="12" customHeight="1" thickBot="1">
      <c r="A36" s="100" t="s">
        <v>15</v>
      </c>
      <c r="B36" s="65" t="s">
        <v>353</v>
      </c>
      <c r="C36" s="411"/>
      <c r="D36" s="411"/>
      <c r="E36" s="193"/>
    </row>
    <row r="37" spans="1:5" s="199" customFormat="1" ht="12" customHeight="1" thickBot="1">
      <c r="A37" s="95" t="s">
        <v>16</v>
      </c>
      <c r="B37" s="65" t="s">
        <v>354</v>
      </c>
      <c r="C37" s="156">
        <f>+C8+C20+C25+C26+C31+C35+C36</f>
        <v>20</v>
      </c>
      <c r="D37" s="156">
        <f>+D8+D20+D25+D26+D31+D35+D36</f>
        <v>574</v>
      </c>
      <c r="E37" s="194">
        <f>+E8+E20+E25+E26+E31+E35+E36</f>
        <v>565</v>
      </c>
    </row>
    <row r="38" spans="1:5" s="199" customFormat="1" ht="12" customHeight="1" thickBot="1">
      <c r="A38" s="111" t="s">
        <v>17</v>
      </c>
      <c r="B38" s="65" t="s">
        <v>355</v>
      </c>
      <c r="C38" s="156">
        <f>+C39+C40+C41</f>
        <v>38976</v>
      </c>
      <c r="D38" s="156">
        <f>+D39+D40+D41</f>
        <v>39712</v>
      </c>
      <c r="E38" s="194">
        <f>+E39+E40+E41</f>
        <v>30098</v>
      </c>
    </row>
    <row r="39" spans="1:5" s="199" customFormat="1" ht="12" customHeight="1">
      <c r="A39" s="261" t="s">
        <v>356</v>
      </c>
      <c r="B39" s="262" t="s">
        <v>178</v>
      </c>
      <c r="C39" s="426">
        <v>0</v>
      </c>
      <c r="D39" s="67">
        <v>76</v>
      </c>
      <c r="E39" s="334">
        <v>76</v>
      </c>
    </row>
    <row r="40" spans="1:5" s="199" customFormat="1" ht="12" customHeight="1">
      <c r="A40" s="261" t="s">
        <v>357</v>
      </c>
      <c r="B40" s="263" t="s">
        <v>2</v>
      </c>
      <c r="C40" s="157"/>
      <c r="D40" s="322"/>
      <c r="E40" s="330"/>
    </row>
    <row r="41" spans="1:5" s="267" customFormat="1" ht="12" customHeight="1" thickBot="1">
      <c r="A41" s="260" t="s">
        <v>358</v>
      </c>
      <c r="B41" s="70" t="s">
        <v>359</v>
      </c>
      <c r="C41" s="56">
        <v>38976</v>
      </c>
      <c r="D41" s="415">
        <v>39636</v>
      </c>
      <c r="E41" s="410">
        <v>30022</v>
      </c>
    </row>
    <row r="42" spans="1:5" s="267" customFormat="1" ht="15" customHeight="1" thickBot="1">
      <c r="A42" s="111" t="s">
        <v>18</v>
      </c>
      <c r="B42" s="112" t="s">
        <v>360</v>
      </c>
      <c r="C42" s="412">
        <f>+C37+C38</f>
        <v>38996</v>
      </c>
      <c r="D42" s="412">
        <f>+D37+D38</f>
        <v>40286</v>
      </c>
      <c r="E42" s="197">
        <f>+E37+E38</f>
        <v>30663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89" t="s">
        <v>46</v>
      </c>
      <c r="B45" s="490"/>
      <c r="C45" s="490"/>
      <c r="D45" s="490"/>
      <c r="E45" s="491"/>
    </row>
    <row r="46" spans="1:5" s="268" customFormat="1" ht="12" customHeight="1" thickBot="1">
      <c r="A46" s="100" t="s">
        <v>9</v>
      </c>
      <c r="B46" s="65" t="s">
        <v>361</v>
      </c>
      <c r="C46" s="156">
        <f>SUM(C47:C51)</f>
        <v>38996</v>
      </c>
      <c r="D46" s="156">
        <f>SUM(D47:D51)</f>
        <v>39938</v>
      </c>
      <c r="E46" s="194">
        <f>SUM(E47:E51)</f>
        <v>21104</v>
      </c>
    </row>
    <row r="47" spans="1:5" ht="12" customHeight="1">
      <c r="A47" s="260" t="s">
        <v>70</v>
      </c>
      <c r="B47" s="7" t="s">
        <v>38</v>
      </c>
      <c r="C47" s="426">
        <v>24899</v>
      </c>
      <c r="D47" s="67">
        <v>25606</v>
      </c>
      <c r="E47" s="334">
        <v>14795</v>
      </c>
    </row>
    <row r="48" spans="1:5" ht="12" customHeight="1">
      <c r="A48" s="260" t="s">
        <v>71</v>
      </c>
      <c r="B48" s="6" t="s">
        <v>131</v>
      </c>
      <c r="C48" s="55">
        <v>7393</v>
      </c>
      <c r="D48" s="68">
        <v>7558</v>
      </c>
      <c r="E48" s="331">
        <v>3401</v>
      </c>
    </row>
    <row r="49" spans="1:5" ht="12" customHeight="1">
      <c r="A49" s="260" t="s">
        <v>72</v>
      </c>
      <c r="B49" s="6" t="s">
        <v>98</v>
      </c>
      <c r="C49" s="55">
        <v>6704</v>
      </c>
      <c r="D49" s="68">
        <v>6774</v>
      </c>
      <c r="E49" s="331">
        <v>2908</v>
      </c>
    </row>
    <row r="50" spans="1:5" ht="12" customHeight="1">
      <c r="A50" s="260" t="s">
        <v>73</v>
      </c>
      <c r="B50" s="6" t="s">
        <v>132</v>
      </c>
      <c r="C50" s="55"/>
      <c r="D50" s="55"/>
      <c r="E50" s="331"/>
    </row>
    <row r="51" spans="1:5" ht="12" customHeight="1" thickBot="1">
      <c r="A51" s="260" t="s">
        <v>105</v>
      </c>
      <c r="B51" s="6" t="s">
        <v>133</v>
      </c>
      <c r="C51" s="55"/>
      <c r="D51" s="55"/>
      <c r="E51" s="331"/>
    </row>
    <row r="52" spans="1:5" ht="12" customHeight="1" thickBot="1">
      <c r="A52" s="100" t="s">
        <v>10</v>
      </c>
      <c r="B52" s="65" t="s">
        <v>362</v>
      </c>
      <c r="C52" s="156">
        <f>SUM(C53:C55)</f>
        <v>0</v>
      </c>
      <c r="D52" s="156">
        <f>SUM(D53:D55)</f>
        <v>128</v>
      </c>
      <c r="E52" s="194">
        <f>SUM(E53:E55)</f>
        <v>128</v>
      </c>
    </row>
    <row r="53" spans="1:5" s="268" customFormat="1" ht="12" customHeight="1">
      <c r="A53" s="260" t="s">
        <v>76</v>
      </c>
      <c r="B53" s="7" t="s">
        <v>168</v>
      </c>
      <c r="C53" s="336"/>
      <c r="D53" s="336">
        <v>128</v>
      </c>
      <c r="E53" s="334">
        <v>128</v>
      </c>
    </row>
    <row r="54" spans="1:5" ht="12" customHeight="1">
      <c r="A54" s="260" t="s">
        <v>77</v>
      </c>
      <c r="B54" s="6" t="s">
        <v>135</v>
      </c>
      <c r="C54" s="55"/>
      <c r="D54" s="55"/>
      <c r="E54" s="331"/>
    </row>
    <row r="55" spans="1:5" ht="12" customHeight="1">
      <c r="A55" s="260" t="s">
        <v>78</v>
      </c>
      <c r="B55" s="6" t="s">
        <v>47</v>
      </c>
      <c r="C55" s="55"/>
      <c r="D55" s="55"/>
      <c r="E55" s="331"/>
    </row>
    <row r="56" spans="1:5" ht="12" customHeight="1" thickBot="1">
      <c r="A56" s="260" t="s">
        <v>79</v>
      </c>
      <c r="B56" s="6" t="s">
        <v>459</v>
      </c>
      <c r="C56" s="55"/>
      <c r="D56" s="55"/>
      <c r="E56" s="331"/>
    </row>
    <row r="57" spans="1:5" ht="12" customHeight="1" thickBot="1">
      <c r="A57" s="100" t="s">
        <v>11</v>
      </c>
      <c r="B57" s="65" t="s">
        <v>5</v>
      </c>
      <c r="C57" s="411"/>
      <c r="D57" s="411"/>
      <c r="E57" s="193"/>
    </row>
    <row r="58" spans="1:5" ht="15" customHeight="1" thickBot="1">
      <c r="A58" s="100" t="s">
        <v>12</v>
      </c>
      <c r="B58" s="117" t="s">
        <v>463</v>
      </c>
      <c r="C58" s="412">
        <f>+C46+C52+C57</f>
        <v>38996</v>
      </c>
      <c r="D58" s="412">
        <f>+D46+D52+D57</f>
        <v>40066</v>
      </c>
      <c r="E58" s="197">
        <f>+E46+E52+E57</f>
        <v>21232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454</v>
      </c>
      <c r="B60" s="121"/>
      <c r="C60" s="405"/>
      <c r="D60" s="405"/>
      <c r="E60" s="404"/>
    </row>
    <row r="61" spans="1:5" ht="14.25" customHeight="1" thickBot="1">
      <c r="A61" s="120" t="s">
        <v>146</v>
      </c>
      <c r="B61" s="121"/>
      <c r="C61" s="405"/>
      <c r="D61" s="405"/>
      <c r="E61" s="404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3" t="s">
        <v>519</v>
      </c>
    </row>
    <row r="2" spans="1:5" s="264" customFormat="1" ht="24.75" thickBot="1">
      <c r="A2" s="92" t="s">
        <v>516</v>
      </c>
      <c r="B2" s="493" t="s">
        <v>551</v>
      </c>
      <c r="C2" s="494"/>
      <c r="D2" s="495"/>
      <c r="E2" s="408" t="s">
        <v>48</v>
      </c>
    </row>
    <row r="3" spans="1:5" s="264" customFormat="1" ht="24.75" thickBot="1">
      <c r="A3" s="92" t="s">
        <v>144</v>
      </c>
      <c r="B3" s="493" t="s">
        <v>364</v>
      </c>
      <c r="C3" s="494"/>
      <c r="D3" s="495"/>
      <c r="E3" s="408" t="s">
        <v>49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8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8"/>
    </row>
    <row r="14" spans="1:5" s="199" customFormat="1" ht="12" customHeight="1">
      <c r="A14" s="260" t="s">
        <v>74</v>
      </c>
      <c r="B14" s="6" t="s">
        <v>345</v>
      </c>
      <c r="C14" s="153"/>
      <c r="D14" s="153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153"/>
      <c r="E15" s="328"/>
    </row>
    <row r="16" spans="1:5" s="199" customFormat="1" ht="12" customHeight="1">
      <c r="A16" s="260" t="s">
        <v>83</v>
      </c>
      <c r="B16" s="6" t="s">
        <v>226</v>
      </c>
      <c r="C16" s="335"/>
      <c r="D16" s="335"/>
      <c r="E16" s="333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155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29"/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153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153"/>
      <c r="E23" s="328"/>
    </row>
    <row r="24" spans="1:5" s="267" customFormat="1" ht="12" customHeight="1" thickBot="1">
      <c r="A24" s="260" t="s">
        <v>79</v>
      </c>
      <c r="B24" s="6" t="s">
        <v>456</v>
      </c>
      <c r="C24" s="153"/>
      <c r="D24" s="153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1"/>
      <c r="E25" s="193"/>
    </row>
    <row r="26" spans="1:5" s="267" customFormat="1" ht="12" customHeight="1" thickBot="1">
      <c r="A26" s="100" t="s">
        <v>12</v>
      </c>
      <c r="B26" s="65" t="s">
        <v>457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6"/>
      <c r="D27" s="336"/>
      <c r="E27" s="334"/>
    </row>
    <row r="28" spans="1:5" s="267" customFormat="1" ht="12" customHeight="1">
      <c r="A28" s="261" t="s">
        <v>209</v>
      </c>
      <c r="B28" s="262" t="s">
        <v>348</v>
      </c>
      <c r="C28" s="153"/>
      <c r="D28" s="153"/>
      <c r="E28" s="328"/>
    </row>
    <row r="29" spans="1:5" s="267" customFormat="1" ht="12" customHeight="1">
      <c r="A29" s="261" t="s">
        <v>210</v>
      </c>
      <c r="B29" s="263" t="s">
        <v>351</v>
      </c>
      <c r="C29" s="153"/>
      <c r="D29" s="153"/>
      <c r="E29" s="328"/>
    </row>
    <row r="30" spans="1:5" s="267" customFormat="1" ht="12" customHeight="1" thickBot="1">
      <c r="A30" s="260" t="s">
        <v>211</v>
      </c>
      <c r="B30" s="70" t="s">
        <v>458</v>
      </c>
      <c r="C30" s="56"/>
      <c r="D30" s="56"/>
      <c r="E30" s="410"/>
    </row>
    <row r="31" spans="1:5" s="267" customFormat="1" ht="12" customHeight="1" thickBot="1">
      <c r="A31" s="100" t="s">
        <v>13</v>
      </c>
      <c r="B31" s="65" t="s">
        <v>352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6"/>
      <c r="D32" s="336"/>
      <c r="E32" s="334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0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0"/>
    </row>
    <row r="35" spans="1:5" s="199" customFormat="1" ht="12" customHeight="1" thickBot="1">
      <c r="A35" s="100" t="s">
        <v>14</v>
      </c>
      <c r="B35" s="65" t="s">
        <v>321</v>
      </c>
      <c r="C35" s="411"/>
      <c r="D35" s="411"/>
      <c r="E35" s="193"/>
    </row>
    <row r="36" spans="1:5" s="199" customFormat="1" ht="12" customHeight="1" thickBot="1">
      <c r="A36" s="100" t="s">
        <v>15</v>
      </c>
      <c r="B36" s="65" t="s">
        <v>353</v>
      </c>
      <c r="C36" s="411"/>
      <c r="D36" s="411"/>
      <c r="E36" s="193"/>
    </row>
    <row r="37" spans="1:5" s="199" customFormat="1" ht="12" customHeight="1" thickBot="1">
      <c r="A37" s="95" t="s">
        <v>16</v>
      </c>
      <c r="B37" s="65" t="s">
        <v>354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355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356</v>
      </c>
      <c r="B39" s="262" t="s">
        <v>178</v>
      </c>
      <c r="C39" s="336"/>
      <c r="D39" s="336"/>
      <c r="E39" s="334"/>
    </row>
    <row r="40" spans="1:5" s="199" customFormat="1" ht="12" customHeight="1">
      <c r="A40" s="261" t="s">
        <v>357</v>
      </c>
      <c r="B40" s="263" t="s">
        <v>2</v>
      </c>
      <c r="C40" s="157"/>
      <c r="D40" s="157"/>
      <c r="E40" s="330"/>
    </row>
    <row r="41" spans="1:5" s="267" customFormat="1" ht="12" customHeight="1" thickBot="1">
      <c r="A41" s="260" t="s">
        <v>358</v>
      </c>
      <c r="B41" s="70" t="s">
        <v>359</v>
      </c>
      <c r="C41" s="56"/>
      <c r="D41" s="56"/>
      <c r="E41" s="410"/>
    </row>
    <row r="42" spans="1:5" s="267" customFormat="1" ht="15" customHeight="1" thickBot="1">
      <c r="A42" s="111" t="s">
        <v>18</v>
      </c>
      <c r="B42" s="112" t="s">
        <v>360</v>
      </c>
      <c r="C42" s="412">
        <f>+C37+C38</f>
        <v>0</v>
      </c>
      <c r="D42" s="412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89" t="s">
        <v>46</v>
      </c>
      <c r="B45" s="490"/>
      <c r="C45" s="490"/>
      <c r="D45" s="490"/>
      <c r="E45" s="491"/>
    </row>
    <row r="46" spans="1:5" s="268" customFormat="1" ht="12" customHeight="1" thickBot="1">
      <c r="A46" s="100" t="s">
        <v>9</v>
      </c>
      <c r="B46" s="65" t="s">
        <v>361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6"/>
      <c r="D47" s="336"/>
      <c r="E47" s="334"/>
    </row>
    <row r="48" spans="1:5" ht="12" customHeight="1">
      <c r="A48" s="260" t="s">
        <v>71</v>
      </c>
      <c r="B48" s="6" t="s">
        <v>131</v>
      </c>
      <c r="C48" s="55"/>
      <c r="D48" s="55"/>
      <c r="E48" s="331"/>
    </row>
    <row r="49" spans="1:5" ht="12" customHeight="1">
      <c r="A49" s="260" t="s">
        <v>72</v>
      </c>
      <c r="B49" s="6" t="s">
        <v>98</v>
      </c>
      <c r="C49" s="55"/>
      <c r="D49" s="55"/>
      <c r="E49" s="331"/>
    </row>
    <row r="50" spans="1:5" ht="12" customHeight="1">
      <c r="A50" s="260" t="s">
        <v>73</v>
      </c>
      <c r="B50" s="6" t="s">
        <v>132</v>
      </c>
      <c r="C50" s="55"/>
      <c r="D50" s="55"/>
      <c r="E50" s="331"/>
    </row>
    <row r="51" spans="1:5" ht="12" customHeight="1" thickBot="1">
      <c r="A51" s="260" t="s">
        <v>105</v>
      </c>
      <c r="B51" s="6" t="s">
        <v>133</v>
      </c>
      <c r="C51" s="55"/>
      <c r="D51" s="55"/>
      <c r="E51" s="331"/>
    </row>
    <row r="52" spans="1:5" ht="12" customHeight="1" thickBot="1">
      <c r="A52" s="100" t="s">
        <v>10</v>
      </c>
      <c r="B52" s="65" t="s">
        <v>362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6"/>
      <c r="D53" s="336"/>
      <c r="E53" s="334"/>
    </row>
    <row r="54" spans="1:5" ht="12" customHeight="1">
      <c r="A54" s="260" t="s">
        <v>77</v>
      </c>
      <c r="B54" s="6" t="s">
        <v>135</v>
      </c>
      <c r="C54" s="55"/>
      <c r="D54" s="55"/>
      <c r="E54" s="331"/>
    </row>
    <row r="55" spans="1:5" ht="12" customHeight="1">
      <c r="A55" s="260" t="s">
        <v>78</v>
      </c>
      <c r="B55" s="6" t="s">
        <v>47</v>
      </c>
      <c r="C55" s="55"/>
      <c r="D55" s="55"/>
      <c r="E55" s="331"/>
    </row>
    <row r="56" spans="1:5" ht="12" customHeight="1" thickBot="1">
      <c r="A56" s="260" t="s">
        <v>79</v>
      </c>
      <c r="B56" s="6" t="s">
        <v>459</v>
      </c>
      <c r="C56" s="55"/>
      <c r="D56" s="55"/>
      <c r="E56" s="331"/>
    </row>
    <row r="57" spans="1:5" ht="12" customHeight="1" thickBot="1">
      <c r="A57" s="100" t="s">
        <v>11</v>
      </c>
      <c r="B57" s="65" t="s">
        <v>5</v>
      </c>
      <c r="C57" s="411"/>
      <c r="D57" s="411"/>
      <c r="E57" s="193"/>
    </row>
    <row r="58" spans="1:5" ht="15" customHeight="1" thickBot="1">
      <c r="A58" s="100" t="s">
        <v>12</v>
      </c>
      <c r="B58" s="117" t="s">
        <v>463</v>
      </c>
      <c r="C58" s="412">
        <f>+C46+C52+C57</f>
        <v>0</v>
      </c>
      <c r="D58" s="412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454</v>
      </c>
      <c r="B60" s="121"/>
      <c r="C60" s="405"/>
      <c r="D60" s="405"/>
      <c r="E60" s="404"/>
    </row>
    <row r="61" spans="1:5" ht="14.25" customHeight="1" thickBot="1">
      <c r="A61" s="120" t="s">
        <v>146</v>
      </c>
      <c r="B61" s="121"/>
      <c r="C61" s="405"/>
      <c r="D61" s="405"/>
      <c r="E61" s="404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F26" sqref="F26"/>
    </sheetView>
  </sheetViews>
  <sheetFormatPr defaultColWidth="9.00390625" defaultRowHeight="12.75"/>
  <cols>
    <col min="1" max="1" width="6.875" style="38" customWidth="1"/>
    <col min="2" max="2" width="48.00390625" style="87" customWidth="1"/>
    <col min="3" max="5" width="15.50390625" style="38" customWidth="1"/>
    <col min="6" max="6" width="55.12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9.75" customHeight="1">
      <c r="B1" s="159" t="s">
        <v>115</v>
      </c>
      <c r="C1" s="160"/>
      <c r="D1" s="160"/>
      <c r="E1" s="160"/>
      <c r="F1" s="160"/>
      <c r="G1" s="160"/>
      <c r="H1" s="160"/>
      <c r="I1" s="160"/>
      <c r="J1" s="463" t="s">
        <v>471</v>
      </c>
    </row>
    <row r="2" spans="7:10" ht="14.25" thickBot="1">
      <c r="G2" s="161"/>
      <c r="H2" s="161"/>
      <c r="I2" s="161" t="s">
        <v>50</v>
      </c>
      <c r="J2" s="463"/>
    </row>
    <row r="3" spans="1:10" ht="18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5.25" customHeight="1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IX. 30. teljesítés</v>
      </c>
      <c r="J4" s="463"/>
    </row>
    <row r="5" spans="1:10" s="169" customFormat="1" ht="12" customHeight="1" thickBot="1">
      <c r="A5" s="166" t="s">
        <v>432</v>
      </c>
      <c r="B5" s="167" t="s">
        <v>433</v>
      </c>
      <c r="C5" s="168" t="s">
        <v>434</v>
      </c>
      <c r="D5" s="318" t="s">
        <v>436</v>
      </c>
      <c r="E5" s="318" t="s">
        <v>435</v>
      </c>
      <c r="F5" s="167" t="s">
        <v>472</v>
      </c>
      <c r="G5" s="168" t="s">
        <v>438</v>
      </c>
      <c r="H5" s="168" t="s">
        <v>439</v>
      </c>
      <c r="I5" s="325" t="s">
        <v>473</v>
      </c>
      <c r="J5" s="463"/>
    </row>
    <row r="6" spans="1:10" ht="12.75" customHeight="1">
      <c r="A6" s="170" t="s">
        <v>9</v>
      </c>
      <c r="B6" s="171" t="s">
        <v>552</v>
      </c>
      <c r="C6" s="152">
        <v>38976</v>
      </c>
      <c r="D6" s="336">
        <v>39636</v>
      </c>
      <c r="E6" s="334">
        <v>30022</v>
      </c>
      <c r="F6" s="171" t="s">
        <v>52</v>
      </c>
      <c r="G6" s="338">
        <v>24899</v>
      </c>
      <c r="H6" s="67">
        <v>25756</v>
      </c>
      <c r="I6" s="334">
        <v>21888</v>
      </c>
      <c r="J6" s="463"/>
    </row>
    <row r="7" spans="1:10" ht="12.75" customHeight="1">
      <c r="A7" s="172" t="s">
        <v>10</v>
      </c>
      <c r="B7" s="173" t="s">
        <v>320</v>
      </c>
      <c r="C7" s="153"/>
      <c r="D7" s="153">
        <v>554</v>
      </c>
      <c r="E7" s="153">
        <v>560</v>
      </c>
      <c r="F7" s="173" t="s">
        <v>131</v>
      </c>
      <c r="G7" s="153">
        <v>7393</v>
      </c>
      <c r="H7" s="68">
        <v>7598</v>
      </c>
      <c r="I7" s="331">
        <v>5228</v>
      </c>
      <c r="J7" s="463"/>
    </row>
    <row r="8" spans="1:10" ht="12.75" customHeight="1">
      <c r="A8" s="172" t="s">
        <v>11</v>
      </c>
      <c r="B8" s="173" t="s">
        <v>341</v>
      </c>
      <c r="C8" s="153"/>
      <c r="D8" s="153"/>
      <c r="E8" s="153"/>
      <c r="F8" s="173" t="s">
        <v>174</v>
      </c>
      <c r="G8" s="153">
        <v>6704</v>
      </c>
      <c r="H8" s="68">
        <v>6656</v>
      </c>
      <c r="I8" s="331">
        <v>4509</v>
      </c>
      <c r="J8" s="463"/>
    </row>
    <row r="9" spans="1:10" ht="12.75" customHeight="1">
      <c r="A9" s="172" t="s">
        <v>12</v>
      </c>
      <c r="B9" s="173" t="s">
        <v>122</v>
      </c>
      <c r="C9" s="153">
        <v>0</v>
      </c>
      <c r="D9" s="153"/>
      <c r="E9" s="418"/>
      <c r="F9" s="173" t="s">
        <v>132</v>
      </c>
      <c r="G9" s="153"/>
      <c r="H9" s="319"/>
      <c r="I9" s="328"/>
      <c r="J9" s="463"/>
    </row>
    <row r="10" spans="1:10" ht="12.75" customHeight="1">
      <c r="A10" s="172" t="s">
        <v>13</v>
      </c>
      <c r="B10" s="174" t="s">
        <v>365</v>
      </c>
      <c r="C10" s="153">
        <v>20</v>
      </c>
      <c r="D10" s="336">
        <v>20</v>
      </c>
      <c r="E10" s="334">
        <v>5</v>
      </c>
      <c r="F10" s="173" t="s">
        <v>133</v>
      </c>
      <c r="G10" s="153"/>
      <c r="H10" s="319"/>
      <c r="I10" s="328"/>
      <c r="J10" s="463"/>
    </row>
    <row r="11" spans="1:10" ht="12.75" customHeight="1">
      <c r="A11" s="172" t="s">
        <v>14</v>
      </c>
      <c r="B11" s="173" t="s">
        <v>321</v>
      </c>
      <c r="C11" s="154"/>
      <c r="D11" s="154"/>
      <c r="E11" s="154"/>
      <c r="F11" s="173" t="s">
        <v>39</v>
      </c>
      <c r="G11" s="153"/>
      <c r="H11" s="319"/>
      <c r="I11" s="328"/>
      <c r="J11" s="463"/>
    </row>
    <row r="12" spans="1:10" ht="12.75" customHeight="1">
      <c r="A12" s="172" t="s">
        <v>15</v>
      </c>
      <c r="B12" s="173" t="s">
        <v>426</v>
      </c>
      <c r="C12" s="153"/>
      <c r="D12" s="153"/>
      <c r="E12" s="153"/>
      <c r="F12" s="30"/>
      <c r="G12" s="153"/>
      <c r="H12" s="153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30"/>
      <c r="G13" s="153"/>
      <c r="H13" s="153"/>
      <c r="I13" s="328"/>
      <c r="J13" s="463"/>
    </row>
    <row r="14" spans="1:10" ht="12.75" customHeight="1">
      <c r="A14" s="172" t="s">
        <v>17</v>
      </c>
      <c r="B14" s="239"/>
      <c r="C14" s="154"/>
      <c r="D14" s="154"/>
      <c r="E14" s="154"/>
      <c r="F14" s="30"/>
      <c r="G14" s="153"/>
      <c r="H14" s="153"/>
      <c r="I14" s="328"/>
      <c r="J14" s="463"/>
    </row>
    <row r="15" spans="1:10" ht="12.75" customHeight="1">
      <c r="A15" s="172" t="s">
        <v>18</v>
      </c>
      <c r="B15" s="30"/>
      <c r="C15" s="153"/>
      <c r="D15" s="153"/>
      <c r="E15" s="153"/>
      <c r="F15" s="30"/>
      <c r="G15" s="153"/>
      <c r="H15" s="153"/>
      <c r="I15" s="328"/>
      <c r="J15" s="463"/>
    </row>
    <row r="16" spans="1:10" ht="12.75" customHeight="1">
      <c r="A16" s="172" t="s">
        <v>19</v>
      </c>
      <c r="B16" s="30"/>
      <c r="C16" s="153"/>
      <c r="D16" s="153"/>
      <c r="E16" s="153"/>
      <c r="F16" s="30"/>
      <c r="G16" s="153"/>
      <c r="H16" s="153"/>
      <c r="I16" s="328"/>
      <c r="J16" s="463"/>
    </row>
    <row r="17" spans="1:10" ht="12.75" customHeight="1" thickBot="1">
      <c r="A17" s="172" t="s">
        <v>20</v>
      </c>
      <c r="B17" s="40"/>
      <c r="C17" s="155"/>
      <c r="D17" s="155"/>
      <c r="E17" s="155"/>
      <c r="F17" s="30"/>
      <c r="G17" s="155"/>
      <c r="H17" s="155"/>
      <c r="I17" s="329"/>
      <c r="J17" s="463"/>
    </row>
    <row r="18" spans="1:10" ht="21.75" thickBot="1">
      <c r="A18" s="175" t="s">
        <v>21</v>
      </c>
      <c r="B18" s="66" t="s">
        <v>427</v>
      </c>
      <c r="C18" s="156">
        <f>SUM(C6:C17)</f>
        <v>38996</v>
      </c>
      <c r="D18" s="156">
        <f>SUM(D6:D17)</f>
        <v>40210</v>
      </c>
      <c r="E18" s="156">
        <f>SUM(E6:E17)</f>
        <v>30587</v>
      </c>
      <c r="F18" s="66" t="s">
        <v>327</v>
      </c>
      <c r="G18" s="156">
        <f>SUM(G6:G17)</f>
        <v>38996</v>
      </c>
      <c r="H18" s="156">
        <f>SUM(H6:H17)</f>
        <v>40010</v>
      </c>
      <c r="I18" s="194">
        <f>SUM(I6:I17)</f>
        <v>31625</v>
      </c>
      <c r="J18" s="463"/>
    </row>
    <row r="19" spans="1:10" ht="12.75" customHeight="1">
      <c r="A19" s="176" t="s">
        <v>22</v>
      </c>
      <c r="B19" s="177" t="s">
        <v>324</v>
      </c>
      <c r="C19" s="286">
        <f>+C20+C21+C22+C23</f>
        <v>0</v>
      </c>
      <c r="D19" s="286">
        <f>+D20+D21+D22+D23</f>
        <v>76</v>
      </c>
      <c r="E19" s="286">
        <f>+E20+E21+E22+E23</f>
        <v>76</v>
      </c>
      <c r="F19" s="178" t="s">
        <v>139</v>
      </c>
      <c r="G19" s="157"/>
      <c r="H19" s="157"/>
      <c r="I19" s="330"/>
      <c r="J19" s="463"/>
    </row>
    <row r="20" spans="1:10" ht="12.75" customHeight="1">
      <c r="A20" s="179" t="s">
        <v>23</v>
      </c>
      <c r="B20" s="178" t="s">
        <v>166</v>
      </c>
      <c r="C20" s="55">
        <v>0</v>
      </c>
      <c r="D20" s="55">
        <v>76</v>
      </c>
      <c r="E20" s="55">
        <v>76</v>
      </c>
      <c r="F20" s="178" t="s">
        <v>326</v>
      </c>
      <c r="G20" s="55"/>
      <c r="H20" s="55"/>
      <c r="I20" s="331"/>
      <c r="J20" s="463"/>
    </row>
    <row r="21" spans="1:10" ht="12.75" customHeight="1">
      <c r="A21" s="179" t="s">
        <v>24</v>
      </c>
      <c r="B21" s="178" t="s">
        <v>167</v>
      </c>
      <c r="C21" s="55"/>
      <c r="D21" s="55"/>
      <c r="E21" s="55"/>
      <c r="F21" s="178" t="s">
        <v>113</v>
      </c>
      <c r="G21" s="55"/>
      <c r="H21" s="55"/>
      <c r="I21" s="331"/>
      <c r="J21" s="463"/>
    </row>
    <row r="22" spans="1:10" ht="12.75" customHeight="1">
      <c r="A22" s="179" t="s">
        <v>25</v>
      </c>
      <c r="B22" s="178" t="s">
        <v>172</v>
      </c>
      <c r="C22" s="55"/>
      <c r="D22" s="55"/>
      <c r="E22" s="55"/>
      <c r="F22" s="178" t="s">
        <v>114</v>
      </c>
      <c r="G22" s="55"/>
      <c r="H22" s="55"/>
      <c r="I22" s="331"/>
      <c r="J22" s="463"/>
    </row>
    <row r="23" spans="1:10" ht="12.75" customHeight="1">
      <c r="A23" s="179" t="s">
        <v>26</v>
      </c>
      <c r="B23" s="178" t="s">
        <v>173</v>
      </c>
      <c r="C23" s="55"/>
      <c r="D23" s="55"/>
      <c r="E23" s="55"/>
      <c r="F23" s="177" t="s">
        <v>175</v>
      </c>
      <c r="G23" s="55"/>
      <c r="H23" s="55"/>
      <c r="I23" s="331"/>
      <c r="J23" s="463"/>
    </row>
    <row r="24" spans="1:10" ht="12.75" customHeight="1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>
        <f>+E25+E26</f>
        <v>0</v>
      </c>
      <c r="F24" s="178" t="s">
        <v>140</v>
      </c>
      <c r="G24" s="55"/>
      <c r="H24" s="55"/>
      <c r="I24" s="331"/>
      <c r="J24" s="463"/>
    </row>
    <row r="25" spans="1:10" ht="12.75" customHeight="1">
      <c r="A25" s="176" t="s">
        <v>28</v>
      </c>
      <c r="B25" s="177" t="s">
        <v>322</v>
      </c>
      <c r="C25" s="157"/>
      <c r="D25" s="157"/>
      <c r="E25" s="157"/>
      <c r="F25" s="171" t="s">
        <v>409</v>
      </c>
      <c r="G25" s="157"/>
      <c r="H25" s="157"/>
      <c r="I25" s="330"/>
      <c r="J25" s="463"/>
    </row>
    <row r="26" spans="1:10" ht="12.75" customHeight="1">
      <c r="A26" s="179" t="s">
        <v>29</v>
      </c>
      <c r="B26" s="178" t="s">
        <v>323</v>
      </c>
      <c r="C26" s="55"/>
      <c r="D26" s="55"/>
      <c r="E26" s="55"/>
      <c r="F26" s="173" t="s">
        <v>415</v>
      </c>
      <c r="G26" s="55"/>
      <c r="H26" s="55"/>
      <c r="I26" s="331"/>
      <c r="J26" s="463"/>
    </row>
    <row r="27" spans="1:10" ht="12.75" customHeight="1">
      <c r="A27" s="172" t="s">
        <v>30</v>
      </c>
      <c r="B27" s="178" t="s">
        <v>420</v>
      </c>
      <c r="C27" s="55"/>
      <c r="D27" s="55"/>
      <c r="E27" s="55"/>
      <c r="F27" s="173" t="s">
        <v>416</v>
      </c>
      <c r="G27" s="55"/>
      <c r="H27" s="55"/>
      <c r="I27" s="331"/>
      <c r="J27" s="463"/>
    </row>
    <row r="28" spans="1:10" ht="12.75" customHeight="1" thickBot="1">
      <c r="A28" s="209" t="s">
        <v>31</v>
      </c>
      <c r="B28" s="177" t="s">
        <v>280</v>
      </c>
      <c r="C28" s="157"/>
      <c r="D28" s="157"/>
      <c r="E28" s="157"/>
      <c r="F28" s="241"/>
      <c r="G28" s="157"/>
      <c r="H28" s="157"/>
      <c r="I28" s="330"/>
      <c r="J28" s="463"/>
    </row>
    <row r="29" spans="1:10" ht="24" customHeight="1" thickBot="1">
      <c r="A29" s="175" t="s">
        <v>32</v>
      </c>
      <c r="B29" s="66" t="s">
        <v>428</v>
      </c>
      <c r="C29" s="156">
        <f>+C19+C24+C27+C28</f>
        <v>0</v>
      </c>
      <c r="D29" s="156">
        <f>+D19+D24+D27+D28</f>
        <v>76</v>
      </c>
      <c r="E29" s="321">
        <f>+E19+E24+E27+E28</f>
        <v>76</v>
      </c>
      <c r="F29" s="66" t="s">
        <v>430</v>
      </c>
      <c r="G29" s="156">
        <f>SUM(G19:G28)</f>
        <v>0</v>
      </c>
      <c r="H29" s="156">
        <f>SUM(H19:H28)</f>
        <v>0</v>
      </c>
      <c r="I29" s="194">
        <f>SUM(I19:I28)</f>
        <v>0</v>
      </c>
      <c r="J29" s="463"/>
    </row>
    <row r="30" spans="1:10" ht="13.5" thickBot="1">
      <c r="A30" s="175" t="s">
        <v>33</v>
      </c>
      <c r="B30" s="181" t="s">
        <v>429</v>
      </c>
      <c r="C30" s="326">
        <f>+C18+C29</f>
        <v>38996</v>
      </c>
      <c r="D30" s="326">
        <f>+D18+D29</f>
        <v>40286</v>
      </c>
      <c r="E30" s="182">
        <f>+E18+E29</f>
        <v>30663</v>
      </c>
      <c r="F30" s="181" t="s">
        <v>431</v>
      </c>
      <c r="G30" s="326">
        <f>+G18+G29</f>
        <v>38996</v>
      </c>
      <c r="H30" s="326">
        <f>+H18+H29</f>
        <v>40010</v>
      </c>
      <c r="I30" s="182">
        <f>+I18+I29</f>
        <v>31625</v>
      </c>
      <c r="J30" s="463"/>
    </row>
    <row r="31" spans="1:10" ht="13.5" thickBot="1">
      <c r="A31" s="175" t="s">
        <v>34</v>
      </c>
      <c r="B31" s="181" t="s">
        <v>117</v>
      </c>
      <c r="C31" s="326" t="str">
        <f>IF(C18-G18&lt;0,G18-C18,"-")</f>
        <v>-</v>
      </c>
      <c r="D31" s="326" t="str">
        <f>IF(D18-H18&lt;0,H18-D18,"-")</f>
        <v>-</v>
      </c>
      <c r="E31" s="182">
        <f>IF(E18-I18&lt;0,I18-E18,"-")</f>
        <v>1038</v>
      </c>
      <c r="F31" s="181" t="s">
        <v>118</v>
      </c>
      <c r="G31" s="326" t="str">
        <f>IF(C18-G18&gt;0,C18-G18,"-")</f>
        <v>-</v>
      </c>
      <c r="H31" s="326">
        <f>IF(D18-H18&gt;0,D18-H18,"-")</f>
        <v>200</v>
      </c>
      <c r="I31" s="182" t="str">
        <f>IF(E18-I18&gt;0,E18-I18,"-")</f>
        <v>-</v>
      </c>
      <c r="J31" s="463"/>
    </row>
    <row r="32" spans="1:10" ht="13.5" thickBot="1">
      <c r="A32" s="175" t="s">
        <v>35</v>
      </c>
      <c r="B32" s="181" t="s">
        <v>176</v>
      </c>
      <c r="C32" s="326" t="str">
        <f>IF(C18+C29-G30&lt;0,G30-(C18+C29),"-")</f>
        <v>-</v>
      </c>
      <c r="D32" s="326" t="str">
        <f>IF(D18+D29-H30&lt;0,H30-(D18+D29),"-")</f>
        <v>-</v>
      </c>
      <c r="E32" s="182">
        <f>IF(E18+E29-I30&lt;0,I30-(E18+E29),"-")</f>
        <v>962</v>
      </c>
      <c r="F32" s="181" t="s">
        <v>177</v>
      </c>
      <c r="G32" s="326" t="str">
        <f>IF(C18+C29-G30&gt;0,C18+C29-G30,"-")</f>
        <v>-</v>
      </c>
      <c r="H32" s="326">
        <f>IF(D18+D29-H30&gt;0,D18+D29-H30,"-")</f>
        <v>276</v>
      </c>
      <c r="I32" s="182" t="str">
        <f>IF(E18+E29-I30&gt;0,E18+E29-I30,"-")</f>
        <v>-</v>
      </c>
      <c r="J32" s="463"/>
    </row>
    <row r="33" spans="2:6" ht="18.75">
      <c r="B33" s="464"/>
      <c r="C33" s="464"/>
      <c r="D33" s="464"/>
      <c r="E33" s="464"/>
      <c r="F33" s="464"/>
    </row>
  </sheetData>
  <sheetProtection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117" sqref="D117:E11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4" t="s">
        <v>6</v>
      </c>
      <c r="B1" s="454"/>
      <c r="C1" s="454"/>
      <c r="D1" s="454"/>
      <c r="E1" s="454"/>
    </row>
    <row r="2" spans="1:5" ht="15.75" customHeight="1" thickBot="1">
      <c r="A2" s="455" t="s">
        <v>109</v>
      </c>
      <c r="B2" s="455"/>
      <c r="C2" s="301"/>
      <c r="E2" s="301" t="s">
        <v>169</v>
      </c>
    </row>
    <row r="3" spans="1:5" ht="15.75">
      <c r="A3" s="457" t="s">
        <v>58</v>
      </c>
      <c r="B3" s="459" t="s">
        <v>8</v>
      </c>
      <c r="C3" s="450" t="str">
        <f>+CONCATENATE(LEFT(ÖSSZEFÜGGÉSEK!A6,4),". évi")</f>
        <v>2015. évi</v>
      </c>
      <c r="D3" s="451"/>
      <c r="E3" s="452"/>
    </row>
    <row r="4" spans="1:5" ht="24.75" thickBot="1">
      <c r="A4" s="458"/>
      <c r="B4" s="460"/>
      <c r="C4" s="304" t="s">
        <v>467</v>
      </c>
      <c r="D4" s="302" t="s">
        <v>468</v>
      </c>
      <c r="E4" s="303" t="str">
        <f>+CONCATENATE(LEFT(ÖSSZEFÜGGÉSEK!A6,4),". IX. 30.",CHAR(10),"teljesítés")</f>
        <v>2015. IX. 30.
teljesítés</v>
      </c>
    </row>
    <row r="5" spans="1:5" s="225" customFormat="1" ht="12" customHeight="1" thickBot="1">
      <c r="A5" s="221" t="s">
        <v>432</v>
      </c>
      <c r="B5" s="222" t="s">
        <v>433</v>
      </c>
      <c r="C5" s="222" t="s">
        <v>434</v>
      </c>
      <c r="D5" s="222" t="s">
        <v>436</v>
      </c>
      <c r="E5" s="305" t="s">
        <v>435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97274</v>
      </c>
      <c r="D6" s="213">
        <f>+D7+D8+D9+D10+D11+D12</f>
        <v>99567</v>
      </c>
      <c r="E6" s="139">
        <f>+E7+E8+E9+E10+E11+E12</f>
        <v>75962</v>
      </c>
    </row>
    <row r="7" spans="1:5" s="226" customFormat="1" ht="12" customHeight="1">
      <c r="A7" s="13" t="s">
        <v>70</v>
      </c>
      <c r="B7" s="227" t="s">
        <v>191</v>
      </c>
      <c r="C7" s="427">
        <v>59842</v>
      </c>
      <c r="D7" s="295">
        <v>59842</v>
      </c>
      <c r="E7" s="141">
        <v>45706</v>
      </c>
    </row>
    <row r="8" spans="1:5" s="226" customFormat="1" ht="12" customHeight="1">
      <c r="A8" s="12" t="s">
        <v>71</v>
      </c>
      <c r="B8" s="228" t="s">
        <v>192</v>
      </c>
      <c r="C8" s="428">
        <v>20983</v>
      </c>
      <c r="D8" s="214">
        <v>20983</v>
      </c>
      <c r="E8" s="140">
        <v>15946</v>
      </c>
    </row>
    <row r="9" spans="1:5" s="226" customFormat="1" ht="12" customHeight="1">
      <c r="A9" s="12" t="s">
        <v>72</v>
      </c>
      <c r="B9" s="228" t="s">
        <v>193</v>
      </c>
      <c r="C9" s="428">
        <v>15066</v>
      </c>
      <c r="D9" s="214">
        <v>15066</v>
      </c>
      <c r="E9" s="140">
        <v>11081</v>
      </c>
    </row>
    <row r="10" spans="1:5" s="226" customFormat="1" ht="12" customHeight="1">
      <c r="A10" s="12" t="s">
        <v>73</v>
      </c>
      <c r="B10" s="228" t="s">
        <v>194</v>
      </c>
      <c r="C10" s="428">
        <v>1383</v>
      </c>
      <c r="D10" s="214">
        <v>1383</v>
      </c>
      <c r="E10" s="140">
        <v>1052</v>
      </c>
    </row>
    <row r="11" spans="1:5" s="226" customFormat="1" ht="12" customHeight="1">
      <c r="A11" s="12" t="s">
        <v>105</v>
      </c>
      <c r="B11" s="147" t="s">
        <v>374</v>
      </c>
      <c r="C11" s="214"/>
      <c r="D11" s="214">
        <v>2046</v>
      </c>
      <c r="E11" s="140">
        <v>1930</v>
      </c>
    </row>
    <row r="12" spans="1:5" s="226" customFormat="1" ht="12" customHeight="1" thickBot="1">
      <c r="A12" s="14" t="s">
        <v>74</v>
      </c>
      <c r="B12" s="148" t="s">
        <v>375</v>
      </c>
      <c r="C12" s="214"/>
      <c r="D12" s="214">
        <v>247</v>
      </c>
      <c r="E12" s="140">
        <v>247</v>
      </c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366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367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7242</v>
      </c>
      <c r="E20" s="139">
        <f>+E21+E22+E23+E24+E25</f>
        <v>7242</v>
      </c>
    </row>
    <row r="21" spans="1:5" s="226" customFormat="1" ht="12" customHeight="1">
      <c r="A21" s="13" t="s">
        <v>59</v>
      </c>
      <c r="B21" s="227" t="s">
        <v>201</v>
      </c>
      <c r="C21" s="215"/>
      <c r="D21" s="215">
        <v>7242</v>
      </c>
      <c r="E21" s="141">
        <v>7242</v>
      </c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368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369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28044</v>
      </c>
      <c r="D27" s="219">
        <f>+D28+D32+D33+D34</f>
        <v>28044</v>
      </c>
      <c r="E27" s="256">
        <f>+E28+E32+E33+E34</f>
        <v>26639</v>
      </c>
    </row>
    <row r="28" spans="1:5" s="226" customFormat="1" ht="12" customHeight="1">
      <c r="A28" s="13" t="s">
        <v>206</v>
      </c>
      <c r="B28" s="227" t="s">
        <v>381</v>
      </c>
      <c r="C28" s="258">
        <f>+C29+C30+C31</f>
        <v>18297</v>
      </c>
      <c r="D28" s="258">
        <f>+D29+D30+D31</f>
        <v>18297</v>
      </c>
      <c r="E28" s="257">
        <f>+E29+E30+E31</f>
        <v>18447</v>
      </c>
    </row>
    <row r="29" spans="1:5" s="226" customFormat="1" ht="12" customHeight="1">
      <c r="A29" s="12" t="s">
        <v>207</v>
      </c>
      <c r="B29" s="228" t="s">
        <v>212</v>
      </c>
      <c r="C29" s="428">
        <v>3831</v>
      </c>
      <c r="D29" s="214">
        <v>3831</v>
      </c>
      <c r="E29" s="140">
        <v>3794</v>
      </c>
    </row>
    <row r="30" spans="1:5" s="226" customFormat="1" ht="12" customHeight="1">
      <c r="A30" s="12" t="s">
        <v>208</v>
      </c>
      <c r="B30" s="228" t="s">
        <v>213</v>
      </c>
      <c r="C30" s="428">
        <v>14466</v>
      </c>
      <c r="D30" s="214">
        <v>14466</v>
      </c>
      <c r="E30" s="140">
        <v>14653</v>
      </c>
    </row>
    <row r="31" spans="1:5" s="226" customFormat="1" ht="12" customHeight="1">
      <c r="A31" s="12" t="s">
        <v>379</v>
      </c>
      <c r="B31" s="280" t="s">
        <v>380</v>
      </c>
      <c r="C31" s="428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428">
        <v>2948</v>
      </c>
      <c r="D32" s="214">
        <v>2948</v>
      </c>
      <c r="E32" s="140">
        <v>2138</v>
      </c>
    </row>
    <row r="33" spans="1:5" s="226" customFormat="1" ht="12" customHeight="1">
      <c r="A33" s="12" t="s">
        <v>210</v>
      </c>
      <c r="B33" s="228" t="s">
        <v>215</v>
      </c>
      <c r="C33" s="428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431">
        <v>6799</v>
      </c>
      <c r="D34" s="296">
        <v>6799</v>
      </c>
      <c r="E34" s="142">
        <v>6054</v>
      </c>
    </row>
    <row r="35" spans="1:5" s="226" customFormat="1" ht="12" customHeight="1" thickBot="1">
      <c r="A35" s="18" t="s">
        <v>13</v>
      </c>
      <c r="B35" s="19" t="s">
        <v>376</v>
      </c>
      <c r="C35" s="213">
        <f>SUM(C36:C46)</f>
        <v>50927</v>
      </c>
      <c r="D35" s="213">
        <f>SUM(D36:D46)</f>
        <v>46320</v>
      </c>
      <c r="E35" s="139">
        <f>SUM(E36:E46)</f>
        <v>39860</v>
      </c>
    </row>
    <row r="36" spans="1:5" s="226" customFormat="1" ht="12" customHeight="1">
      <c r="A36" s="13" t="s">
        <v>63</v>
      </c>
      <c r="B36" s="227" t="s">
        <v>219</v>
      </c>
      <c r="C36" s="428">
        <v>510</v>
      </c>
      <c r="D36" s="295">
        <v>110</v>
      </c>
      <c r="E36" s="141">
        <v>55</v>
      </c>
    </row>
    <row r="37" spans="1:5" s="226" customFormat="1" ht="12" customHeight="1">
      <c r="A37" s="12" t="s">
        <v>64</v>
      </c>
      <c r="B37" s="228" t="s">
        <v>220</v>
      </c>
      <c r="C37" s="428">
        <v>23473</v>
      </c>
      <c r="D37" s="214">
        <v>23873</v>
      </c>
      <c r="E37" s="140">
        <v>23175</v>
      </c>
    </row>
    <row r="38" spans="1:5" s="226" customFormat="1" ht="12" customHeight="1">
      <c r="A38" s="12" t="s">
        <v>65</v>
      </c>
      <c r="B38" s="228" t="s">
        <v>221</v>
      </c>
      <c r="C38" s="428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428">
        <v>63</v>
      </c>
      <c r="D39" s="214">
        <v>63</v>
      </c>
      <c r="E39" s="140"/>
    </row>
    <row r="40" spans="1:5" s="226" customFormat="1" ht="12" customHeight="1">
      <c r="A40" s="12" t="s">
        <v>124</v>
      </c>
      <c r="B40" s="228" t="s">
        <v>223</v>
      </c>
      <c r="C40" s="428">
        <v>6400</v>
      </c>
      <c r="D40" s="214">
        <v>6400</v>
      </c>
      <c r="E40" s="140">
        <v>4318</v>
      </c>
    </row>
    <row r="41" spans="1:5" s="226" customFormat="1" ht="12" customHeight="1">
      <c r="A41" s="12" t="s">
        <v>125</v>
      </c>
      <c r="B41" s="228" t="s">
        <v>224</v>
      </c>
      <c r="C41" s="428">
        <v>7643</v>
      </c>
      <c r="D41" s="214">
        <v>7643</v>
      </c>
      <c r="E41" s="140">
        <v>6662</v>
      </c>
    </row>
    <row r="42" spans="1:5" s="226" customFormat="1" ht="12" customHeight="1">
      <c r="A42" s="12" t="s">
        <v>126</v>
      </c>
      <c r="B42" s="228" t="s">
        <v>225</v>
      </c>
      <c r="C42" s="428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428">
        <v>293</v>
      </c>
      <c r="D43" s="214">
        <v>293</v>
      </c>
      <c r="E43" s="140">
        <v>179</v>
      </c>
    </row>
    <row r="44" spans="1:5" s="226" customFormat="1" ht="12" customHeight="1">
      <c r="A44" s="12" t="s">
        <v>217</v>
      </c>
      <c r="B44" s="228" t="s">
        <v>227</v>
      </c>
      <c r="C44" s="430"/>
      <c r="D44" s="217"/>
      <c r="E44" s="143"/>
    </row>
    <row r="45" spans="1:5" s="226" customFormat="1" ht="12" customHeight="1">
      <c r="A45" s="14" t="s">
        <v>218</v>
      </c>
      <c r="B45" s="229" t="s">
        <v>378</v>
      </c>
      <c r="C45" s="430"/>
      <c r="D45" s="218"/>
      <c r="E45" s="144"/>
    </row>
    <row r="46" spans="1:5" s="226" customFormat="1" ht="12" customHeight="1" thickBot="1">
      <c r="A46" s="14" t="s">
        <v>377</v>
      </c>
      <c r="B46" s="148" t="s">
        <v>228</v>
      </c>
      <c r="C46" s="430">
        <v>12545</v>
      </c>
      <c r="D46" s="423">
        <v>7938</v>
      </c>
      <c r="E46" s="144">
        <v>5471</v>
      </c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100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370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>
        <v>100</v>
      </c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2635</v>
      </c>
      <c r="D58" s="213">
        <f>SUM(D59:D61)</f>
        <v>1790</v>
      </c>
      <c r="E58" s="139">
        <f>SUM(E59:E61)</f>
        <v>2305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371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429">
        <v>2635</v>
      </c>
      <c r="D61" s="217">
        <v>1790</v>
      </c>
      <c r="E61" s="143">
        <v>2305</v>
      </c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421</v>
      </c>
      <c r="B63" s="19" t="s">
        <v>249</v>
      </c>
      <c r="C63" s="219">
        <f>+C6+C13+C20+C27+C35+C47+C53+C58</f>
        <v>178880</v>
      </c>
      <c r="D63" s="219">
        <f>+D6+D13+D20+D27+D35+D47+D53+D58</f>
        <v>182963</v>
      </c>
      <c r="E63" s="256">
        <f>+E6+E13+E20+E27+E35+E47+E53+E58</f>
        <v>152108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406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22770</v>
      </c>
      <c r="D73" s="213">
        <f>SUM(D74:D75)</f>
        <v>22770</v>
      </c>
      <c r="E73" s="139">
        <f>SUM(E74:E75)</f>
        <v>22770</v>
      </c>
    </row>
    <row r="74" spans="1:5" s="226" customFormat="1" ht="12" customHeight="1">
      <c r="A74" s="13" t="s">
        <v>285</v>
      </c>
      <c r="B74" s="227" t="s">
        <v>263</v>
      </c>
      <c r="C74" s="416">
        <v>22770</v>
      </c>
      <c r="D74" s="217">
        <v>22770</v>
      </c>
      <c r="E74" s="143">
        <v>22770</v>
      </c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655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>
        <v>655</v>
      </c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420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423</v>
      </c>
      <c r="C87" s="219">
        <f>+C64+C68+C73+C76+C80+C86+C85</f>
        <v>22770</v>
      </c>
      <c r="D87" s="219">
        <f>+D64+D68+D73+D76+D80+D86+D85</f>
        <v>22770</v>
      </c>
      <c r="E87" s="256">
        <f>+E64+E68+E73+E76+E80+E86+E85</f>
        <v>23425</v>
      </c>
    </row>
    <row r="88" spans="1:5" s="226" customFormat="1" ht="25.5" customHeight="1" thickBot="1">
      <c r="A88" s="271" t="s">
        <v>422</v>
      </c>
      <c r="B88" s="235" t="s">
        <v>424</v>
      </c>
      <c r="C88" s="219">
        <f>+C63+C87</f>
        <v>201650</v>
      </c>
      <c r="D88" s="219">
        <f>+D63+D87</f>
        <v>205733</v>
      </c>
      <c r="E88" s="256">
        <f>+E63+E87</f>
        <v>175533</v>
      </c>
    </row>
    <row r="89" spans="1:3" s="226" customFormat="1" ht="30.75" customHeight="1">
      <c r="A89" s="3"/>
      <c r="B89" s="4"/>
      <c r="C89" s="150"/>
    </row>
    <row r="90" spans="1:5" ht="16.5" customHeight="1">
      <c r="A90" s="454" t="s">
        <v>37</v>
      </c>
      <c r="B90" s="454"/>
      <c r="C90" s="454"/>
      <c r="D90" s="454"/>
      <c r="E90" s="454"/>
    </row>
    <row r="91" spans="1:5" s="236" customFormat="1" ht="16.5" customHeight="1" thickBot="1">
      <c r="A91" s="456" t="s">
        <v>110</v>
      </c>
      <c r="B91" s="456"/>
      <c r="C91" s="69"/>
      <c r="E91" s="69" t="s">
        <v>169</v>
      </c>
    </row>
    <row r="92" spans="1:5" ht="15.75">
      <c r="A92" s="457" t="s">
        <v>58</v>
      </c>
      <c r="B92" s="459" t="s">
        <v>469</v>
      </c>
      <c r="C92" s="450" t="str">
        <f>+CONCATENATE(LEFT(ÖSSZEFÜGGÉSEK!A6,4),". évi")</f>
        <v>2015. évi</v>
      </c>
      <c r="D92" s="451"/>
      <c r="E92" s="452"/>
    </row>
    <row r="93" spans="1:5" ht="24.75" thickBot="1">
      <c r="A93" s="458"/>
      <c r="B93" s="460"/>
      <c r="C93" s="304" t="s">
        <v>467</v>
      </c>
      <c r="D93" s="302" t="s">
        <v>468</v>
      </c>
      <c r="E93" s="303" t="str">
        <f>+CONCATENATE(LEFT(ÖSSZEFÜGGÉSEK!A6,4),". IX. 30.",CHAR(10),"teljesítés")</f>
        <v>2015. IX. 30.
teljesítés</v>
      </c>
    </row>
    <row r="94" spans="1:5" s="225" customFormat="1" ht="12" customHeight="1" thickBot="1">
      <c r="A94" s="25" t="s">
        <v>432</v>
      </c>
      <c r="B94" s="26" t="s">
        <v>433</v>
      </c>
      <c r="C94" s="26" t="s">
        <v>434</v>
      </c>
      <c r="D94" s="26" t="s">
        <v>436</v>
      </c>
      <c r="E94" s="315" t="s">
        <v>435</v>
      </c>
    </row>
    <row r="95" spans="1:5" ht="12" customHeight="1" thickBot="1">
      <c r="A95" s="20" t="s">
        <v>9</v>
      </c>
      <c r="B95" s="24" t="s">
        <v>382</v>
      </c>
      <c r="C95" s="212">
        <f>C96+C97+C98+C99+C100+C113</f>
        <v>191656</v>
      </c>
      <c r="D95" s="212">
        <f>D96+D97+D98+D99+D100+D113</f>
        <v>186185</v>
      </c>
      <c r="E95" s="288">
        <f>E96+E97+E98+E99+E100+E113</f>
        <v>123307</v>
      </c>
    </row>
    <row r="96" spans="1:5" ht="12" customHeight="1">
      <c r="A96" s="15" t="s">
        <v>70</v>
      </c>
      <c r="B96" s="8" t="s">
        <v>38</v>
      </c>
      <c r="C96" s="432">
        <v>24762</v>
      </c>
      <c r="D96" s="295">
        <v>25241</v>
      </c>
      <c r="E96" s="289">
        <v>20572</v>
      </c>
    </row>
    <row r="97" spans="1:5" ht="12" customHeight="1">
      <c r="A97" s="12" t="s">
        <v>71</v>
      </c>
      <c r="B97" s="6" t="s">
        <v>131</v>
      </c>
      <c r="C97" s="428">
        <v>6808</v>
      </c>
      <c r="D97" s="214">
        <v>6868</v>
      </c>
      <c r="E97" s="140">
        <v>4850</v>
      </c>
    </row>
    <row r="98" spans="1:5" ht="12" customHeight="1">
      <c r="A98" s="12" t="s">
        <v>72</v>
      </c>
      <c r="B98" s="6" t="s">
        <v>98</v>
      </c>
      <c r="C98" s="431">
        <v>66347</v>
      </c>
      <c r="D98" s="216">
        <v>63677</v>
      </c>
      <c r="E98" s="142">
        <v>45546</v>
      </c>
    </row>
    <row r="99" spans="1:5" ht="12" customHeight="1">
      <c r="A99" s="12" t="s">
        <v>73</v>
      </c>
      <c r="B99" s="9" t="s">
        <v>132</v>
      </c>
      <c r="C99" s="431">
        <v>4569</v>
      </c>
      <c r="D99" s="216">
        <v>4569</v>
      </c>
      <c r="E99" s="142">
        <v>2124</v>
      </c>
    </row>
    <row r="100" spans="1:5" ht="12" customHeight="1">
      <c r="A100" s="12" t="s">
        <v>82</v>
      </c>
      <c r="B100" s="17" t="s">
        <v>133</v>
      </c>
      <c r="C100" s="431">
        <v>65270</v>
      </c>
      <c r="D100" s="214">
        <v>65747</v>
      </c>
      <c r="E100" s="142">
        <v>50215</v>
      </c>
    </row>
    <row r="101" spans="1:5" ht="12" customHeight="1">
      <c r="A101" s="12" t="s">
        <v>74</v>
      </c>
      <c r="B101" s="6" t="s">
        <v>387</v>
      </c>
      <c r="C101" s="216"/>
      <c r="D101" s="216"/>
      <c r="E101" s="142"/>
    </row>
    <row r="102" spans="1:5" ht="12" customHeight="1">
      <c r="A102" s="12" t="s">
        <v>75</v>
      </c>
      <c r="B102" s="73" t="s">
        <v>386</v>
      </c>
      <c r="C102" s="216"/>
      <c r="D102" s="216"/>
      <c r="E102" s="142"/>
    </row>
    <row r="103" spans="1:5" ht="12" customHeight="1">
      <c r="A103" s="12" t="s">
        <v>83</v>
      </c>
      <c r="B103" s="73" t="s">
        <v>385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383</v>
      </c>
      <c r="B111" s="73" t="s">
        <v>303</v>
      </c>
      <c r="C111" s="216"/>
      <c r="D111" s="216"/>
      <c r="E111" s="142"/>
    </row>
    <row r="112" spans="1:5" ht="12" customHeight="1">
      <c r="A112" s="14" t="s">
        <v>384</v>
      </c>
      <c r="B112" s="73" t="s">
        <v>304</v>
      </c>
      <c r="C112" s="216"/>
      <c r="D112" s="216"/>
      <c r="E112" s="142"/>
    </row>
    <row r="113" spans="1:5" ht="12" customHeight="1">
      <c r="A113" s="12" t="s">
        <v>388</v>
      </c>
      <c r="B113" s="9" t="s">
        <v>39</v>
      </c>
      <c r="C113" s="428">
        <v>23900</v>
      </c>
      <c r="D113" s="214">
        <v>20083</v>
      </c>
      <c r="E113" s="140"/>
    </row>
    <row r="114" spans="1:5" ht="12" customHeight="1">
      <c r="A114" s="12" t="s">
        <v>389</v>
      </c>
      <c r="B114" s="6" t="s">
        <v>391</v>
      </c>
      <c r="C114" s="214"/>
      <c r="D114" s="214"/>
      <c r="E114" s="140"/>
    </row>
    <row r="115" spans="1:5" ht="12" customHeight="1" thickBot="1">
      <c r="A115" s="16" t="s">
        <v>390</v>
      </c>
      <c r="B115" s="284" t="s">
        <v>392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9994</v>
      </c>
      <c r="D116" s="213">
        <f>+D117+D119+D121</f>
        <v>16101</v>
      </c>
      <c r="E116" s="291">
        <f>+E117+E119+E121</f>
        <v>11003</v>
      </c>
    </row>
    <row r="117" spans="1:5" ht="12" customHeight="1">
      <c r="A117" s="13" t="s">
        <v>76</v>
      </c>
      <c r="B117" s="6" t="s">
        <v>168</v>
      </c>
      <c r="C117" s="427">
        <v>6299</v>
      </c>
      <c r="D117" s="295">
        <v>370</v>
      </c>
      <c r="E117" s="141">
        <v>757</v>
      </c>
    </row>
    <row r="118" spans="1:5" ht="12" customHeight="1">
      <c r="A118" s="13" t="s">
        <v>77</v>
      </c>
      <c r="B118" s="10" t="s">
        <v>309</v>
      </c>
      <c r="C118" s="427"/>
      <c r="D118" s="215"/>
      <c r="E118" s="141"/>
    </row>
    <row r="119" spans="1:5" ht="12" customHeight="1">
      <c r="A119" s="13" t="s">
        <v>78</v>
      </c>
      <c r="B119" s="10" t="s">
        <v>135</v>
      </c>
      <c r="C119" s="428">
        <v>3695</v>
      </c>
      <c r="D119" s="214">
        <v>15731</v>
      </c>
      <c r="E119" s="140">
        <v>10246</v>
      </c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372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393</v>
      </c>
      <c r="C130" s="213">
        <f>+C95+C116</f>
        <v>201650</v>
      </c>
      <c r="D130" s="307">
        <f>+D95+D116</f>
        <v>202286</v>
      </c>
      <c r="E130" s="139">
        <f>+E95+E116</f>
        <v>134310</v>
      </c>
    </row>
    <row r="131" spans="1:5" ht="12" customHeight="1" thickBot="1">
      <c r="A131" s="18" t="s">
        <v>12</v>
      </c>
      <c r="B131" s="65" t="s">
        <v>470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401</v>
      </c>
      <c r="C132" s="214"/>
      <c r="D132" s="309"/>
      <c r="E132" s="140"/>
    </row>
    <row r="133" spans="1:5" ht="12" customHeight="1">
      <c r="A133" s="13" t="s">
        <v>209</v>
      </c>
      <c r="B133" s="10" t="s">
        <v>402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403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395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404</v>
      </c>
      <c r="C136" s="214"/>
      <c r="D136" s="309"/>
      <c r="E136" s="140"/>
    </row>
    <row r="137" spans="1:5" ht="12" customHeight="1">
      <c r="A137" s="13" t="s">
        <v>64</v>
      </c>
      <c r="B137" s="7" t="s">
        <v>396</v>
      </c>
      <c r="C137" s="214"/>
      <c r="D137" s="309"/>
      <c r="E137" s="140"/>
    </row>
    <row r="138" spans="1:5" ht="12" customHeight="1">
      <c r="A138" s="13" t="s">
        <v>65</v>
      </c>
      <c r="B138" s="7" t="s">
        <v>397</v>
      </c>
      <c r="C138" s="214"/>
      <c r="D138" s="309"/>
      <c r="E138" s="140"/>
    </row>
    <row r="139" spans="1:5" ht="12" customHeight="1">
      <c r="A139" s="13" t="s">
        <v>123</v>
      </c>
      <c r="B139" s="7" t="s">
        <v>398</v>
      </c>
      <c r="C139" s="214"/>
      <c r="D139" s="309"/>
      <c r="E139" s="140"/>
    </row>
    <row r="140" spans="1:5" ht="12" customHeight="1">
      <c r="A140" s="13" t="s">
        <v>124</v>
      </c>
      <c r="B140" s="7" t="s">
        <v>399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400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408</v>
      </c>
      <c r="C142" s="219">
        <f>+C143+C144+C145+C146</f>
        <v>0</v>
      </c>
      <c r="D142" s="311">
        <f>+D143+D144+D145+D146</f>
        <v>3447</v>
      </c>
      <c r="E142" s="256">
        <f>+E143+E144+E145+E146</f>
        <v>4102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>
        <v>3447</v>
      </c>
      <c r="E144" s="140">
        <v>4102</v>
      </c>
    </row>
    <row r="145" spans="1:5" ht="12" customHeight="1">
      <c r="A145" s="13" t="s">
        <v>230</v>
      </c>
      <c r="B145" s="7" t="s">
        <v>409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410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405</v>
      </c>
      <c r="C148" s="214"/>
      <c r="D148" s="309"/>
      <c r="E148" s="140"/>
    </row>
    <row r="149" spans="1:5" ht="12" customHeight="1">
      <c r="A149" s="13" t="s">
        <v>69</v>
      </c>
      <c r="B149" s="7" t="s">
        <v>412</v>
      </c>
      <c r="C149" s="214"/>
      <c r="D149" s="309"/>
      <c r="E149" s="140"/>
    </row>
    <row r="150" spans="1:5" ht="12" customHeight="1">
      <c r="A150" s="13" t="s">
        <v>242</v>
      </c>
      <c r="B150" s="7" t="s">
        <v>407</v>
      </c>
      <c r="C150" s="214"/>
      <c r="D150" s="309"/>
      <c r="E150" s="140"/>
    </row>
    <row r="151" spans="1:5" ht="12" customHeight="1">
      <c r="A151" s="13" t="s">
        <v>243</v>
      </c>
      <c r="B151" s="7" t="s">
        <v>413</v>
      </c>
      <c r="C151" s="214"/>
      <c r="D151" s="309"/>
      <c r="E151" s="140"/>
    </row>
    <row r="152" spans="1:5" ht="12" customHeight="1" thickBot="1">
      <c r="A152" s="13" t="s">
        <v>411</v>
      </c>
      <c r="B152" s="7" t="s">
        <v>414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415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416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418</v>
      </c>
      <c r="C155" s="300">
        <f>+C131+C135+C142+C147+C153+C154</f>
        <v>0</v>
      </c>
      <c r="D155" s="314">
        <f>+D131+D135+D142+D147+D153+D154</f>
        <v>3447</v>
      </c>
      <c r="E155" s="294">
        <f>+E131+E135+E142+E147+E153+E154</f>
        <v>4102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417</v>
      </c>
      <c r="C156" s="300">
        <f>+C130+C155</f>
        <v>201650</v>
      </c>
      <c r="D156" s="314">
        <f>+D130+D155</f>
        <v>205733</v>
      </c>
      <c r="E156" s="294">
        <f>+E130+E155</f>
        <v>138412</v>
      </c>
    </row>
    <row r="157" ht="7.5" customHeight="1"/>
    <row r="158" spans="1:5" ht="15.75">
      <c r="A158" s="453" t="s">
        <v>318</v>
      </c>
      <c r="B158" s="453"/>
      <c r="C158" s="453"/>
      <c r="D158" s="453"/>
      <c r="E158" s="453"/>
    </row>
    <row r="159" spans="1:5" ht="15" customHeight="1" thickBot="1">
      <c r="A159" s="455" t="s">
        <v>111</v>
      </c>
      <c r="B159" s="455"/>
      <c r="C159" s="151"/>
      <c r="E159" s="151" t="s">
        <v>169</v>
      </c>
    </row>
    <row r="160" spans="1:5" ht="25.5" customHeight="1" thickBot="1">
      <c r="A160" s="18">
        <v>1</v>
      </c>
      <c r="B160" s="23" t="s">
        <v>419</v>
      </c>
      <c r="C160" s="306">
        <f>+C63-C130</f>
        <v>-22770</v>
      </c>
      <c r="D160" s="213">
        <f>+D63-D130</f>
        <v>-19323</v>
      </c>
      <c r="E160" s="139">
        <f>+E63-E130</f>
        <v>17798</v>
      </c>
    </row>
    <row r="161" spans="1:5" ht="32.25" customHeight="1" thickBot="1">
      <c r="A161" s="18" t="s">
        <v>10</v>
      </c>
      <c r="B161" s="23" t="s">
        <v>425</v>
      </c>
      <c r="C161" s="213">
        <f>+C87-C155</f>
        <v>22770</v>
      </c>
      <c r="D161" s="213">
        <f>+D87-D155</f>
        <v>19323</v>
      </c>
      <c r="E161" s="139">
        <f>+E87-E155</f>
        <v>19323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CE,Félkövér"&amp;12.Bakonybél. Község Önkormányzat
2015. ÉVI KÖLTSÉGVETÉSÉNEK ÖSSZEVONT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7">
      <selection activeCell="H6" sqref="H6:I6"/>
    </sheetView>
  </sheetViews>
  <sheetFormatPr defaultColWidth="9.00390625" defaultRowHeight="12.75"/>
  <cols>
    <col min="1" max="1" width="6.875" style="38" customWidth="1"/>
    <col min="2" max="2" width="49.875" style="87" customWidth="1"/>
    <col min="3" max="5" width="15.50390625" style="38" customWidth="1"/>
    <col min="6" max="6" width="49.87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1.5">
      <c r="B1" s="159" t="s">
        <v>116</v>
      </c>
      <c r="C1" s="160"/>
      <c r="D1" s="160"/>
      <c r="E1" s="160"/>
      <c r="F1" s="160"/>
      <c r="G1" s="160"/>
      <c r="H1" s="160"/>
      <c r="I1" s="160"/>
      <c r="J1" s="463" t="s">
        <v>474</v>
      </c>
    </row>
    <row r="2" spans="7:10" ht="14.25" thickBot="1">
      <c r="G2" s="161" t="s">
        <v>50</v>
      </c>
      <c r="H2" s="161"/>
      <c r="I2" s="161"/>
      <c r="J2" s="463"/>
    </row>
    <row r="3" spans="1:10" ht="13.5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6.75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IX. 30. teljesítés</v>
      </c>
      <c r="J4" s="463"/>
    </row>
    <row r="5" spans="1:10" s="165" customFormat="1" ht="13.5" thickBot="1">
      <c r="A5" s="166" t="s">
        <v>432</v>
      </c>
      <c r="B5" s="167" t="s">
        <v>433</v>
      </c>
      <c r="C5" s="168" t="s">
        <v>434</v>
      </c>
      <c r="D5" s="168" t="s">
        <v>436</v>
      </c>
      <c r="E5" s="168" t="s">
        <v>435</v>
      </c>
      <c r="F5" s="167" t="s">
        <v>437</v>
      </c>
      <c r="G5" s="168" t="s">
        <v>438</v>
      </c>
      <c r="H5" s="337" t="s">
        <v>439</v>
      </c>
      <c r="I5" s="332" t="s">
        <v>473</v>
      </c>
      <c r="J5" s="463"/>
    </row>
    <row r="6" spans="1:10" ht="12.75" customHeight="1">
      <c r="A6" s="170" t="s">
        <v>9</v>
      </c>
      <c r="B6" s="171" t="s">
        <v>328</v>
      </c>
      <c r="C6" s="152"/>
      <c r="D6" s="152"/>
      <c r="E6" s="152"/>
      <c r="F6" s="171" t="s">
        <v>168</v>
      </c>
      <c r="G6" s="417"/>
      <c r="H6" s="336">
        <v>276</v>
      </c>
      <c r="I6" s="334">
        <v>276</v>
      </c>
      <c r="J6" s="463"/>
    </row>
    <row r="7" spans="1:10" ht="12.75">
      <c r="A7" s="172" t="s">
        <v>10</v>
      </c>
      <c r="B7" s="173" t="s">
        <v>329</v>
      </c>
      <c r="C7" s="153"/>
      <c r="D7" s="153"/>
      <c r="E7" s="153"/>
      <c r="F7" s="173" t="s">
        <v>334</v>
      </c>
      <c r="G7" s="418"/>
      <c r="H7" s="153"/>
      <c r="I7" s="328"/>
      <c r="J7" s="463"/>
    </row>
    <row r="8" spans="1:10" ht="12.75" customHeight="1">
      <c r="A8" s="172" t="s">
        <v>11</v>
      </c>
      <c r="B8" s="173" t="s">
        <v>4</v>
      </c>
      <c r="C8" s="153"/>
      <c r="D8" s="153"/>
      <c r="E8" s="153"/>
      <c r="F8" s="173" t="s">
        <v>135</v>
      </c>
      <c r="G8" s="418"/>
      <c r="H8" s="153"/>
      <c r="I8" s="328"/>
      <c r="J8" s="463"/>
    </row>
    <row r="9" spans="1:10" ht="12.75" customHeight="1">
      <c r="A9" s="172" t="s">
        <v>12</v>
      </c>
      <c r="B9" s="173" t="s">
        <v>330</v>
      </c>
      <c r="C9" s="153"/>
      <c r="D9" s="153"/>
      <c r="E9" s="153"/>
      <c r="F9" s="173" t="s">
        <v>335</v>
      </c>
      <c r="G9" s="418"/>
      <c r="H9" s="153"/>
      <c r="I9" s="328"/>
      <c r="J9" s="463"/>
    </row>
    <row r="10" spans="1:10" ht="12.75" customHeight="1">
      <c r="A10" s="172" t="s">
        <v>13</v>
      </c>
      <c r="B10" s="173" t="s">
        <v>331</v>
      </c>
      <c r="C10" s="153"/>
      <c r="D10" s="153"/>
      <c r="E10" s="153"/>
      <c r="F10" s="173" t="s">
        <v>171</v>
      </c>
      <c r="G10" s="418"/>
      <c r="H10" s="153"/>
      <c r="I10" s="328"/>
      <c r="J10" s="463"/>
    </row>
    <row r="11" spans="1:10" ht="12.75" customHeight="1">
      <c r="A11" s="172" t="s">
        <v>14</v>
      </c>
      <c r="B11" s="173" t="s">
        <v>332</v>
      </c>
      <c r="C11" s="154"/>
      <c r="D11" s="154"/>
      <c r="E11" s="154"/>
      <c r="F11" s="242"/>
      <c r="G11" s="418"/>
      <c r="H11" s="153"/>
      <c r="I11" s="328"/>
      <c r="J11" s="463"/>
    </row>
    <row r="12" spans="1:10" ht="12.75" customHeight="1">
      <c r="A12" s="172" t="s">
        <v>15</v>
      </c>
      <c r="B12" s="30"/>
      <c r="C12" s="153"/>
      <c r="D12" s="153"/>
      <c r="E12" s="153"/>
      <c r="F12" s="242"/>
      <c r="G12" s="418"/>
      <c r="H12" s="153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243"/>
      <c r="G13" s="418"/>
      <c r="H13" s="153"/>
      <c r="I13" s="328"/>
      <c r="J13" s="463"/>
    </row>
    <row r="14" spans="1:10" ht="12.75" customHeight="1">
      <c r="A14" s="172" t="s">
        <v>17</v>
      </c>
      <c r="B14" s="240"/>
      <c r="C14" s="154"/>
      <c r="D14" s="154"/>
      <c r="E14" s="154"/>
      <c r="F14" s="242"/>
      <c r="G14" s="418"/>
      <c r="H14" s="153"/>
      <c r="I14" s="328"/>
      <c r="J14" s="463"/>
    </row>
    <row r="15" spans="1:10" ht="12.75">
      <c r="A15" s="172" t="s">
        <v>18</v>
      </c>
      <c r="B15" s="30"/>
      <c r="C15" s="154"/>
      <c r="D15" s="154"/>
      <c r="E15" s="154"/>
      <c r="F15" s="242"/>
      <c r="G15" s="418"/>
      <c r="H15" s="153"/>
      <c r="I15" s="328"/>
      <c r="J15" s="463"/>
    </row>
    <row r="16" spans="1:10" ht="12.75" customHeight="1" thickBot="1">
      <c r="A16" s="209" t="s">
        <v>19</v>
      </c>
      <c r="B16" s="241"/>
      <c r="C16" s="211"/>
      <c r="D16" s="211"/>
      <c r="E16" s="211"/>
      <c r="F16" s="210" t="s">
        <v>39</v>
      </c>
      <c r="G16" s="419"/>
      <c r="H16" s="335"/>
      <c r="I16" s="333"/>
      <c r="J16" s="463"/>
    </row>
    <row r="17" spans="1:10" ht="15.75" customHeight="1" thickBot="1">
      <c r="A17" s="175" t="s">
        <v>20</v>
      </c>
      <c r="B17" s="66" t="s">
        <v>342</v>
      </c>
      <c r="C17" s="156">
        <f>+C6+C8+C9+C11+C12+C13+C14+C15+C16</f>
        <v>0</v>
      </c>
      <c r="D17" s="156">
        <f>+D6+D8+D9+D11+D12+D13+D14+D15+D16</f>
        <v>0</v>
      </c>
      <c r="E17" s="156">
        <f>+E6+E8+E9+E11+E12+E13+E14+E15+E16</f>
        <v>0</v>
      </c>
      <c r="F17" s="66" t="s">
        <v>343</v>
      </c>
      <c r="G17" s="156">
        <f>+G6+G8+G10+G11+G12+G13+G14+G15+G16</f>
        <v>0</v>
      </c>
      <c r="H17" s="156">
        <f>+H6+H8+H10+H11+H12+H13+H14+H15+H16</f>
        <v>276</v>
      </c>
      <c r="I17" s="194">
        <f>+I6+I8+I10+I11+I12+I13+I14+I15+I16</f>
        <v>276</v>
      </c>
      <c r="J17" s="463"/>
    </row>
    <row r="18" spans="1:10" ht="12.75" customHeight="1">
      <c r="A18" s="170" t="s">
        <v>21</v>
      </c>
      <c r="B18" s="184" t="s">
        <v>189</v>
      </c>
      <c r="C18" s="191">
        <f>+C19+C20+C21+C22+C23</f>
        <v>0</v>
      </c>
      <c r="D18" s="191">
        <f>+D19+D20+D21+D22+D23</f>
        <v>0</v>
      </c>
      <c r="E18" s="191">
        <f>+E19+E20+E21+E22+E23</f>
        <v>0</v>
      </c>
      <c r="F18" s="178" t="s">
        <v>139</v>
      </c>
      <c r="G18" s="336"/>
      <c r="H18" s="336"/>
      <c r="I18" s="334"/>
      <c r="J18" s="463"/>
    </row>
    <row r="19" spans="1:10" ht="12.75" customHeight="1">
      <c r="A19" s="172" t="s">
        <v>22</v>
      </c>
      <c r="B19" s="185" t="s">
        <v>178</v>
      </c>
      <c r="C19" s="55"/>
      <c r="D19" s="55"/>
      <c r="E19" s="55"/>
      <c r="F19" s="178" t="s">
        <v>142</v>
      </c>
      <c r="G19" s="55"/>
      <c r="H19" s="55"/>
      <c r="I19" s="331"/>
      <c r="J19" s="463"/>
    </row>
    <row r="20" spans="1:10" ht="12.75" customHeight="1">
      <c r="A20" s="170" t="s">
        <v>23</v>
      </c>
      <c r="B20" s="185" t="s">
        <v>179</v>
      </c>
      <c r="C20" s="55"/>
      <c r="D20" s="55"/>
      <c r="E20" s="55"/>
      <c r="F20" s="178" t="s">
        <v>113</v>
      </c>
      <c r="G20" s="55"/>
      <c r="H20" s="55"/>
      <c r="I20" s="331"/>
      <c r="J20" s="463"/>
    </row>
    <row r="21" spans="1:10" ht="12.75" customHeight="1">
      <c r="A21" s="172" t="s">
        <v>24</v>
      </c>
      <c r="B21" s="185" t="s">
        <v>180</v>
      </c>
      <c r="C21" s="55"/>
      <c r="D21" s="55"/>
      <c r="E21" s="55"/>
      <c r="F21" s="178" t="s">
        <v>114</v>
      </c>
      <c r="G21" s="55"/>
      <c r="H21" s="55"/>
      <c r="I21" s="331"/>
      <c r="J21" s="463"/>
    </row>
    <row r="22" spans="1:10" ht="12.75" customHeight="1">
      <c r="A22" s="170" t="s">
        <v>25</v>
      </c>
      <c r="B22" s="185" t="s">
        <v>181</v>
      </c>
      <c r="C22" s="55"/>
      <c r="D22" s="55"/>
      <c r="E22" s="55"/>
      <c r="F22" s="177" t="s">
        <v>175</v>
      </c>
      <c r="G22" s="55"/>
      <c r="H22" s="55"/>
      <c r="I22" s="331"/>
      <c r="J22" s="463"/>
    </row>
    <row r="23" spans="1:10" ht="12.75" customHeight="1">
      <c r="A23" s="172" t="s">
        <v>26</v>
      </c>
      <c r="B23" s="186" t="s">
        <v>182</v>
      </c>
      <c r="C23" s="55"/>
      <c r="D23" s="55"/>
      <c r="E23" s="55"/>
      <c r="F23" s="178" t="s">
        <v>143</v>
      </c>
      <c r="G23" s="55"/>
      <c r="H23" s="55"/>
      <c r="I23" s="331"/>
      <c r="J23" s="463"/>
    </row>
    <row r="24" spans="1:10" ht="12.75" customHeight="1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>
        <f>+E25+E26+E27+E28+E29</f>
        <v>0</v>
      </c>
      <c r="F24" s="188" t="s">
        <v>141</v>
      </c>
      <c r="G24" s="55"/>
      <c r="H24" s="55"/>
      <c r="I24" s="331"/>
      <c r="J24" s="463"/>
    </row>
    <row r="25" spans="1:10" ht="12.75" customHeight="1">
      <c r="A25" s="172" t="s">
        <v>28</v>
      </c>
      <c r="B25" s="186" t="s">
        <v>184</v>
      </c>
      <c r="C25" s="55"/>
      <c r="D25" s="55"/>
      <c r="E25" s="55"/>
      <c r="F25" s="188" t="s">
        <v>336</v>
      </c>
      <c r="G25" s="55"/>
      <c r="H25" s="55"/>
      <c r="I25" s="331"/>
      <c r="J25" s="463"/>
    </row>
    <row r="26" spans="1:10" ht="12.75" customHeight="1">
      <c r="A26" s="170" t="s">
        <v>29</v>
      </c>
      <c r="B26" s="186" t="s">
        <v>185</v>
      </c>
      <c r="C26" s="55"/>
      <c r="D26" s="55"/>
      <c r="E26" s="55"/>
      <c r="F26" s="183"/>
      <c r="G26" s="55"/>
      <c r="H26" s="55"/>
      <c r="I26" s="331"/>
      <c r="J26" s="463"/>
    </row>
    <row r="27" spans="1:10" ht="12.75" customHeight="1">
      <c r="A27" s="172" t="s">
        <v>30</v>
      </c>
      <c r="B27" s="185" t="s">
        <v>186</v>
      </c>
      <c r="C27" s="55"/>
      <c r="D27" s="55"/>
      <c r="E27" s="55"/>
      <c r="F27" s="64"/>
      <c r="G27" s="55"/>
      <c r="H27" s="55"/>
      <c r="I27" s="331"/>
      <c r="J27" s="463"/>
    </row>
    <row r="28" spans="1:10" ht="12.75" customHeight="1">
      <c r="A28" s="170" t="s">
        <v>31</v>
      </c>
      <c r="B28" s="189" t="s">
        <v>187</v>
      </c>
      <c r="C28" s="55"/>
      <c r="D28" s="55"/>
      <c r="E28" s="55"/>
      <c r="F28" s="30"/>
      <c r="G28" s="55"/>
      <c r="H28" s="55"/>
      <c r="I28" s="331"/>
      <c r="J28" s="463"/>
    </row>
    <row r="29" spans="1:10" ht="12.75" customHeight="1" thickBot="1">
      <c r="A29" s="172" t="s">
        <v>32</v>
      </c>
      <c r="B29" s="190" t="s">
        <v>188</v>
      </c>
      <c r="C29" s="55"/>
      <c r="D29" s="55"/>
      <c r="E29" s="55"/>
      <c r="F29" s="64"/>
      <c r="G29" s="55"/>
      <c r="H29" s="55"/>
      <c r="I29" s="331"/>
      <c r="J29" s="463"/>
    </row>
    <row r="30" spans="1:10" ht="21.75" customHeight="1" thickBot="1">
      <c r="A30" s="175" t="s">
        <v>33</v>
      </c>
      <c r="B30" s="66" t="s">
        <v>333</v>
      </c>
      <c r="C30" s="156">
        <f>+C18+C24</f>
        <v>0</v>
      </c>
      <c r="D30" s="156">
        <f>+D18+D24</f>
        <v>0</v>
      </c>
      <c r="E30" s="156">
        <f>+E18+E24</f>
        <v>0</v>
      </c>
      <c r="F30" s="66" t="s">
        <v>337</v>
      </c>
      <c r="G30" s="156">
        <f>SUM(G18:G29)</f>
        <v>0</v>
      </c>
      <c r="H30" s="156">
        <f>SUM(H18:H29)</f>
        <v>0</v>
      </c>
      <c r="I30" s="194">
        <f>SUM(I18:I29)</f>
        <v>0</v>
      </c>
      <c r="J30" s="463"/>
    </row>
    <row r="31" spans="1:10" ht="13.5" thickBot="1">
      <c r="A31" s="175" t="s">
        <v>34</v>
      </c>
      <c r="B31" s="181" t="s">
        <v>338</v>
      </c>
      <c r="C31" s="326">
        <f>+C17+C30</f>
        <v>0</v>
      </c>
      <c r="D31" s="326">
        <f>+D17+D30</f>
        <v>0</v>
      </c>
      <c r="E31" s="182">
        <f>+E17+E30</f>
        <v>0</v>
      </c>
      <c r="F31" s="181" t="s">
        <v>339</v>
      </c>
      <c r="G31" s="326">
        <f>+G17+G30</f>
        <v>0</v>
      </c>
      <c r="H31" s="326">
        <f>+H17+H30</f>
        <v>276</v>
      </c>
      <c r="I31" s="182">
        <f>+I17+I30</f>
        <v>276</v>
      </c>
      <c r="J31" s="463"/>
    </row>
    <row r="32" spans="1:10" ht="13.5" thickBot="1">
      <c r="A32" s="175" t="s">
        <v>35</v>
      </c>
      <c r="B32" s="181" t="s">
        <v>117</v>
      </c>
      <c r="C32" s="326" t="str">
        <f>IF(C17-G17&lt;0,G17-C17,"-")</f>
        <v>-</v>
      </c>
      <c r="D32" s="326">
        <f>IF(D17-H17&lt;0,H17-D17,"-")</f>
        <v>276</v>
      </c>
      <c r="E32" s="182">
        <f>IF(E17-I17&lt;0,I17-E17,"-")</f>
        <v>276</v>
      </c>
      <c r="F32" s="181" t="s">
        <v>118</v>
      </c>
      <c r="G32" s="326" t="str">
        <f>IF(C17-G17&gt;0,C17-G17,"-")</f>
        <v>-</v>
      </c>
      <c r="H32" s="326" t="str">
        <f>IF(D17-H17&gt;0,D17-H17,"-")</f>
        <v>-</v>
      </c>
      <c r="I32" s="182" t="str">
        <f>IF(E17-I17&gt;0,E17-I17,"-")</f>
        <v>-</v>
      </c>
      <c r="J32" s="463"/>
    </row>
    <row r="33" spans="1:10" ht="13.5" thickBot="1">
      <c r="A33" s="175" t="s">
        <v>36</v>
      </c>
      <c r="B33" s="181" t="s">
        <v>176</v>
      </c>
      <c r="C33" s="326" t="str">
        <f>IF(C17+C30-G26&lt;0,G26-(C17+C30),"-")</f>
        <v>-</v>
      </c>
      <c r="D33" s="326" t="str">
        <f>IF(D17+D30-H26&lt;0,H26-(D17+D30),"-")</f>
        <v>-</v>
      </c>
      <c r="E33" s="182" t="str">
        <f>IF(E17+E30-I26&lt;0,I26-(E17+E30),"-")</f>
        <v>-</v>
      </c>
      <c r="F33" s="181" t="s">
        <v>177</v>
      </c>
      <c r="G33" s="326" t="str">
        <f>IF(C17+C30-G26&gt;0,C17+C30-G26,"-")</f>
        <v>-</v>
      </c>
      <c r="H33" s="326" t="str">
        <f>IF(D17+D30-H26&gt;0,D17+D30-H26,"-")</f>
        <v>-</v>
      </c>
      <c r="I33" s="182" t="str">
        <f>IF(E17+E30-I26&gt;0,E17+E30-I26,"-")</f>
        <v>-</v>
      </c>
      <c r="J33" s="463"/>
    </row>
  </sheetData>
  <sheetProtection/>
  <mergeCells count="2">
    <mergeCell ref="J1:J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2" sqref="D52:E52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3" t="s">
        <v>520</v>
      </c>
    </row>
    <row r="2" spans="1:5" s="264" customFormat="1" ht="25.5" customHeight="1" thickBot="1">
      <c r="A2" s="92" t="s">
        <v>516</v>
      </c>
      <c r="B2" s="493" t="s">
        <v>553</v>
      </c>
      <c r="C2" s="494"/>
      <c r="D2" s="495"/>
      <c r="E2" s="408" t="s">
        <v>49</v>
      </c>
    </row>
    <row r="3" spans="1:5" s="264" customFormat="1" ht="24.75" thickBot="1">
      <c r="A3" s="92" t="s">
        <v>144</v>
      </c>
      <c r="B3" s="493" t="s">
        <v>344</v>
      </c>
      <c r="C3" s="494"/>
      <c r="D3" s="495"/>
      <c r="E3" s="408" t="s">
        <v>42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1430</v>
      </c>
      <c r="D8" s="156">
        <f>SUM(D9:D19)</f>
        <v>1430</v>
      </c>
      <c r="E8" s="158">
        <f>SUM(E9:E19)</f>
        <v>1157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8"/>
    </row>
    <row r="13" spans="1:5" s="199" customFormat="1" ht="12" customHeight="1">
      <c r="A13" s="260" t="s">
        <v>105</v>
      </c>
      <c r="B13" s="6" t="s">
        <v>223</v>
      </c>
      <c r="C13" s="153">
        <v>1423</v>
      </c>
      <c r="D13" s="319">
        <v>1423</v>
      </c>
      <c r="E13" s="328">
        <v>1153</v>
      </c>
    </row>
    <row r="14" spans="1:5" s="199" customFormat="1" ht="12" customHeight="1">
      <c r="A14" s="260" t="s">
        <v>74</v>
      </c>
      <c r="B14" s="6" t="s">
        <v>345</v>
      </c>
      <c r="C14" s="153"/>
      <c r="D14" s="319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319"/>
      <c r="E15" s="328"/>
    </row>
    <row r="16" spans="1:5" s="199" customFormat="1" ht="12" customHeight="1">
      <c r="A16" s="260" t="s">
        <v>83</v>
      </c>
      <c r="B16" s="6" t="s">
        <v>226</v>
      </c>
      <c r="C16" s="152">
        <v>7</v>
      </c>
      <c r="D16" s="414">
        <v>7</v>
      </c>
      <c r="E16" s="333">
        <v>4</v>
      </c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320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29"/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319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319"/>
      <c r="E23" s="328"/>
    </row>
    <row r="24" spans="1:5" s="267" customFormat="1" ht="12" customHeight="1" thickBot="1">
      <c r="A24" s="260" t="s">
        <v>79</v>
      </c>
      <c r="B24" s="6" t="s">
        <v>460</v>
      </c>
      <c r="C24" s="153"/>
      <c r="D24" s="319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3"/>
      <c r="E25" s="193"/>
    </row>
    <row r="26" spans="1:5" s="267" customFormat="1" ht="12" customHeight="1" thickBot="1">
      <c r="A26" s="100" t="s">
        <v>12</v>
      </c>
      <c r="B26" s="65" t="s">
        <v>350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348</v>
      </c>
      <c r="C27" s="336"/>
      <c r="D27" s="67"/>
      <c r="E27" s="334"/>
    </row>
    <row r="28" spans="1:5" s="267" customFormat="1" ht="12" customHeight="1">
      <c r="A28" s="261" t="s">
        <v>209</v>
      </c>
      <c r="B28" s="263" t="s">
        <v>351</v>
      </c>
      <c r="C28" s="157"/>
      <c r="D28" s="322"/>
      <c r="E28" s="330"/>
    </row>
    <row r="29" spans="1:5" s="267" customFormat="1" ht="12" customHeight="1" thickBot="1">
      <c r="A29" s="260" t="s">
        <v>210</v>
      </c>
      <c r="B29" s="70" t="s">
        <v>461</v>
      </c>
      <c r="C29" s="56"/>
      <c r="D29" s="415"/>
      <c r="E29" s="410"/>
    </row>
    <row r="30" spans="1:5" s="267" customFormat="1" ht="12" customHeight="1" thickBot="1">
      <c r="A30" s="100" t="s">
        <v>13</v>
      </c>
      <c r="B30" s="65" t="s">
        <v>352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6"/>
      <c r="D31" s="67"/>
      <c r="E31" s="334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0"/>
    </row>
    <row r="33" spans="1:5" s="267" customFormat="1" ht="12" customHeight="1" thickBot="1">
      <c r="A33" s="260" t="s">
        <v>65</v>
      </c>
      <c r="B33" s="70" t="s">
        <v>235</v>
      </c>
      <c r="C33" s="56"/>
      <c r="D33" s="415"/>
      <c r="E33" s="410"/>
    </row>
    <row r="34" spans="1:5" s="199" customFormat="1" ht="12" customHeight="1" thickBot="1">
      <c r="A34" s="100" t="s">
        <v>14</v>
      </c>
      <c r="B34" s="65" t="s">
        <v>321</v>
      </c>
      <c r="C34" s="411"/>
      <c r="D34" s="413"/>
      <c r="E34" s="193"/>
    </row>
    <row r="35" spans="1:5" s="199" customFormat="1" ht="12" customHeight="1" thickBot="1">
      <c r="A35" s="100" t="s">
        <v>15</v>
      </c>
      <c r="B35" s="65" t="s">
        <v>353</v>
      </c>
      <c r="C35" s="411"/>
      <c r="D35" s="413"/>
      <c r="E35" s="193"/>
    </row>
    <row r="36" spans="1:5" s="199" customFormat="1" ht="12" customHeight="1" thickBot="1">
      <c r="A36" s="95" t="s">
        <v>16</v>
      </c>
      <c r="B36" s="65" t="s">
        <v>462</v>
      </c>
      <c r="C36" s="156">
        <f>+C8+C20+C25+C26+C30+C34+C35</f>
        <v>1430</v>
      </c>
      <c r="D36" s="321">
        <f>+D8+D20+D25+D26+D30+D34+D35</f>
        <v>1430</v>
      </c>
      <c r="E36" s="194">
        <f>+E8+E20+E25+E26+E30+E34+E35</f>
        <v>1157</v>
      </c>
    </row>
    <row r="37" spans="1:5" s="199" customFormat="1" ht="12" customHeight="1" thickBot="1">
      <c r="A37" s="111" t="s">
        <v>17</v>
      </c>
      <c r="B37" s="65" t="s">
        <v>355</v>
      </c>
      <c r="C37" s="156">
        <f>+C38+C39+C40</f>
        <v>24259</v>
      </c>
      <c r="D37" s="321">
        <f>+D38+D39+D40</f>
        <v>24259</v>
      </c>
      <c r="E37" s="194">
        <f>+E38+E39+E40</f>
        <v>19199</v>
      </c>
    </row>
    <row r="38" spans="1:5" s="199" customFormat="1" ht="12" customHeight="1">
      <c r="A38" s="261" t="s">
        <v>356</v>
      </c>
      <c r="B38" s="262" t="s">
        <v>178</v>
      </c>
      <c r="C38" s="426">
        <v>166</v>
      </c>
      <c r="D38" s="67">
        <v>166</v>
      </c>
      <c r="E38" s="334">
        <v>166</v>
      </c>
    </row>
    <row r="39" spans="1:5" s="199" customFormat="1" ht="12" customHeight="1">
      <c r="A39" s="261" t="s">
        <v>357</v>
      </c>
      <c r="B39" s="263" t="s">
        <v>2</v>
      </c>
      <c r="C39" s="157"/>
      <c r="D39" s="322"/>
      <c r="E39" s="330"/>
    </row>
    <row r="40" spans="1:5" s="267" customFormat="1" ht="12" customHeight="1" thickBot="1">
      <c r="A40" s="260" t="s">
        <v>358</v>
      </c>
      <c r="B40" s="70" t="s">
        <v>359</v>
      </c>
      <c r="C40" s="56">
        <v>24093</v>
      </c>
      <c r="D40" s="415">
        <v>24093</v>
      </c>
      <c r="E40" s="410">
        <v>19033</v>
      </c>
    </row>
    <row r="41" spans="1:5" s="267" customFormat="1" ht="15" customHeight="1" thickBot="1">
      <c r="A41" s="111" t="s">
        <v>18</v>
      </c>
      <c r="B41" s="112" t="s">
        <v>360</v>
      </c>
      <c r="C41" s="412">
        <f>+C36+C37</f>
        <v>25689</v>
      </c>
      <c r="D41" s="407">
        <f>+D36+D37</f>
        <v>25689</v>
      </c>
      <c r="E41" s="197">
        <f>+E36+E37</f>
        <v>20356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89" t="s">
        <v>46</v>
      </c>
      <c r="B44" s="490"/>
      <c r="C44" s="490"/>
      <c r="D44" s="490"/>
      <c r="E44" s="491"/>
    </row>
    <row r="45" spans="1:5" s="268" customFormat="1" ht="12" customHeight="1" thickBot="1">
      <c r="A45" s="100" t="s">
        <v>9</v>
      </c>
      <c r="B45" s="65" t="s">
        <v>361</v>
      </c>
      <c r="C45" s="156">
        <f>SUM(C46:C50)</f>
        <v>25689</v>
      </c>
      <c r="D45" s="321">
        <f>SUM(D46:D50)</f>
        <v>25354</v>
      </c>
      <c r="E45" s="194">
        <f>SUM(E46:E50)</f>
        <v>19614</v>
      </c>
    </row>
    <row r="46" spans="1:5" ht="12" customHeight="1">
      <c r="A46" s="260" t="s">
        <v>70</v>
      </c>
      <c r="B46" s="7" t="s">
        <v>38</v>
      </c>
      <c r="C46" s="426">
        <v>13513</v>
      </c>
      <c r="D46" s="426">
        <v>13513</v>
      </c>
      <c r="E46" s="334">
        <v>10872</v>
      </c>
    </row>
    <row r="47" spans="1:5" ht="12" customHeight="1">
      <c r="A47" s="260" t="s">
        <v>71</v>
      </c>
      <c r="B47" s="6" t="s">
        <v>131</v>
      </c>
      <c r="C47" s="55">
        <v>3663</v>
      </c>
      <c r="D47" s="55">
        <v>3663</v>
      </c>
      <c r="E47" s="331">
        <v>2625</v>
      </c>
    </row>
    <row r="48" spans="1:5" ht="12" customHeight="1">
      <c r="A48" s="260" t="s">
        <v>72</v>
      </c>
      <c r="B48" s="6" t="s">
        <v>98</v>
      </c>
      <c r="C48" s="55">
        <v>8513</v>
      </c>
      <c r="D48" s="68">
        <v>8178</v>
      </c>
      <c r="E48" s="331">
        <v>6117</v>
      </c>
    </row>
    <row r="49" spans="1:5" ht="12" customHeight="1">
      <c r="A49" s="260" t="s">
        <v>73</v>
      </c>
      <c r="B49" s="6" t="s">
        <v>132</v>
      </c>
      <c r="C49" s="55"/>
      <c r="D49" s="68"/>
      <c r="E49" s="331"/>
    </row>
    <row r="50" spans="1:5" ht="12" customHeight="1" thickBot="1">
      <c r="A50" s="260" t="s">
        <v>105</v>
      </c>
      <c r="B50" s="6" t="s">
        <v>133</v>
      </c>
      <c r="C50" s="55"/>
      <c r="D50" s="68"/>
      <c r="E50" s="331"/>
    </row>
    <row r="51" spans="1:5" ht="12" customHeight="1" thickBot="1">
      <c r="A51" s="100" t="s">
        <v>10</v>
      </c>
      <c r="B51" s="65" t="s">
        <v>362</v>
      </c>
      <c r="C51" s="156">
        <f>SUM(C52:C54)</f>
        <v>0</v>
      </c>
      <c r="D51" s="321">
        <f>SUM(D52:D54)</f>
        <v>335</v>
      </c>
      <c r="E51" s="194">
        <f>SUM(E52:E54)</f>
        <v>335</v>
      </c>
    </row>
    <row r="52" spans="1:5" s="268" customFormat="1" ht="12" customHeight="1">
      <c r="A52" s="260" t="s">
        <v>76</v>
      </c>
      <c r="B52" s="7" t="s">
        <v>168</v>
      </c>
      <c r="C52" s="336"/>
      <c r="D52" s="67">
        <v>335</v>
      </c>
      <c r="E52" s="334">
        <v>335</v>
      </c>
    </row>
    <row r="53" spans="1:5" ht="12" customHeight="1">
      <c r="A53" s="260" t="s">
        <v>77</v>
      </c>
      <c r="B53" s="6" t="s">
        <v>135</v>
      </c>
      <c r="C53" s="55"/>
      <c r="D53" s="68"/>
      <c r="E53" s="331"/>
    </row>
    <row r="54" spans="1:5" ht="12" customHeight="1">
      <c r="A54" s="260" t="s">
        <v>78</v>
      </c>
      <c r="B54" s="6" t="s">
        <v>47</v>
      </c>
      <c r="C54" s="55"/>
      <c r="D54" s="68"/>
      <c r="E54" s="331"/>
    </row>
    <row r="55" spans="1:5" ht="12" customHeight="1" thickBot="1">
      <c r="A55" s="260" t="s">
        <v>79</v>
      </c>
      <c r="B55" s="6" t="s">
        <v>459</v>
      </c>
      <c r="C55" s="55"/>
      <c r="D55" s="68"/>
      <c r="E55" s="331"/>
    </row>
    <row r="56" spans="1:5" ht="15" customHeight="1" thickBot="1">
      <c r="A56" s="100" t="s">
        <v>11</v>
      </c>
      <c r="B56" s="65" t="s">
        <v>5</v>
      </c>
      <c r="C56" s="411"/>
      <c r="D56" s="413"/>
      <c r="E56" s="193"/>
    </row>
    <row r="57" spans="1:5" ht="13.5" thickBot="1">
      <c r="A57" s="100" t="s">
        <v>12</v>
      </c>
      <c r="B57" s="117" t="s">
        <v>463</v>
      </c>
      <c r="C57" s="412">
        <f>+C45+C51+C56</f>
        <v>25689</v>
      </c>
      <c r="D57" s="407">
        <f>+D45+D51+D56</f>
        <v>25689</v>
      </c>
      <c r="E57" s="197">
        <f>+E45+E51+E56</f>
        <v>19949</v>
      </c>
    </row>
    <row r="58" ht="15" customHeight="1" thickBot="1">
      <c r="C58" s="198"/>
    </row>
    <row r="59" spans="1:5" ht="14.25" customHeight="1" thickBot="1">
      <c r="A59" s="120" t="s">
        <v>454</v>
      </c>
      <c r="B59" s="121"/>
      <c r="C59" s="405"/>
      <c r="D59" s="405"/>
      <c r="E59" s="404"/>
    </row>
    <row r="60" spans="1:5" ht="13.5" thickBot="1">
      <c r="A60" s="120" t="s">
        <v>146</v>
      </c>
      <c r="B60" s="121"/>
      <c r="C60" s="405"/>
      <c r="D60" s="405"/>
      <c r="E60" s="404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3" t="s">
        <v>523</v>
      </c>
    </row>
    <row r="2" spans="1:5" s="264" customFormat="1" ht="25.5" customHeight="1" thickBot="1">
      <c r="A2" s="92" t="s">
        <v>516</v>
      </c>
      <c r="B2" s="493" t="s">
        <v>553</v>
      </c>
      <c r="C2" s="494"/>
      <c r="D2" s="495"/>
      <c r="E2" s="408" t="s">
        <v>49</v>
      </c>
    </row>
    <row r="3" spans="1:5" s="264" customFormat="1" ht="24.75" thickBot="1">
      <c r="A3" s="92" t="s">
        <v>144</v>
      </c>
      <c r="B3" s="493" t="s">
        <v>363</v>
      </c>
      <c r="C3" s="494"/>
      <c r="D3" s="495"/>
      <c r="E3" s="408" t="s">
        <v>48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1430</v>
      </c>
      <c r="D8" s="156">
        <f>SUM(D9:D19)</f>
        <v>1430</v>
      </c>
      <c r="E8" s="158">
        <f>SUM(E9:E19)</f>
        <v>1157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8"/>
    </row>
    <row r="13" spans="1:5" s="199" customFormat="1" ht="12" customHeight="1">
      <c r="A13" s="260" t="s">
        <v>105</v>
      </c>
      <c r="B13" s="6" t="s">
        <v>223</v>
      </c>
      <c r="C13" s="153">
        <v>1423</v>
      </c>
      <c r="D13" s="319">
        <v>1423</v>
      </c>
      <c r="E13" s="328">
        <v>1153</v>
      </c>
    </row>
    <row r="14" spans="1:5" s="199" customFormat="1" ht="12" customHeight="1">
      <c r="A14" s="260" t="s">
        <v>74</v>
      </c>
      <c r="B14" s="6" t="s">
        <v>345</v>
      </c>
      <c r="C14" s="153"/>
      <c r="D14" s="319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319"/>
      <c r="E15" s="328"/>
    </row>
    <row r="16" spans="1:5" s="199" customFormat="1" ht="12" customHeight="1">
      <c r="A16" s="260" t="s">
        <v>83</v>
      </c>
      <c r="B16" s="6" t="s">
        <v>226</v>
      </c>
      <c r="C16" s="152">
        <v>7</v>
      </c>
      <c r="D16" s="414">
        <v>7</v>
      </c>
      <c r="E16" s="333">
        <v>4</v>
      </c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320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29"/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319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319"/>
      <c r="E23" s="328"/>
    </row>
    <row r="24" spans="1:5" s="267" customFormat="1" ht="12" customHeight="1" thickBot="1">
      <c r="A24" s="260" t="s">
        <v>79</v>
      </c>
      <c r="B24" s="6" t="s">
        <v>460</v>
      </c>
      <c r="C24" s="153"/>
      <c r="D24" s="319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3"/>
      <c r="E25" s="193"/>
    </row>
    <row r="26" spans="1:5" s="267" customFormat="1" ht="12" customHeight="1" thickBot="1">
      <c r="A26" s="100" t="s">
        <v>12</v>
      </c>
      <c r="B26" s="65" t="s">
        <v>350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348</v>
      </c>
      <c r="C27" s="336"/>
      <c r="D27" s="67"/>
      <c r="E27" s="334"/>
    </row>
    <row r="28" spans="1:5" s="267" customFormat="1" ht="12" customHeight="1">
      <c r="A28" s="261" t="s">
        <v>209</v>
      </c>
      <c r="B28" s="263" t="s">
        <v>351</v>
      </c>
      <c r="C28" s="157"/>
      <c r="D28" s="322"/>
      <c r="E28" s="330"/>
    </row>
    <row r="29" spans="1:5" s="267" customFormat="1" ht="12" customHeight="1" thickBot="1">
      <c r="A29" s="260" t="s">
        <v>210</v>
      </c>
      <c r="B29" s="70" t="s">
        <v>461</v>
      </c>
      <c r="C29" s="56"/>
      <c r="D29" s="415"/>
      <c r="E29" s="410"/>
    </row>
    <row r="30" spans="1:5" s="267" customFormat="1" ht="12" customHeight="1" thickBot="1">
      <c r="A30" s="100" t="s">
        <v>13</v>
      </c>
      <c r="B30" s="65" t="s">
        <v>352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6"/>
      <c r="D31" s="67"/>
      <c r="E31" s="334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0"/>
    </row>
    <row r="33" spans="1:5" s="267" customFormat="1" ht="12" customHeight="1" thickBot="1">
      <c r="A33" s="260" t="s">
        <v>65</v>
      </c>
      <c r="B33" s="70" t="s">
        <v>235</v>
      </c>
      <c r="C33" s="56"/>
      <c r="D33" s="415"/>
      <c r="E33" s="410"/>
    </row>
    <row r="34" spans="1:5" s="199" customFormat="1" ht="12" customHeight="1" thickBot="1">
      <c r="A34" s="100" t="s">
        <v>14</v>
      </c>
      <c r="B34" s="65" t="s">
        <v>321</v>
      </c>
      <c r="C34" s="411"/>
      <c r="D34" s="413"/>
      <c r="E34" s="193"/>
    </row>
    <row r="35" spans="1:5" s="199" customFormat="1" ht="12" customHeight="1" thickBot="1">
      <c r="A35" s="100" t="s">
        <v>15</v>
      </c>
      <c r="B35" s="65" t="s">
        <v>353</v>
      </c>
      <c r="C35" s="411"/>
      <c r="D35" s="413"/>
      <c r="E35" s="193"/>
    </row>
    <row r="36" spans="1:5" s="199" customFormat="1" ht="12" customHeight="1" thickBot="1">
      <c r="A36" s="95" t="s">
        <v>16</v>
      </c>
      <c r="B36" s="65" t="s">
        <v>462</v>
      </c>
      <c r="C36" s="156">
        <f>+C8+C20+C25+C26+C30+C34+C35</f>
        <v>1430</v>
      </c>
      <c r="D36" s="321">
        <f>+D8+D20+D25+D26+D30+D34+D35</f>
        <v>1430</v>
      </c>
      <c r="E36" s="194">
        <f>+E8+E20+E25+E26+E30+E34+E35</f>
        <v>1157</v>
      </c>
    </row>
    <row r="37" spans="1:5" s="199" customFormat="1" ht="12" customHeight="1" thickBot="1">
      <c r="A37" s="111" t="s">
        <v>17</v>
      </c>
      <c r="B37" s="65" t="s">
        <v>355</v>
      </c>
      <c r="C37" s="156">
        <f>+C38+C39+C40</f>
        <v>24259</v>
      </c>
      <c r="D37" s="321">
        <f>+D38+D39+D40</f>
        <v>24259</v>
      </c>
      <c r="E37" s="194">
        <f>+E38+E39+E40</f>
        <v>19199</v>
      </c>
    </row>
    <row r="38" spans="1:5" s="199" customFormat="1" ht="12" customHeight="1">
      <c r="A38" s="261" t="s">
        <v>356</v>
      </c>
      <c r="B38" s="262" t="s">
        <v>178</v>
      </c>
      <c r="C38" s="426">
        <v>166</v>
      </c>
      <c r="D38" s="67">
        <v>166</v>
      </c>
      <c r="E38" s="334">
        <v>166</v>
      </c>
    </row>
    <row r="39" spans="1:5" s="199" customFormat="1" ht="12" customHeight="1">
      <c r="A39" s="261" t="s">
        <v>357</v>
      </c>
      <c r="B39" s="263" t="s">
        <v>2</v>
      </c>
      <c r="C39" s="157"/>
      <c r="D39" s="322"/>
      <c r="E39" s="330"/>
    </row>
    <row r="40" spans="1:5" s="267" customFormat="1" ht="12" customHeight="1" thickBot="1">
      <c r="A40" s="260" t="s">
        <v>358</v>
      </c>
      <c r="B40" s="70" t="s">
        <v>359</v>
      </c>
      <c r="C40" s="56">
        <v>24093</v>
      </c>
      <c r="D40" s="415">
        <v>24093</v>
      </c>
      <c r="E40" s="410">
        <v>19033</v>
      </c>
    </row>
    <row r="41" spans="1:5" s="267" customFormat="1" ht="15" customHeight="1" thickBot="1">
      <c r="A41" s="111" t="s">
        <v>18</v>
      </c>
      <c r="B41" s="112" t="s">
        <v>360</v>
      </c>
      <c r="C41" s="412">
        <f>+C36+C37</f>
        <v>25689</v>
      </c>
      <c r="D41" s="407">
        <f>+D36+D37</f>
        <v>25689</v>
      </c>
      <c r="E41" s="197">
        <f>+E36+E37</f>
        <v>20356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89" t="s">
        <v>46</v>
      </c>
      <c r="B44" s="490"/>
      <c r="C44" s="490"/>
      <c r="D44" s="490"/>
      <c r="E44" s="491"/>
    </row>
    <row r="45" spans="1:5" s="268" customFormat="1" ht="12" customHeight="1" thickBot="1">
      <c r="A45" s="100" t="s">
        <v>9</v>
      </c>
      <c r="B45" s="65" t="s">
        <v>361</v>
      </c>
      <c r="C45" s="156">
        <f>SUM(C46:C50)</f>
        <v>25689</v>
      </c>
      <c r="D45" s="321">
        <f>SUM(D46:D50)</f>
        <v>25354</v>
      </c>
      <c r="E45" s="194">
        <f>SUM(E46:E50)</f>
        <v>19614</v>
      </c>
    </row>
    <row r="46" spans="1:5" ht="12" customHeight="1">
      <c r="A46" s="260" t="s">
        <v>70</v>
      </c>
      <c r="B46" s="7" t="s">
        <v>38</v>
      </c>
      <c r="C46" s="426">
        <v>13513</v>
      </c>
      <c r="D46" s="426">
        <v>13513</v>
      </c>
      <c r="E46" s="334">
        <v>10872</v>
      </c>
    </row>
    <row r="47" spans="1:5" ht="12" customHeight="1">
      <c r="A47" s="260" t="s">
        <v>71</v>
      </c>
      <c r="B47" s="6" t="s">
        <v>131</v>
      </c>
      <c r="C47" s="55">
        <v>3663</v>
      </c>
      <c r="D47" s="55">
        <v>3663</v>
      </c>
      <c r="E47" s="331">
        <v>2625</v>
      </c>
    </row>
    <row r="48" spans="1:5" ht="12" customHeight="1">
      <c r="A48" s="260" t="s">
        <v>72</v>
      </c>
      <c r="B48" s="6" t="s">
        <v>98</v>
      </c>
      <c r="C48" s="55">
        <v>8513</v>
      </c>
      <c r="D48" s="68">
        <v>8178</v>
      </c>
      <c r="E48" s="331">
        <v>6117</v>
      </c>
    </row>
    <row r="49" spans="1:5" ht="12" customHeight="1">
      <c r="A49" s="260" t="s">
        <v>73</v>
      </c>
      <c r="B49" s="6" t="s">
        <v>132</v>
      </c>
      <c r="C49" s="55"/>
      <c r="D49" s="68"/>
      <c r="E49" s="331"/>
    </row>
    <row r="50" spans="1:5" ht="12" customHeight="1" thickBot="1">
      <c r="A50" s="260" t="s">
        <v>105</v>
      </c>
      <c r="B50" s="6" t="s">
        <v>133</v>
      </c>
      <c r="C50" s="55"/>
      <c r="D50" s="68"/>
      <c r="E50" s="331"/>
    </row>
    <row r="51" spans="1:5" ht="12" customHeight="1" thickBot="1">
      <c r="A51" s="100" t="s">
        <v>10</v>
      </c>
      <c r="B51" s="65" t="s">
        <v>362</v>
      </c>
      <c r="C51" s="156">
        <f>SUM(C52:C54)</f>
        <v>0</v>
      </c>
      <c r="D51" s="321">
        <f>SUM(D52:D54)</f>
        <v>335</v>
      </c>
      <c r="E51" s="194">
        <f>SUM(E52:E54)</f>
        <v>335</v>
      </c>
    </row>
    <row r="52" spans="1:5" s="268" customFormat="1" ht="12" customHeight="1">
      <c r="A52" s="260" t="s">
        <v>76</v>
      </c>
      <c r="B52" s="7" t="s">
        <v>168</v>
      </c>
      <c r="C52" s="336"/>
      <c r="D52" s="67">
        <v>335</v>
      </c>
      <c r="E52" s="334">
        <v>335</v>
      </c>
    </row>
    <row r="53" spans="1:5" ht="12" customHeight="1">
      <c r="A53" s="260" t="s">
        <v>77</v>
      </c>
      <c r="B53" s="6" t="s">
        <v>135</v>
      </c>
      <c r="C53" s="55"/>
      <c r="D53" s="68"/>
      <c r="E53" s="331"/>
    </row>
    <row r="54" spans="1:5" ht="12" customHeight="1">
      <c r="A54" s="260" t="s">
        <v>78</v>
      </c>
      <c r="B54" s="6" t="s">
        <v>47</v>
      </c>
      <c r="C54" s="55"/>
      <c r="D54" s="68"/>
      <c r="E54" s="331"/>
    </row>
    <row r="55" spans="1:5" ht="12" customHeight="1" thickBot="1">
      <c r="A55" s="260" t="s">
        <v>79</v>
      </c>
      <c r="B55" s="6" t="s">
        <v>459</v>
      </c>
      <c r="C55" s="55"/>
      <c r="D55" s="68"/>
      <c r="E55" s="331"/>
    </row>
    <row r="56" spans="1:5" ht="15" customHeight="1" thickBot="1">
      <c r="A56" s="100" t="s">
        <v>11</v>
      </c>
      <c r="B56" s="65" t="s">
        <v>5</v>
      </c>
      <c r="C56" s="411"/>
      <c r="D56" s="413"/>
      <c r="E56" s="193"/>
    </row>
    <row r="57" spans="1:5" ht="13.5" thickBot="1">
      <c r="A57" s="100" t="s">
        <v>12</v>
      </c>
      <c r="B57" s="117" t="s">
        <v>463</v>
      </c>
      <c r="C57" s="412">
        <f>+C45+C51+C56</f>
        <v>25689</v>
      </c>
      <c r="D57" s="407">
        <f>+D45+D51+D56</f>
        <v>25689</v>
      </c>
      <c r="E57" s="197">
        <f>+E45+E51+E56</f>
        <v>19949</v>
      </c>
    </row>
    <row r="58" ht="15" customHeight="1" thickBot="1">
      <c r="C58" s="198"/>
    </row>
    <row r="59" spans="1:5" ht="14.25" customHeight="1" thickBot="1">
      <c r="A59" s="120" t="s">
        <v>454</v>
      </c>
      <c r="B59" s="121"/>
      <c r="C59" s="405"/>
      <c r="D59" s="405"/>
      <c r="E59" s="404"/>
    </row>
    <row r="60" spans="1:5" ht="13.5" thickBot="1">
      <c r="A60" s="120" t="s">
        <v>146</v>
      </c>
      <c r="B60" s="121"/>
      <c r="C60" s="405"/>
      <c r="D60" s="405"/>
      <c r="E60" s="404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3" t="s">
        <v>522</v>
      </c>
    </row>
    <row r="2" spans="1:5" s="264" customFormat="1" ht="25.5" customHeight="1" thickBot="1">
      <c r="A2" s="92" t="s">
        <v>516</v>
      </c>
      <c r="B2" s="493" t="s">
        <v>553</v>
      </c>
      <c r="C2" s="494"/>
      <c r="D2" s="495"/>
      <c r="E2" s="408" t="s">
        <v>49</v>
      </c>
    </row>
    <row r="3" spans="1:5" s="264" customFormat="1" ht="24.75" thickBot="1">
      <c r="A3" s="92" t="s">
        <v>144</v>
      </c>
      <c r="B3" s="493" t="s">
        <v>364</v>
      </c>
      <c r="C3" s="494"/>
      <c r="D3" s="495"/>
      <c r="E3" s="408" t="s">
        <v>49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IX. 30.")</f>
        <v>Teljesítés
2015. IX.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8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8"/>
    </row>
    <row r="14" spans="1:5" s="199" customFormat="1" ht="12" customHeight="1">
      <c r="A14" s="260" t="s">
        <v>74</v>
      </c>
      <c r="B14" s="6" t="s">
        <v>345</v>
      </c>
      <c r="C14" s="153"/>
      <c r="D14" s="319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319"/>
      <c r="E15" s="328"/>
    </row>
    <row r="16" spans="1:5" s="199" customFormat="1" ht="12" customHeight="1">
      <c r="A16" s="260" t="s">
        <v>83</v>
      </c>
      <c r="B16" s="6" t="s">
        <v>226</v>
      </c>
      <c r="C16" s="335"/>
      <c r="D16" s="414"/>
      <c r="E16" s="333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320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29"/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319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319"/>
      <c r="E23" s="328"/>
    </row>
    <row r="24" spans="1:5" s="267" customFormat="1" ht="12" customHeight="1" thickBot="1">
      <c r="A24" s="260" t="s">
        <v>79</v>
      </c>
      <c r="B24" s="6" t="s">
        <v>460</v>
      </c>
      <c r="C24" s="153"/>
      <c r="D24" s="319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3"/>
      <c r="E25" s="193"/>
    </row>
    <row r="26" spans="1:5" s="267" customFormat="1" ht="12" customHeight="1" thickBot="1">
      <c r="A26" s="100" t="s">
        <v>12</v>
      </c>
      <c r="B26" s="65" t="s">
        <v>350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348</v>
      </c>
      <c r="C27" s="336"/>
      <c r="D27" s="67"/>
      <c r="E27" s="334"/>
    </row>
    <row r="28" spans="1:5" s="267" customFormat="1" ht="12" customHeight="1">
      <c r="A28" s="261" t="s">
        <v>209</v>
      </c>
      <c r="B28" s="263" t="s">
        <v>351</v>
      </c>
      <c r="C28" s="157"/>
      <c r="D28" s="322"/>
      <c r="E28" s="330"/>
    </row>
    <row r="29" spans="1:5" s="267" customFormat="1" ht="12" customHeight="1" thickBot="1">
      <c r="A29" s="260" t="s">
        <v>210</v>
      </c>
      <c r="B29" s="70" t="s">
        <v>461</v>
      </c>
      <c r="C29" s="56"/>
      <c r="D29" s="415"/>
      <c r="E29" s="410"/>
    </row>
    <row r="30" spans="1:5" s="267" customFormat="1" ht="12" customHeight="1" thickBot="1">
      <c r="A30" s="100" t="s">
        <v>13</v>
      </c>
      <c r="B30" s="65" t="s">
        <v>352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6"/>
      <c r="D31" s="67"/>
      <c r="E31" s="334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0"/>
    </row>
    <row r="33" spans="1:5" s="267" customFormat="1" ht="12" customHeight="1" thickBot="1">
      <c r="A33" s="260" t="s">
        <v>65</v>
      </c>
      <c r="B33" s="70" t="s">
        <v>235</v>
      </c>
      <c r="C33" s="56"/>
      <c r="D33" s="415"/>
      <c r="E33" s="410"/>
    </row>
    <row r="34" spans="1:5" s="199" customFormat="1" ht="12" customHeight="1" thickBot="1">
      <c r="A34" s="100" t="s">
        <v>14</v>
      </c>
      <c r="B34" s="65" t="s">
        <v>321</v>
      </c>
      <c r="C34" s="411"/>
      <c r="D34" s="413"/>
      <c r="E34" s="193"/>
    </row>
    <row r="35" spans="1:5" s="199" customFormat="1" ht="12" customHeight="1" thickBot="1">
      <c r="A35" s="100" t="s">
        <v>15</v>
      </c>
      <c r="B35" s="65" t="s">
        <v>353</v>
      </c>
      <c r="C35" s="411"/>
      <c r="D35" s="413"/>
      <c r="E35" s="193"/>
    </row>
    <row r="36" spans="1:5" s="199" customFormat="1" ht="12" customHeight="1" thickBot="1">
      <c r="A36" s="95" t="s">
        <v>16</v>
      </c>
      <c r="B36" s="65" t="s">
        <v>462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355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356</v>
      </c>
      <c r="B38" s="262" t="s">
        <v>178</v>
      </c>
      <c r="C38" s="336"/>
      <c r="D38" s="67"/>
      <c r="E38" s="334"/>
    </row>
    <row r="39" spans="1:5" s="199" customFormat="1" ht="12" customHeight="1">
      <c r="A39" s="261" t="s">
        <v>357</v>
      </c>
      <c r="B39" s="263" t="s">
        <v>2</v>
      </c>
      <c r="C39" s="157"/>
      <c r="D39" s="322"/>
      <c r="E39" s="330"/>
    </row>
    <row r="40" spans="1:5" s="267" customFormat="1" ht="12" customHeight="1" thickBot="1">
      <c r="A40" s="260" t="s">
        <v>358</v>
      </c>
      <c r="B40" s="70" t="s">
        <v>359</v>
      </c>
      <c r="C40" s="56"/>
      <c r="D40" s="415"/>
      <c r="E40" s="410"/>
    </row>
    <row r="41" spans="1:5" s="267" customFormat="1" ht="15" customHeight="1" thickBot="1">
      <c r="A41" s="111" t="s">
        <v>18</v>
      </c>
      <c r="B41" s="112" t="s">
        <v>360</v>
      </c>
      <c r="C41" s="412">
        <f>+C36+C37</f>
        <v>0</v>
      </c>
      <c r="D41" s="407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89" t="s">
        <v>46</v>
      </c>
      <c r="B44" s="490"/>
      <c r="C44" s="490"/>
      <c r="D44" s="490"/>
      <c r="E44" s="491"/>
    </row>
    <row r="45" spans="1:5" s="268" customFormat="1" ht="12" customHeight="1" thickBot="1">
      <c r="A45" s="100" t="s">
        <v>9</v>
      </c>
      <c r="B45" s="65" t="s">
        <v>361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6"/>
      <c r="D46" s="67"/>
      <c r="E46" s="334"/>
    </row>
    <row r="47" spans="1:5" ht="12" customHeight="1">
      <c r="A47" s="260" t="s">
        <v>71</v>
      </c>
      <c r="B47" s="6" t="s">
        <v>131</v>
      </c>
      <c r="C47" s="55"/>
      <c r="D47" s="68"/>
      <c r="E47" s="331"/>
    </row>
    <row r="48" spans="1:5" ht="12" customHeight="1">
      <c r="A48" s="260" t="s">
        <v>72</v>
      </c>
      <c r="B48" s="6" t="s">
        <v>98</v>
      </c>
      <c r="C48" s="55"/>
      <c r="D48" s="68"/>
      <c r="E48" s="331"/>
    </row>
    <row r="49" spans="1:5" ht="12" customHeight="1">
      <c r="A49" s="260" t="s">
        <v>73</v>
      </c>
      <c r="B49" s="6" t="s">
        <v>132</v>
      </c>
      <c r="C49" s="55"/>
      <c r="D49" s="68"/>
      <c r="E49" s="331"/>
    </row>
    <row r="50" spans="1:5" ht="12" customHeight="1" thickBot="1">
      <c r="A50" s="260" t="s">
        <v>105</v>
      </c>
      <c r="B50" s="6" t="s">
        <v>133</v>
      </c>
      <c r="C50" s="55"/>
      <c r="D50" s="68"/>
      <c r="E50" s="331"/>
    </row>
    <row r="51" spans="1:5" ht="12" customHeight="1" thickBot="1">
      <c r="A51" s="100" t="s">
        <v>10</v>
      </c>
      <c r="B51" s="65" t="s">
        <v>362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6"/>
      <c r="D52" s="67"/>
      <c r="E52" s="334"/>
    </row>
    <row r="53" spans="1:5" ht="12" customHeight="1">
      <c r="A53" s="260" t="s">
        <v>77</v>
      </c>
      <c r="B53" s="6" t="s">
        <v>135</v>
      </c>
      <c r="C53" s="55"/>
      <c r="D53" s="68"/>
      <c r="E53" s="331"/>
    </row>
    <row r="54" spans="1:5" ht="12" customHeight="1">
      <c r="A54" s="260" t="s">
        <v>78</v>
      </c>
      <c r="B54" s="6" t="s">
        <v>47</v>
      </c>
      <c r="C54" s="55"/>
      <c r="D54" s="68"/>
      <c r="E54" s="331"/>
    </row>
    <row r="55" spans="1:5" ht="12" customHeight="1" thickBot="1">
      <c r="A55" s="260" t="s">
        <v>79</v>
      </c>
      <c r="B55" s="6" t="s">
        <v>459</v>
      </c>
      <c r="C55" s="55"/>
      <c r="D55" s="68"/>
      <c r="E55" s="331"/>
    </row>
    <row r="56" spans="1:5" ht="15" customHeight="1" thickBot="1">
      <c r="A56" s="100" t="s">
        <v>11</v>
      </c>
      <c r="B56" s="65" t="s">
        <v>5</v>
      </c>
      <c r="C56" s="411"/>
      <c r="D56" s="413"/>
      <c r="E56" s="193"/>
    </row>
    <row r="57" spans="1:5" ht="13.5" thickBot="1">
      <c r="A57" s="100" t="s">
        <v>12</v>
      </c>
      <c r="B57" s="117" t="s">
        <v>463</v>
      </c>
      <c r="C57" s="412">
        <f>+C45+C51+C56</f>
        <v>0</v>
      </c>
      <c r="D57" s="407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454</v>
      </c>
      <c r="B59" s="121"/>
      <c r="C59" s="405"/>
      <c r="D59" s="405"/>
      <c r="E59" s="404"/>
    </row>
    <row r="60" spans="1:5" ht="13.5" thickBot="1">
      <c r="A60" s="120" t="s">
        <v>146</v>
      </c>
      <c r="B60" s="121"/>
      <c r="C60" s="405"/>
      <c r="D60" s="405"/>
      <c r="E60" s="404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G1" sqref="G1"/>
    </sheetView>
  </sheetViews>
  <sheetFormatPr defaultColWidth="9.00390625" defaultRowHeight="12.75"/>
  <cols>
    <col min="1" max="1" width="6.875" style="38" customWidth="1"/>
    <col min="2" max="2" width="48.00390625" style="87" customWidth="1"/>
    <col min="3" max="5" width="15.50390625" style="38" customWidth="1"/>
    <col min="6" max="6" width="55.12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9.75" customHeight="1">
      <c r="B1" s="159" t="s">
        <v>115</v>
      </c>
      <c r="C1" s="160"/>
      <c r="D1" s="160"/>
      <c r="E1" s="160"/>
      <c r="F1" s="160"/>
      <c r="G1" s="160"/>
      <c r="H1" s="160"/>
      <c r="I1" s="160"/>
      <c r="J1" s="463" t="s">
        <v>471</v>
      </c>
    </row>
    <row r="2" spans="7:10" ht="14.25" thickBot="1">
      <c r="G2" s="161"/>
      <c r="H2" s="161"/>
      <c r="I2" s="161" t="s">
        <v>50</v>
      </c>
      <c r="J2" s="463"/>
    </row>
    <row r="3" spans="1:10" ht="18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5.25" customHeight="1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IX. 30. teljesítés</v>
      </c>
      <c r="J4" s="463"/>
    </row>
    <row r="5" spans="1:10" s="169" customFormat="1" ht="12" customHeight="1" thickBot="1">
      <c r="A5" s="166" t="s">
        <v>432</v>
      </c>
      <c r="B5" s="167" t="s">
        <v>433</v>
      </c>
      <c r="C5" s="168" t="s">
        <v>434</v>
      </c>
      <c r="D5" s="318" t="s">
        <v>436</v>
      </c>
      <c r="E5" s="318" t="s">
        <v>435</v>
      </c>
      <c r="F5" s="167" t="s">
        <v>472</v>
      </c>
      <c r="G5" s="168" t="s">
        <v>438</v>
      </c>
      <c r="H5" s="168" t="s">
        <v>439</v>
      </c>
      <c r="I5" s="325" t="s">
        <v>473</v>
      </c>
      <c r="J5" s="463"/>
    </row>
    <row r="6" spans="1:10" ht="12.75" customHeight="1">
      <c r="A6" s="170" t="s">
        <v>9</v>
      </c>
      <c r="B6" s="171" t="s">
        <v>554</v>
      </c>
      <c r="C6" s="152">
        <v>24093</v>
      </c>
      <c r="D6" s="152">
        <v>24093</v>
      </c>
      <c r="E6" s="436">
        <v>19033</v>
      </c>
      <c r="F6" s="171" t="s">
        <v>52</v>
      </c>
      <c r="G6" s="338">
        <v>13513</v>
      </c>
      <c r="H6" s="426">
        <v>13513</v>
      </c>
      <c r="I6" s="334">
        <v>10872</v>
      </c>
      <c r="J6" s="463"/>
    </row>
    <row r="7" spans="1:10" ht="12.75" customHeight="1">
      <c r="A7" s="172" t="s">
        <v>10</v>
      </c>
      <c r="B7" s="173" t="s">
        <v>320</v>
      </c>
      <c r="C7" s="153"/>
      <c r="D7" s="153"/>
      <c r="E7" s="152"/>
      <c r="F7" s="173" t="s">
        <v>131</v>
      </c>
      <c r="G7" s="153">
        <v>3663</v>
      </c>
      <c r="H7" s="55">
        <v>3663</v>
      </c>
      <c r="I7" s="331">
        <v>2625</v>
      </c>
      <c r="J7" s="463"/>
    </row>
    <row r="8" spans="1:10" ht="12.75" customHeight="1">
      <c r="A8" s="172" t="s">
        <v>11</v>
      </c>
      <c r="B8" s="173" t="s">
        <v>341</v>
      </c>
      <c r="C8" s="153"/>
      <c r="D8" s="153"/>
      <c r="E8" s="153"/>
      <c r="F8" s="173" t="s">
        <v>174</v>
      </c>
      <c r="G8" s="153">
        <v>8513</v>
      </c>
      <c r="H8" s="68">
        <v>8178</v>
      </c>
      <c r="I8" s="331">
        <v>6117</v>
      </c>
      <c r="J8" s="463"/>
    </row>
    <row r="9" spans="1:10" ht="12.75" customHeight="1">
      <c r="A9" s="172" t="s">
        <v>12</v>
      </c>
      <c r="B9" s="173" t="s">
        <v>122</v>
      </c>
      <c r="C9" s="153">
        <v>0</v>
      </c>
      <c r="D9" s="153">
        <v>0</v>
      </c>
      <c r="E9" s="153"/>
      <c r="F9" s="173" t="s">
        <v>132</v>
      </c>
      <c r="G9" s="153"/>
      <c r="H9" s="319"/>
      <c r="I9" s="328"/>
      <c r="J9" s="463"/>
    </row>
    <row r="10" spans="1:10" ht="12.75" customHeight="1">
      <c r="A10" s="172" t="s">
        <v>13</v>
      </c>
      <c r="B10" s="174" t="s">
        <v>365</v>
      </c>
      <c r="C10" s="153">
        <v>1430</v>
      </c>
      <c r="D10" s="153">
        <v>1430</v>
      </c>
      <c r="E10" s="153">
        <v>1157</v>
      </c>
      <c r="F10" s="173" t="s">
        <v>133</v>
      </c>
      <c r="G10" s="153"/>
      <c r="H10" s="319"/>
      <c r="I10" s="328"/>
      <c r="J10" s="463"/>
    </row>
    <row r="11" spans="1:10" ht="12.75" customHeight="1">
      <c r="A11" s="172" t="s">
        <v>14</v>
      </c>
      <c r="B11" s="173" t="s">
        <v>321</v>
      </c>
      <c r="C11" s="154"/>
      <c r="D11" s="154"/>
      <c r="E11" s="154"/>
      <c r="F11" s="173" t="s">
        <v>39</v>
      </c>
      <c r="G11" s="153"/>
      <c r="H11" s="319"/>
      <c r="I11" s="328"/>
      <c r="J11" s="463"/>
    </row>
    <row r="12" spans="1:10" ht="12.75" customHeight="1">
      <c r="A12" s="172" t="s">
        <v>15</v>
      </c>
      <c r="B12" s="173" t="s">
        <v>426</v>
      </c>
      <c r="C12" s="153"/>
      <c r="D12" s="153"/>
      <c r="E12" s="153"/>
      <c r="F12" s="30"/>
      <c r="G12" s="153"/>
      <c r="H12" s="153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30"/>
      <c r="G13" s="153"/>
      <c r="H13" s="153"/>
      <c r="I13" s="328"/>
      <c r="J13" s="463"/>
    </row>
    <row r="14" spans="1:10" ht="12.75" customHeight="1">
      <c r="A14" s="172" t="s">
        <v>17</v>
      </c>
      <c r="B14" s="239"/>
      <c r="C14" s="154"/>
      <c r="D14" s="154"/>
      <c r="E14" s="154"/>
      <c r="F14" s="30"/>
      <c r="G14" s="153"/>
      <c r="H14" s="153"/>
      <c r="I14" s="328"/>
      <c r="J14" s="463"/>
    </row>
    <row r="15" spans="1:10" ht="12.75" customHeight="1">
      <c r="A15" s="172" t="s">
        <v>18</v>
      </c>
      <c r="B15" s="30"/>
      <c r="C15" s="153"/>
      <c r="D15" s="153"/>
      <c r="E15" s="153"/>
      <c r="F15" s="30"/>
      <c r="G15" s="153"/>
      <c r="H15" s="153"/>
      <c r="I15" s="328"/>
      <c r="J15" s="463"/>
    </row>
    <row r="16" spans="1:10" ht="12.75" customHeight="1">
      <c r="A16" s="172" t="s">
        <v>19</v>
      </c>
      <c r="B16" s="30"/>
      <c r="C16" s="153"/>
      <c r="D16" s="153"/>
      <c r="E16" s="153"/>
      <c r="F16" s="30"/>
      <c r="G16" s="153"/>
      <c r="H16" s="153"/>
      <c r="I16" s="328"/>
      <c r="J16" s="463"/>
    </row>
    <row r="17" spans="1:10" ht="12.75" customHeight="1" thickBot="1">
      <c r="A17" s="172" t="s">
        <v>20</v>
      </c>
      <c r="B17" s="40"/>
      <c r="C17" s="155"/>
      <c r="D17" s="155"/>
      <c r="E17" s="155"/>
      <c r="F17" s="30"/>
      <c r="G17" s="155"/>
      <c r="H17" s="155"/>
      <c r="I17" s="329"/>
      <c r="J17" s="463"/>
    </row>
    <row r="18" spans="1:10" ht="21.75" thickBot="1">
      <c r="A18" s="175" t="s">
        <v>21</v>
      </c>
      <c r="B18" s="66" t="s">
        <v>427</v>
      </c>
      <c r="C18" s="156">
        <f>SUM(C6:C17)</f>
        <v>25523</v>
      </c>
      <c r="D18" s="156">
        <f>SUM(D6:D17)</f>
        <v>25523</v>
      </c>
      <c r="E18" s="156">
        <f>SUM(E6:E17)</f>
        <v>20190</v>
      </c>
      <c r="F18" s="66" t="s">
        <v>327</v>
      </c>
      <c r="G18" s="156">
        <f>SUM(G6:G17)</f>
        <v>25689</v>
      </c>
      <c r="H18" s="156">
        <f>SUM(H6:H17)</f>
        <v>25354</v>
      </c>
      <c r="I18" s="194">
        <f>SUM(I6:I17)</f>
        <v>19614</v>
      </c>
      <c r="J18" s="463"/>
    </row>
    <row r="19" spans="1:10" ht="12.75" customHeight="1">
      <c r="A19" s="176" t="s">
        <v>22</v>
      </c>
      <c r="B19" s="177" t="s">
        <v>324</v>
      </c>
      <c r="C19" s="286">
        <f>+C20+C21+C22+C23</f>
        <v>166</v>
      </c>
      <c r="D19" s="286">
        <f>+D20+D21+D22+D23</f>
        <v>166</v>
      </c>
      <c r="E19" s="286">
        <f>+E20+E21+E22+E23</f>
        <v>166</v>
      </c>
      <c r="F19" s="178" t="s">
        <v>139</v>
      </c>
      <c r="G19" s="157"/>
      <c r="H19" s="157"/>
      <c r="I19" s="330"/>
      <c r="J19" s="463"/>
    </row>
    <row r="20" spans="1:10" ht="12.75" customHeight="1">
      <c r="A20" s="179" t="s">
        <v>23</v>
      </c>
      <c r="B20" s="178" t="s">
        <v>166</v>
      </c>
      <c r="C20" s="55">
        <v>166</v>
      </c>
      <c r="D20" s="55">
        <v>166</v>
      </c>
      <c r="E20" s="55">
        <v>166</v>
      </c>
      <c r="F20" s="178" t="s">
        <v>326</v>
      </c>
      <c r="G20" s="55"/>
      <c r="H20" s="55"/>
      <c r="I20" s="331"/>
      <c r="J20" s="463"/>
    </row>
    <row r="21" spans="1:10" ht="12.75" customHeight="1">
      <c r="A21" s="179" t="s">
        <v>24</v>
      </c>
      <c r="B21" s="178" t="s">
        <v>167</v>
      </c>
      <c r="C21" s="55"/>
      <c r="D21" s="55"/>
      <c r="E21" s="55"/>
      <c r="F21" s="178" t="s">
        <v>113</v>
      </c>
      <c r="G21" s="55"/>
      <c r="H21" s="55"/>
      <c r="I21" s="331"/>
      <c r="J21" s="463"/>
    </row>
    <row r="22" spans="1:10" ht="12.75" customHeight="1">
      <c r="A22" s="179" t="s">
        <v>25</v>
      </c>
      <c r="B22" s="178" t="s">
        <v>172</v>
      </c>
      <c r="C22" s="55"/>
      <c r="D22" s="55"/>
      <c r="E22" s="55"/>
      <c r="F22" s="178" t="s">
        <v>114</v>
      </c>
      <c r="G22" s="55"/>
      <c r="H22" s="55"/>
      <c r="I22" s="331"/>
      <c r="J22" s="463"/>
    </row>
    <row r="23" spans="1:10" ht="12.75" customHeight="1">
      <c r="A23" s="179" t="s">
        <v>26</v>
      </c>
      <c r="B23" s="178" t="s">
        <v>173</v>
      </c>
      <c r="C23" s="55"/>
      <c r="D23" s="55"/>
      <c r="E23" s="55"/>
      <c r="F23" s="177" t="s">
        <v>175</v>
      </c>
      <c r="G23" s="55"/>
      <c r="H23" s="55"/>
      <c r="I23" s="331"/>
      <c r="J23" s="463"/>
    </row>
    <row r="24" spans="1:10" ht="12.75" customHeight="1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>
        <f>+E25+E26</f>
        <v>0</v>
      </c>
      <c r="F24" s="178" t="s">
        <v>140</v>
      </c>
      <c r="G24" s="55"/>
      <c r="H24" s="55"/>
      <c r="I24" s="331"/>
      <c r="J24" s="463"/>
    </row>
    <row r="25" spans="1:10" ht="12.75" customHeight="1">
      <c r="A25" s="176" t="s">
        <v>28</v>
      </c>
      <c r="B25" s="177" t="s">
        <v>322</v>
      </c>
      <c r="C25" s="157"/>
      <c r="D25" s="157"/>
      <c r="E25" s="157"/>
      <c r="F25" s="171" t="s">
        <v>409</v>
      </c>
      <c r="G25" s="157"/>
      <c r="H25" s="157"/>
      <c r="I25" s="330"/>
      <c r="J25" s="463"/>
    </row>
    <row r="26" spans="1:10" ht="12.75" customHeight="1">
      <c r="A26" s="179" t="s">
        <v>29</v>
      </c>
      <c r="B26" s="178" t="s">
        <v>323</v>
      </c>
      <c r="C26" s="55"/>
      <c r="D26" s="55"/>
      <c r="E26" s="55"/>
      <c r="F26" s="173" t="s">
        <v>415</v>
      </c>
      <c r="G26" s="55"/>
      <c r="H26" s="55"/>
      <c r="I26" s="331"/>
      <c r="J26" s="463"/>
    </row>
    <row r="27" spans="1:10" ht="12.75" customHeight="1">
      <c r="A27" s="172" t="s">
        <v>30</v>
      </c>
      <c r="B27" s="178" t="s">
        <v>420</v>
      </c>
      <c r="C27" s="55"/>
      <c r="D27" s="55"/>
      <c r="E27" s="55"/>
      <c r="F27" s="173" t="s">
        <v>416</v>
      </c>
      <c r="G27" s="55"/>
      <c r="H27" s="55"/>
      <c r="I27" s="331"/>
      <c r="J27" s="463"/>
    </row>
    <row r="28" spans="1:10" ht="12.75" customHeight="1" thickBot="1">
      <c r="A28" s="209" t="s">
        <v>31</v>
      </c>
      <c r="B28" s="177" t="s">
        <v>280</v>
      </c>
      <c r="C28" s="157"/>
      <c r="D28" s="157"/>
      <c r="E28" s="157"/>
      <c r="F28" s="241"/>
      <c r="G28" s="157"/>
      <c r="H28" s="157"/>
      <c r="I28" s="330"/>
      <c r="J28" s="463"/>
    </row>
    <row r="29" spans="1:10" ht="24" customHeight="1" thickBot="1">
      <c r="A29" s="175" t="s">
        <v>32</v>
      </c>
      <c r="B29" s="66" t="s">
        <v>428</v>
      </c>
      <c r="C29" s="156">
        <f>+C19+C24+C27+C28</f>
        <v>166</v>
      </c>
      <c r="D29" s="156">
        <f>+D19+D24+D27+D28</f>
        <v>166</v>
      </c>
      <c r="E29" s="321">
        <f>+E19+E24+E27+E28</f>
        <v>166</v>
      </c>
      <c r="F29" s="66" t="s">
        <v>430</v>
      </c>
      <c r="G29" s="156">
        <f>SUM(G19:G28)</f>
        <v>0</v>
      </c>
      <c r="H29" s="156">
        <f>SUM(H19:H28)</f>
        <v>0</v>
      </c>
      <c r="I29" s="194">
        <f>SUM(I19:I28)</f>
        <v>0</v>
      </c>
      <c r="J29" s="463"/>
    </row>
    <row r="30" spans="1:10" ht="13.5" thickBot="1">
      <c r="A30" s="175" t="s">
        <v>33</v>
      </c>
      <c r="B30" s="181" t="s">
        <v>429</v>
      </c>
      <c r="C30" s="326">
        <f>+C18+C29</f>
        <v>25689</v>
      </c>
      <c r="D30" s="326">
        <f>+D18+D29</f>
        <v>25689</v>
      </c>
      <c r="E30" s="182">
        <f>+E18+E29</f>
        <v>20356</v>
      </c>
      <c r="F30" s="181" t="s">
        <v>431</v>
      </c>
      <c r="G30" s="326">
        <f>+G18+G29</f>
        <v>25689</v>
      </c>
      <c r="H30" s="326">
        <f>+H18+H29</f>
        <v>25354</v>
      </c>
      <c r="I30" s="182">
        <f>+I18+I29</f>
        <v>19614</v>
      </c>
      <c r="J30" s="463"/>
    </row>
    <row r="31" spans="1:10" ht="13.5" thickBot="1">
      <c r="A31" s="175" t="s">
        <v>34</v>
      </c>
      <c r="B31" s="181" t="s">
        <v>117</v>
      </c>
      <c r="C31" s="326">
        <f>IF(C18-G18&lt;0,G18-C18,"-")</f>
        <v>166</v>
      </c>
      <c r="D31" s="326" t="str">
        <f>IF(D18-H18&lt;0,H18-D18,"-")</f>
        <v>-</v>
      </c>
      <c r="E31" s="182" t="str">
        <f>IF(E18-I18&lt;0,I18-E18,"-")</f>
        <v>-</v>
      </c>
      <c r="F31" s="181" t="s">
        <v>118</v>
      </c>
      <c r="G31" s="326" t="str">
        <f>IF(C18-G18&gt;0,C18-G18,"-")</f>
        <v>-</v>
      </c>
      <c r="H31" s="326">
        <f>IF(D18-H18&gt;0,D18-H18,"-")</f>
        <v>169</v>
      </c>
      <c r="I31" s="182">
        <f>IF(E18-I18&gt;0,E18-I18,"-")</f>
        <v>576</v>
      </c>
      <c r="J31" s="463"/>
    </row>
    <row r="32" spans="1:10" ht="13.5" thickBot="1">
      <c r="A32" s="175" t="s">
        <v>35</v>
      </c>
      <c r="B32" s="181" t="s">
        <v>176</v>
      </c>
      <c r="C32" s="326" t="str">
        <f>IF(C18+C29-G30&lt;0,G30-(C18+C29),"-")</f>
        <v>-</v>
      </c>
      <c r="D32" s="326" t="str">
        <f>IF(D18+D29-H30&lt;0,H30-(D18+D29),"-")</f>
        <v>-</v>
      </c>
      <c r="E32" s="182" t="str">
        <f>IF(E18+E29-I30&lt;0,I30-(E18+E29),"-")</f>
        <v>-</v>
      </c>
      <c r="F32" s="181" t="s">
        <v>177</v>
      </c>
      <c r="G32" s="326" t="str">
        <f>IF(C18+C29-G30&gt;0,C18+C29-G30,"-")</f>
        <v>-</v>
      </c>
      <c r="H32" s="326">
        <f>IF(D18+D29-H30&gt;0,D18+D29-H30,"-")</f>
        <v>335</v>
      </c>
      <c r="I32" s="182">
        <f>IF(E18+E29-I30&gt;0,E18+E29-I30,"-")</f>
        <v>742</v>
      </c>
      <c r="J32" s="463"/>
    </row>
    <row r="33" spans="2:6" ht="18.75">
      <c r="B33" s="464"/>
      <c r="C33" s="464"/>
      <c r="D33" s="464"/>
      <c r="E33" s="464"/>
      <c r="F33" s="464"/>
    </row>
  </sheetData>
  <sheetProtection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E8" sqref="E8"/>
    </sheetView>
  </sheetViews>
  <sheetFormatPr defaultColWidth="9.00390625" defaultRowHeight="12.75"/>
  <cols>
    <col min="1" max="1" width="6.875" style="38" customWidth="1"/>
    <col min="2" max="2" width="49.875" style="87" customWidth="1"/>
    <col min="3" max="5" width="15.50390625" style="38" customWidth="1"/>
    <col min="6" max="6" width="49.87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1.5">
      <c r="B1" s="159" t="s">
        <v>116</v>
      </c>
      <c r="C1" s="160"/>
      <c r="D1" s="160"/>
      <c r="E1" s="160"/>
      <c r="F1" s="160"/>
      <c r="G1" s="160"/>
      <c r="H1" s="160"/>
      <c r="I1" s="160"/>
      <c r="J1" s="463" t="s">
        <v>474</v>
      </c>
    </row>
    <row r="2" spans="7:10" ht="14.25" thickBot="1">
      <c r="G2" s="161" t="s">
        <v>50</v>
      </c>
      <c r="H2" s="161"/>
      <c r="I2" s="161"/>
      <c r="J2" s="463"/>
    </row>
    <row r="3" spans="1:10" ht="13.5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6.75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IX. 30. teljesítés</v>
      </c>
      <c r="J4" s="463"/>
    </row>
    <row r="5" spans="1:10" s="165" customFormat="1" ht="13.5" thickBot="1">
      <c r="A5" s="166" t="s">
        <v>432</v>
      </c>
      <c r="B5" s="167" t="s">
        <v>433</v>
      </c>
      <c r="C5" s="168" t="s">
        <v>434</v>
      </c>
      <c r="D5" s="168" t="s">
        <v>436</v>
      </c>
      <c r="E5" s="168" t="s">
        <v>435</v>
      </c>
      <c r="F5" s="167" t="s">
        <v>437</v>
      </c>
      <c r="G5" s="168" t="s">
        <v>438</v>
      </c>
      <c r="H5" s="337" t="s">
        <v>439</v>
      </c>
      <c r="I5" s="332" t="s">
        <v>473</v>
      </c>
      <c r="J5" s="463"/>
    </row>
    <row r="6" spans="1:10" ht="12.75" customHeight="1">
      <c r="A6" s="170" t="s">
        <v>9</v>
      </c>
      <c r="B6" s="171" t="s">
        <v>328</v>
      </c>
      <c r="C6" s="152"/>
      <c r="D6" s="152"/>
      <c r="E6" s="152"/>
      <c r="F6" s="171" t="s">
        <v>168</v>
      </c>
      <c r="G6" s="417"/>
      <c r="H6" s="338">
        <v>335</v>
      </c>
      <c r="I6" s="192">
        <v>335</v>
      </c>
      <c r="J6" s="463"/>
    </row>
    <row r="7" spans="1:10" ht="12.75">
      <c r="A7" s="172" t="s">
        <v>10</v>
      </c>
      <c r="B7" s="173" t="s">
        <v>329</v>
      </c>
      <c r="C7" s="153"/>
      <c r="D7" s="153"/>
      <c r="E7" s="153"/>
      <c r="F7" s="173" t="s">
        <v>334</v>
      </c>
      <c r="G7" s="418"/>
      <c r="H7" s="153"/>
      <c r="I7" s="328"/>
      <c r="J7" s="463"/>
    </row>
    <row r="8" spans="1:10" ht="12.75" customHeight="1">
      <c r="A8" s="172" t="s">
        <v>11</v>
      </c>
      <c r="B8" s="173" t="s">
        <v>4</v>
      </c>
      <c r="C8" s="153"/>
      <c r="D8" s="153"/>
      <c r="E8" s="153"/>
      <c r="F8" s="173" t="s">
        <v>135</v>
      </c>
      <c r="G8" s="418"/>
      <c r="H8" s="153"/>
      <c r="I8" s="328"/>
      <c r="J8" s="463"/>
    </row>
    <row r="9" spans="1:10" ht="12.75" customHeight="1">
      <c r="A9" s="172" t="s">
        <v>12</v>
      </c>
      <c r="B9" s="173" t="s">
        <v>330</v>
      </c>
      <c r="C9" s="153"/>
      <c r="D9" s="153"/>
      <c r="E9" s="153"/>
      <c r="F9" s="173" t="s">
        <v>335</v>
      </c>
      <c r="G9" s="418"/>
      <c r="H9" s="153"/>
      <c r="I9" s="328"/>
      <c r="J9" s="463"/>
    </row>
    <row r="10" spans="1:10" ht="12.75" customHeight="1">
      <c r="A10" s="172" t="s">
        <v>13</v>
      </c>
      <c r="B10" s="173" t="s">
        <v>331</v>
      </c>
      <c r="C10" s="153"/>
      <c r="D10" s="153"/>
      <c r="E10" s="153"/>
      <c r="F10" s="173" t="s">
        <v>171</v>
      </c>
      <c r="G10" s="418"/>
      <c r="H10" s="153"/>
      <c r="I10" s="328"/>
      <c r="J10" s="463"/>
    </row>
    <row r="11" spans="1:10" ht="12.75" customHeight="1">
      <c r="A11" s="172" t="s">
        <v>14</v>
      </c>
      <c r="B11" s="173" t="s">
        <v>332</v>
      </c>
      <c r="C11" s="154"/>
      <c r="D11" s="154"/>
      <c r="E11" s="154"/>
      <c r="F11" s="242"/>
      <c r="G11" s="418"/>
      <c r="H11" s="153"/>
      <c r="I11" s="328"/>
      <c r="J11" s="463"/>
    </row>
    <row r="12" spans="1:10" ht="12.75" customHeight="1">
      <c r="A12" s="172" t="s">
        <v>15</v>
      </c>
      <c r="B12" s="30"/>
      <c r="C12" s="153"/>
      <c r="D12" s="153"/>
      <c r="E12" s="153"/>
      <c r="F12" s="242"/>
      <c r="G12" s="418"/>
      <c r="H12" s="153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243"/>
      <c r="G13" s="418"/>
      <c r="H13" s="153"/>
      <c r="I13" s="328"/>
      <c r="J13" s="463"/>
    </row>
    <row r="14" spans="1:10" ht="12.75" customHeight="1">
      <c r="A14" s="172" t="s">
        <v>17</v>
      </c>
      <c r="B14" s="240"/>
      <c r="C14" s="154"/>
      <c r="D14" s="154"/>
      <c r="E14" s="154"/>
      <c r="F14" s="242"/>
      <c r="G14" s="418"/>
      <c r="H14" s="153"/>
      <c r="I14" s="328"/>
      <c r="J14" s="463"/>
    </row>
    <row r="15" spans="1:10" ht="12.75">
      <c r="A15" s="172" t="s">
        <v>18</v>
      </c>
      <c r="B15" s="30"/>
      <c r="C15" s="154"/>
      <c r="D15" s="154"/>
      <c r="E15" s="154"/>
      <c r="F15" s="242"/>
      <c r="G15" s="418"/>
      <c r="H15" s="153"/>
      <c r="I15" s="328"/>
      <c r="J15" s="463"/>
    </row>
    <row r="16" spans="1:10" ht="12.75" customHeight="1" thickBot="1">
      <c r="A16" s="209" t="s">
        <v>19</v>
      </c>
      <c r="B16" s="241"/>
      <c r="C16" s="211"/>
      <c r="D16" s="211"/>
      <c r="E16" s="211"/>
      <c r="F16" s="210" t="s">
        <v>39</v>
      </c>
      <c r="G16" s="419"/>
      <c r="H16" s="335"/>
      <c r="I16" s="333"/>
      <c r="J16" s="463"/>
    </row>
    <row r="17" spans="1:10" ht="15.75" customHeight="1" thickBot="1">
      <c r="A17" s="175" t="s">
        <v>20</v>
      </c>
      <c r="B17" s="66" t="s">
        <v>342</v>
      </c>
      <c r="C17" s="156">
        <f>+C6+C8+C9+C11+C12+C13+C14+C15+C16</f>
        <v>0</v>
      </c>
      <c r="D17" s="156">
        <f>+D6+D8+D9+D11+D12+D13+D14+D15+D16</f>
        <v>0</v>
      </c>
      <c r="E17" s="156">
        <f>+E6+E8+E9+E11+E12+E13+E14+E15+E16</f>
        <v>0</v>
      </c>
      <c r="F17" s="66" t="s">
        <v>343</v>
      </c>
      <c r="G17" s="156">
        <f>+G6+G8+G10+G11+G12+G13+G14+G15+G16</f>
        <v>0</v>
      </c>
      <c r="H17" s="156">
        <f>+H6+H8+H10+H11+H12+H13+H14+H15+H16</f>
        <v>335</v>
      </c>
      <c r="I17" s="194">
        <f>+I6+I8+I10+I11+I12+I13+I14+I15+I16</f>
        <v>335</v>
      </c>
      <c r="J17" s="463"/>
    </row>
    <row r="18" spans="1:10" ht="12.75" customHeight="1">
      <c r="A18" s="170" t="s">
        <v>21</v>
      </c>
      <c r="B18" s="184" t="s">
        <v>189</v>
      </c>
      <c r="C18" s="191">
        <f>+C19+C20+C21+C22+C23</f>
        <v>0</v>
      </c>
      <c r="D18" s="191">
        <f>+D19+D20+D21+D22+D23</f>
        <v>0</v>
      </c>
      <c r="E18" s="191">
        <f>+E19+E20+E21+E22+E23</f>
        <v>0</v>
      </c>
      <c r="F18" s="178" t="s">
        <v>139</v>
      </c>
      <c r="G18" s="336"/>
      <c r="H18" s="336"/>
      <c r="I18" s="334"/>
      <c r="J18" s="463"/>
    </row>
    <row r="19" spans="1:10" ht="12.75" customHeight="1">
      <c r="A19" s="172" t="s">
        <v>22</v>
      </c>
      <c r="B19" s="185" t="s">
        <v>178</v>
      </c>
      <c r="C19" s="55"/>
      <c r="D19" s="55"/>
      <c r="E19" s="55"/>
      <c r="F19" s="178" t="s">
        <v>142</v>
      </c>
      <c r="G19" s="55"/>
      <c r="H19" s="55"/>
      <c r="I19" s="331"/>
      <c r="J19" s="463"/>
    </row>
    <row r="20" spans="1:10" ht="12.75" customHeight="1">
      <c r="A20" s="170" t="s">
        <v>23</v>
      </c>
      <c r="B20" s="185" t="s">
        <v>179</v>
      </c>
      <c r="C20" s="55"/>
      <c r="D20" s="55"/>
      <c r="E20" s="55"/>
      <c r="F20" s="178" t="s">
        <v>113</v>
      </c>
      <c r="G20" s="55"/>
      <c r="H20" s="55"/>
      <c r="I20" s="331"/>
      <c r="J20" s="463"/>
    </row>
    <row r="21" spans="1:10" ht="12.75" customHeight="1">
      <c r="A21" s="172" t="s">
        <v>24</v>
      </c>
      <c r="B21" s="185" t="s">
        <v>180</v>
      </c>
      <c r="C21" s="55"/>
      <c r="D21" s="55"/>
      <c r="E21" s="55"/>
      <c r="F21" s="178" t="s">
        <v>114</v>
      </c>
      <c r="G21" s="55"/>
      <c r="H21" s="55"/>
      <c r="I21" s="331"/>
      <c r="J21" s="463"/>
    </row>
    <row r="22" spans="1:10" ht="12.75" customHeight="1">
      <c r="A22" s="170" t="s">
        <v>25</v>
      </c>
      <c r="B22" s="185" t="s">
        <v>181</v>
      </c>
      <c r="C22" s="55"/>
      <c r="D22" s="55"/>
      <c r="E22" s="55"/>
      <c r="F22" s="177" t="s">
        <v>175</v>
      </c>
      <c r="G22" s="55"/>
      <c r="H22" s="55"/>
      <c r="I22" s="331"/>
      <c r="J22" s="463"/>
    </row>
    <row r="23" spans="1:10" ht="12.75" customHeight="1">
      <c r="A23" s="172" t="s">
        <v>26</v>
      </c>
      <c r="B23" s="186" t="s">
        <v>182</v>
      </c>
      <c r="C23" s="55"/>
      <c r="D23" s="55"/>
      <c r="E23" s="55"/>
      <c r="F23" s="178" t="s">
        <v>143</v>
      </c>
      <c r="G23" s="55"/>
      <c r="H23" s="55"/>
      <c r="I23" s="331"/>
      <c r="J23" s="463"/>
    </row>
    <row r="24" spans="1:10" ht="12.75" customHeight="1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>
        <f>+E25+E26+E27+E28+E29</f>
        <v>0</v>
      </c>
      <c r="F24" s="188" t="s">
        <v>141</v>
      </c>
      <c r="G24" s="55"/>
      <c r="H24" s="55"/>
      <c r="I24" s="331"/>
      <c r="J24" s="463"/>
    </row>
    <row r="25" spans="1:10" ht="12.75" customHeight="1">
      <c r="A25" s="172" t="s">
        <v>28</v>
      </c>
      <c r="B25" s="186" t="s">
        <v>184</v>
      </c>
      <c r="C25" s="55"/>
      <c r="D25" s="55"/>
      <c r="E25" s="55"/>
      <c r="F25" s="188" t="s">
        <v>336</v>
      </c>
      <c r="G25" s="55"/>
      <c r="H25" s="55"/>
      <c r="I25" s="331"/>
      <c r="J25" s="463"/>
    </row>
    <row r="26" spans="1:10" ht="12.75" customHeight="1">
      <c r="A26" s="170" t="s">
        <v>29</v>
      </c>
      <c r="B26" s="186" t="s">
        <v>185</v>
      </c>
      <c r="C26" s="55"/>
      <c r="D26" s="55"/>
      <c r="E26" s="55"/>
      <c r="F26" s="183"/>
      <c r="G26" s="55"/>
      <c r="H26" s="55"/>
      <c r="I26" s="331"/>
      <c r="J26" s="463"/>
    </row>
    <row r="27" spans="1:10" ht="12.75" customHeight="1">
      <c r="A27" s="172" t="s">
        <v>30</v>
      </c>
      <c r="B27" s="185" t="s">
        <v>186</v>
      </c>
      <c r="C27" s="55"/>
      <c r="D27" s="55"/>
      <c r="E27" s="55"/>
      <c r="F27" s="64"/>
      <c r="G27" s="55"/>
      <c r="H27" s="55"/>
      <c r="I27" s="331"/>
      <c r="J27" s="463"/>
    </row>
    <row r="28" spans="1:10" ht="12.75" customHeight="1">
      <c r="A28" s="170" t="s">
        <v>31</v>
      </c>
      <c r="B28" s="189" t="s">
        <v>187</v>
      </c>
      <c r="C28" s="55"/>
      <c r="D28" s="55"/>
      <c r="E28" s="55"/>
      <c r="F28" s="30"/>
      <c r="G28" s="55"/>
      <c r="H28" s="55"/>
      <c r="I28" s="331"/>
      <c r="J28" s="463"/>
    </row>
    <row r="29" spans="1:10" ht="12.75" customHeight="1" thickBot="1">
      <c r="A29" s="172" t="s">
        <v>32</v>
      </c>
      <c r="B29" s="190" t="s">
        <v>188</v>
      </c>
      <c r="C29" s="55"/>
      <c r="D29" s="55"/>
      <c r="E29" s="55"/>
      <c r="F29" s="64"/>
      <c r="G29" s="55"/>
      <c r="H29" s="55"/>
      <c r="I29" s="331"/>
      <c r="J29" s="463"/>
    </row>
    <row r="30" spans="1:10" ht="21.75" customHeight="1" thickBot="1">
      <c r="A30" s="175" t="s">
        <v>33</v>
      </c>
      <c r="B30" s="66" t="s">
        <v>333</v>
      </c>
      <c r="C30" s="156">
        <f>+C18+C24</f>
        <v>0</v>
      </c>
      <c r="D30" s="156">
        <f>+D18+D24</f>
        <v>0</v>
      </c>
      <c r="E30" s="156">
        <f>+E18+E24</f>
        <v>0</v>
      </c>
      <c r="F30" s="66" t="s">
        <v>337</v>
      </c>
      <c r="G30" s="156">
        <f>SUM(G18:G29)</f>
        <v>0</v>
      </c>
      <c r="H30" s="156">
        <f>SUM(H18:H29)</f>
        <v>0</v>
      </c>
      <c r="I30" s="194">
        <f>SUM(I18:I29)</f>
        <v>0</v>
      </c>
      <c r="J30" s="463"/>
    </row>
    <row r="31" spans="1:10" ht="13.5" thickBot="1">
      <c r="A31" s="175" t="s">
        <v>34</v>
      </c>
      <c r="B31" s="181" t="s">
        <v>338</v>
      </c>
      <c r="C31" s="326">
        <f>+C17+C30</f>
        <v>0</v>
      </c>
      <c r="D31" s="326">
        <f>+D17+D30</f>
        <v>0</v>
      </c>
      <c r="E31" s="182">
        <f>+E17+E30</f>
        <v>0</v>
      </c>
      <c r="F31" s="181" t="s">
        <v>339</v>
      </c>
      <c r="G31" s="326">
        <f>+G17+G30</f>
        <v>0</v>
      </c>
      <c r="H31" s="326">
        <f>+H17+H30</f>
        <v>335</v>
      </c>
      <c r="I31" s="182">
        <f>+I17+I30</f>
        <v>335</v>
      </c>
      <c r="J31" s="463"/>
    </row>
    <row r="32" spans="1:10" ht="13.5" thickBot="1">
      <c r="A32" s="175" t="s">
        <v>35</v>
      </c>
      <c r="B32" s="181" t="s">
        <v>117</v>
      </c>
      <c r="C32" s="326" t="str">
        <f>IF(C17-G17&lt;0,G17-C17,"-")</f>
        <v>-</v>
      </c>
      <c r="D32" s="326">
        <f>IF(D17-H17&lt;0,H17-D17,"-")</f>
        <v>335</v>
      </c>
      <c r="E32" s="182">
        <f>IF(E17-I17&lt;0,I17-E17,"-")</f>
        <v>335</v>
      </c>
      <c r="F32" s="181" t="s">
        <v>118</v>
      </c>
      <c r="G32" s="326" t="str">
        <f>IF(C17-G17&gt;0,C17-G17,"-")</f>
        <v>-</v>
      </c>
      <c r="H32" s="326" t="str">
        <f>IF(D17-H17&gt;0,D17-H17,"-")</f>
        <v>-</v>
      </c>
      <c r="I32" s="182" t="str">
        <f>IF(E17-I17&gt;0,E17-I17,"-")</f>
        <v>-</v>
      </c>
      <c r="J32" s="463"/>
    </row>
    <row r="33" spans="1:10" ht="13.5" thickBot="1">
      <c r="A33" s="175" t="s">
        <v>36</v>
      </c>
      <c r="B33" s="181" t="s">
        <v>176</v>
      </c>
      <c r="C33" s="326" t="str">
        <f>IF(C17+C30-G26&lt;0,G26-(C17+C30),"-")</f>
        <v>-</v>
      </c>
      <c r="D33" s="326" t="str">
        <f>IF(D17+D30-H26&lt;0,H26-(D17+D30),"-")</f>
        <v>-</v>
      </c>
      <c r="E33" s="182" t="str">
        <f>IF(E17+E30-I26&lt;0,I26-(E17+E30),"-")</f>
        <v>-</v>
      </c>
      <c r="F33" s="181" t="s">
        <v>177</v>
      </c>
      <c r="G33" s="326" t="str">
        <f>IF(C17+C30-G26&gt;0,C17+C30-G26,"-")</f>
        <v>-</v>
      </c>
      <c r="H33" s="326" t="str">
        <f>IF(D17+D30-H26&gt;0,D17+D30-H26,"-")</f>
        <v>-</v>
      </c>
      <c r="I33" s="182" t="str">
        <f>IF(E17+E30-I26&gt;0,E17+E30-I26,"-")</f>
        <v>-</v>
      </c>
      <c r="J33" s="463"/>
    </row>
  </sheetData>
  <sheetProtection/>
  <mergeCells count="2">
    <mergeCell ref="J1:J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3" t="s">
        <v>521</v>
      </c>
    </row>
    <row r="2" spans="1:5" s="264" customFormat="1" ht="25.5" customHeight="1" thickBot="1">
      <c r="A2" s="92" t="s">
        <v>516</v>
      </c>
      <c r="B2" s="493" t="s">
        <v>147</v>
      </c>
      <c r="C2" s="494"/>
      <c r="D2" s="495"/>
      <c r="E2" s="408" t="s">
        <v>49</v>
      </c>
    </row>
    <row r="3" spans="1:5" s="264" customFormat="1" ht="24.75" thickBot="1">
      <c r="A3" s="92" t="s">
        <v>144</v>
      </c>
      <c r="B3" s="493" t="s">
        <v>464</v>
      </c>
      <c r="C3" s="494"/>
      <c r="D3" s="495"/>
      <c r="E3" s="408" t="s">
        <v>373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510</v>
      </c>
      <c r="D5" s="93" t="s">
        <v>511</v>
      </c>
      <c r="E5" s="397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432</v>
      </c>
      <c r="B6" s="96" t="s">
        <v>433</v>
      </c>
      <c r="C6" s="96" t="s">
        <v>434</v>
      </c>
      <c r="D6" s="398" t="s">
        <v>436</v>
      </c>
      <c r="E6" s="97" t="s">
        <v>435</v>
      </c>
    </row>
    <row r="7" spans="1:5" s="266" customFormat="1" ht="15.75" customHeight="1" thickBot="1">
      <c r="A7" s="489" t="s">
        <v>45</v>
      </c>
      <c r="B7" s="490"/>
      <c r="C7" s="490"/>
      <c r="D7" s="490"/>
      <c r="E7" s="491"/>
    </row>
    <row r="8" spans="1:5" s="199" customFormat="1" ht="12" customHeight="1" thickBot="1">
      <c r="A8" s="95" t="s">
        <v>9</v>
      </c>
      <c r="B8" s="110" t="s">
        <v>455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8"/>
      <c r="D9" s="338"/>
      <c r="E9" s="409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8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8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8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8"/>
    </row>
    <row r="14" spans="1:5" s="199" customFormat="1" ht="12" customHeight="1">
      <c r="A14" s="260" t="s">
        <v>74</v>
      </c>
      <c r="B14" s="6" t="s">
        <v>345</v>
      </c>
      <c r="C14" s="153"/>
      <c r="D14" s="319"/>
      <c r="E14" s="328"/>
    </row>
    <row r="15" spans="1:5" s="199" customFormat="1" ht="12" customHeight="1">
      <c r="A15" s="260" t="s">
        <v>75</v>
      </c>
      <c r="B15" s="5" t="s">
        <v>346</v>
      </c>
      <c r="C15" s="153"/>
      <c r="D15" s="319"/>
      <c r="E15" s="328"/>
    </row>
    <row r="16" spans="1:5" s="199" customFormat="1" ht="12" customHeight="1">
      <c r="A16" s="260" t="s">
        <v>83</v>
      </c>
      <c r="B16" s="6" t="s">
        <v>226</v>
      </c>
      <c r="C16" s="335"/>
      <c r="D16" s="414"/>
      <c r="E16" s="333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8"/>
    </row>
    <row r="18" spans="1:5" s="267" customFormat="1" ht="12" customHeight="1">
      <c r="A18" s="260" t="s">
        <v>85</v>
      </c>
      <c r="B18" s="6" t="s">
        <v>378</v>
      </c>
      <c r="C18" s="155"/>
      <c r="D18" s="320"/>
      <c r="E18" s="329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29"/>
    </row>
    <row r="20" spans="1:5" s="199" customFormat="1" ht="12" customHeight="1" thickBot="1">
      <c r="A20" s="95" t="s">
        <v>10</v>
      </c>
      <c r="B20" s="110" t="s">
        <v>347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8"/>
    </row>
    <row r="22" spans="1:5" s="267" customFormat="1" ht="12" customHeight="1">
      <c r="A22" s="260" t="s">
        <v>77</v>
      </c>
      <c r="B22" s="6" t="s">
        <v>348</v>
      </c>
      <c r="C22" s="153"/>
      <c r="D22" s="319"/>
      <c r="E22" s="328"/>
    </row>
    <row r="23" spans="1:5" s="267" customFormat="1" ht="12" customHeight="1">
      <c r="A23" s="260" t="s">
        <v>78</v>
      </c>
      <c r="B23" s="6" t="s">
        <v>349</v>
      </c>
      <c r="C23" s="153"/>
      <c r="D23" s="319"/>
      <c r="E23" s="328"/>
    </row>
    <row r="24" spans="1:5" s="267" customFormat="1" ht="12" customHeight="1" thickBot="1">
      <c r="A24" s="260" t="s">
        <v>79</v>
      </c>
      <c r="B24" s="6" t="s">
        <v>460</v>
      </c>
      <c r="C24" s="153"/>
      <c r="D24" s="319"/>
      <c r="E24" s="328"/>
    </row>
    <row r="25" spans="1:5" s="267" customFormat="1" ht="12" customHeight="1" thickBot="1">
      <c r="A25" s="100" t="s">
        <v>11</v>
      </c>
      <c r="B25" s="65" t="s">
        <v>122</v>
      </c>
      <c r="C25" s="411"/>
      <c r="D25" s="413"/>
      <c r="E25" s="193"/>
    </row>
    <row r="26" spans="1:5" s="267" customFormat="1" ht="12" customHeight="1" thickBot="1">
      <c r="A26" s="100" t="s">
        <v>12</v>
      </c>
      <c r="B26" s="65" t="s">
        <v>350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348</v>
      </c>
      <c r="C27" s="336"/>
      <c r="D27" s="67"/>
      <c r="E27" s="334"/>
    </row>
    <row r="28" spans="1:5" s="267" customFormat="1" ht="12" customHeight="1">
      <c r="A28" s="261" t="s">
        <v>209</v>
      </c>
      <c r="B28" s="263" t="s">
        <v>351</v>
      </c>
      <c r="C28" s="157"/>
      <c r="D28" s="322"/>
      <c r="E28" s="330"/>
    </row>
    <row r="29" spans="1:5" s="267" customFormat="1" ht="12" customHeight="1" thickBot="1">
      <c r="A29" s="260" t="s">
        <v>210</v>
      </c>
      <c r="B29" s="70" t="s">
        <v>461</v>
      </c>
      <c r="C29" s="56"/>
      <c r="D29" s="415"/>
      <c r="E29" s="410"/>
    </row>
    <row r="30" spans="1:5" s="267" customFormat="1" ht="12" customHeight="1" thickBot="1">
      <c r="A30" s="100" t="s">
        <v>13</v>
      </c>
      <c r="B30" s="65" t="s">
        <v>352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6"/>
      <c r="D31" s="67"/>
      <c r="E31" s="334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0"/>
    </row>
    <row r="33" spans="1:5" s="267" customFormat="1" ht="12" customHeight="1" thickBot="1">
      <c r="A33" s="260" t="s">
        <v>65</v>
      </c>
      <c r="B33" s="70" t="s">
        <v>235</v>
      </c>
      <c r="C33" s="56"/>
      <c r="D33" s="415"/>
      <c r="E33" s="410"/>
    </row>
    <row r="34" spans="1:5" s="199" customFormat="1" ht="12" customHeight="1" thickBot="1">
      <c r="A34" s="100" t="s">
        <v>14</v>
      </c>
      <c r="B34" s="65" t="s">
        <v>321</v>
      </c>
      <c r="C34" s="411"/>
      <c r="D34" s="413"/>
      <c r="E34" s="193"/>
    </row>
    <row r="35" spans="1:5" s="199" customFormat="1" ht="12" customHeight="1" thickBot="1">
      <c r="A35" s="100" t="s">
        <v>15</v>
      </c>
      <c r="B35" s="65" t="s">
        <v>353</v>
      </c>
      <c r="C35" s="411"/>
      <c r="D35" s="413"/>
      <c r="E35" s="193"/>
    </row>
    <row r="36" spans="1:5" s="199" customFormat="1" ht="12" customHeight="1" thickBot="1">
      <c r="A36" s="95" t="s">
        <v>16</v>
      </c>
      <c r="B36" s="65" t="s">
        <v>462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355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356</v>
      </c>
      <c r="B38" s="262" t="s">
        <v>178</v>
      </c>
      <c r="C38" s="336"/>
      <c r="D38" s="67"/>
      <c r="E38" s="334"/>
    </row>
    <row r="39" spans="1:5" s="199" customFormat="1" ht="12" customHeight="1">
      <c r="A39" s="261" t="s">
        <v>357</v>
      </c>
      <c r="B39" s="263" t="s">
        <v>2</v>
      </c>
      <c r="C39" s="157"/>
      <c r="D39" s="322"/>
      <c r="E39" s="330"/>
    </row>
    <row r="40" spans="1:5" s="267" customFormat="1" ht="12" customHeight="1" thickBot="1">
      <c r="A40" s="260" t="s">
        <v>358</v>
      </c>
      <c r="B40" s="70" t="s">
        <v>359</v>
      </c>
      <c r="C40" s="56"/>
      <c r="D40" s="415"/>
      <c r="E40" s="410"/>
    </row>
    <row r="41" spans="1:5" s="267" customFormat="1" ht="15" customHeight="1" thickBot="1">
      <c r="A41" s="111" t="s">
        <v>18</v>
      </c>
      <c r="B41" s="112" t="s">
        <v>360</v>
      </c>
      <c r="C41" s="412">
        <f>+C36+C37</f>
        <v>0</v>
      </c>
      <c r="D41" s="407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89" t="s">
        <v>46</v>
      </c>
      <c r="B44" s="490"/>
      <c r="C44" s="490"/>
      <c r="D44" s="490"/>
      <c r="E44" s="491"/>
    </row>
    <row r="45" spans="1:5" s="268" customFormat="1" ht="12" customHeight="1" thickBot="1">
      <c r="A45" s="100" t="s">
        <v>9</v>
      </c>
      <c r="B45" s="65" t="s">
        <v>361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6"/>
      <c r="D46" s="67"/>
      <c r="E46" s="334"/>
    </row>
    <row r="47" spans="1:5" ht="12" customHeight="1">
      <c r="A47" s="260" t="s">
        <v>71</v>
      </c>
      <c r="B47" s="6" t="s">
        <v>131</v>
      </c>
      <c r="C47" s="55"/>
      <c r="D47" s="68"/>
      <c r="E47" s="331"/>
    </row>
    <row r="48" spans="1:5" ht="12" customHeight="1">
      <c r="A48" s="260" t="s">
        <v>72</v>
      </c>
      <c r="B48" s="6" t="s">
        <v>98</v>
      </c>
      <c r="C48" s="55"/>
      <c r="D48" s="68"/>
      <c r="E48" s="331"/>
    </row>
    <row r="49" spans="1:5" ht="12" customHeight="1">
      <c r="A49" s="260" t="s">
        <v>73</v>
      </c>
      <c r="B49" s="6" t="s">
        <v>132</v>
      </c>
      <c r="C49" s="55"/>
      <c r="D49" s="68"/>
      <c r="E49" s="331"/>
    </row>
    <row r="50" spans="1:5" ht="12" customHeight="1" thickBot="1">
      <c r="A50" s="260" t="s">
        <v>105</v>
      </c>
      <c r="B50" s="6" t="s">
        <v>133</v>
      </c>
      <c r="C50" s="55"/>
      <c r="D50" s="68"/>
      <c r="E50" s="331"/>
    </row>
    <row r="51" spans="1:5" ht="12" customHeight="1" thickBot="1">
      <c r="A51" s="100" t="s">
        <v>10</v>
      </c>
      <c r="B51" s="65" t="s">
        <v>362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6"/>
      <c r="D52" s="67"/>
      <c r="E52" s="334"/>
    </row>
    <row r="53" spans="1:5" ht="12" customHeight="1">
      <c r="A53" s="260" t="s">
        <v>77</v>
      </c>
      <c r="B53" s="6" t="s">
        <v>135</v>
      </c>
      <c r="C53" s="55"/>
      <c r="D53" s="68"/>
      <c r="E53" s="331"/>
    </row>
    <row r="54" spans="1:5" ht="12" customHeight="1">
      <c r="A54" s="260" t="s">
        <v>78</v>
      </c>
      <c r="B54" s="6" t="s">
        <v>47</v>
      </c>
      <c r="C54" s="55"/>
      <c r="D54" s="68"/>
      <c r="E54" s="331"/>
    </row>
    <row r="55" spans="1:5" ht="12" customHeight="1" thickBot="1">
      <c r="A55" s="260" t="s">
        <v>79</v>
      </c>
      <c r="B55" s="6" t="s">
        <v>459</v>
      </c>
      <c r="C55" s="55"/>
      <c r="D55" s="68"/>
      <c r="E55" s="331"/>
    </row>
    <row r="56" spans="1:5" ht="15" customHeight="1" thickBot="1">
      <c r="A56" s="100" t="s">
        <v>11</v>
      </c>
      <c r="B56" s="65" t="s">
        <v>5</v>
      </c>
      <c r="C56" s="411"/>
      <c r="D56" s="413"/>
      <c r="E56" s="193"/>
    </row>
    <row r="57" spans="1:5" ht="13.5" thickBot="1">
      <c r="A57" s="100" t="s">
        <v>12</v>
      </c>
      <c r="B57" s="117" t="s">
        <v>463</v>
      </c>
      <c r="C57" s="412">
        <f>+C45+C51+C56</f>
        <v>0</v>
      </c>
      <c r="D57" s="407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454</v>
      </c>
      <c r="B59" s="121"/>
      <c r="C59" s="405"/>
      <c r="D59" s="405"/>
      <c r="E59" s="404"/>
    </row>
    <row r="60" spans="1:5" ht="13.5" thickBot="1">
      <c r="A60" s="120" t="s">
        <v>146</v>
      </c>
      <c r="B60" s="121"/>
      <c r="C60" s="405"/>
      <c r="D60" s="405"/>
      <c r="E60" s="404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4">
      <selection activeCell="M22" sqref="M22"/>
    </sheetView>
  </sheetViews>
  <sheetFormatPr defaultColWidth="9.00390625" defaultRowHeight="12.75"/>
  <cols>
    <col min="1" max="1" width="5.50390625" style="31" customWidth="1"/>
    <col min="2" max="2" width="33.125" style="31" customWidth="1"/>
    <col min="3" max="3" width="12.375" style="31" customWidth="1"/>
    <col min="4" max="4" width="11.50390625" style="31" customWidth="1"/>
    <col min="5" max="5" width="11.375" style="31" customWidth="1"/>
    <col min="6" max="6" width="11.00390625" style="31" customWidth="1"/>
    <col min="7" max="7" width="14.375" style="31" customWidth="1"/>
    <col min="8" max="16384" width="9.375" style="31" customWidth="1"/>
  </cols>
  <sheetData>
    <row r="1" spans="1:7" ht="43.5" customHeight="1">
      <c r="A1" s="497" t="s">
        <v>3</v>
      </c>
      <c r="B1" s="497"/>
      <c r="C1" s="497"/>
      <c r="D1" s="497"/>
      <c r="E1" s="497"/>
      <c r="F1" s="497"/>
      <c r="G1" s="497"/>
    </row>
    <row r="3" spans="1:7" s="78" customFormat="1" ht="27" customHeight="1">
      <c r="A3" s="76" t="s">
        <v>148</v>
      </c>
      <c r="B3" s="77"/>
      <c r="C3" s="496" t="s">
        <v>149</v>
      </c>
      <c r="D3" s="496"/>
      <c r="E3" s="496"/>
      <c r="F3" s="496"/>
      <c r="G3" s="496"/>
    </row>
    <row r="4" spans="1:7" s="78" customFormat="1" ht="15.75">
      <c r="A4" s="77"/>
      <c r="B4" s="77"/>
      <c r="C4" s="77"/>
      <c r="D4" s="77"/>
      <c r="E4" s="77"/>
      <c r="F4" s="77"/>
      <c r="G4" s="77"/>
    </row>
    <row r="5" spans="1:7" s="78" customFormat="1" ht="24.75" customHeight="1">
      <c r="A5" s="76" t="s">
        <v>150</v>
      </c>
      <c r="B5" s="77"/>
      <c r="C5" s="496" t="s">
        <v>149</v>
      </c>
      <c r="D5" s="496"/>
      <c r="E5" s="496"/>
      <c r="F5" s="496"/>
      <c r="G5" s="77"/>
    </row>
    <row r="6" spans="1:7" s="79" customFormat="1" ht="12.75">
      <c r="A6" s="102"/>
      <c r="B6" s="102"/>
      <c r="C6" s="102"/>
      <c r="D6" s="102"/>
      <c r="E6" s="102"/>
      <c r="F6" s="102"/>
      <c r="G6" s="102"/>
    </row>
    <row r="7" spans="1:7" s="80" customFormat="1" ht="15" customHeight="1">
      <c r="A7" s="138" t="s">
        <v>151</v>
      </c>
      <c r="B7" s="137"/>
      <c r="C7" s="137"/>
      <c r="D7" s="123"/>
      <c r="E7" s="123"/>
      <c r="F7" s="123"/>
      <c r="G7" s="123"/>
    </row>
    <row r="8" spans="1:7" s="80" customFormat="1" ht="15" customHeight="1" thickBot="1">
      <c r="A8" s="138" t="s">
        <v>152</v>
      </c>
      <c r="B8" s="123"/>
      <c r="C8" s="123"/>
      <c r="D8" s="123"/>
      <c r="E8" s="123"/>
      <c r="F8" s="123"/>
      <c r="G8" s="123"/>
    </row>
    <row r="9" spans="1:7" s="54" customFormat="1" ht="42" customHeight="1" thickBot="1">
      <c r="A9" s="92" t="s">
        <v>7</v>
      </c>
      <c r="B9" s="93" t="s">
        <v>153</v>
      </c>
      <c r="C9" s="93" t="s">
        <v>154</v>
      </c>
      <c r="D9" s="93" t="s">
        <v>155</v>
      </c>
      <c r="E9" s="93" t="s">
        <v>156</v>
      </c>
      <c r="F9" s="93" t="s">
        <v>157</v>
      </c>
      <c r="G9" s="94" t="s">
        <v>41</v>
      </c>
    </row>
    <row r="10" spans="1:7" ht="24" customHeight="1">
      <c r="A10" s="124" t="s">
        <v>9</v>
      </c>
      <c r="B10" s="98" t="s">
        <v>158</v>
      </c>
      <c r="C10" s="81"/>
      <c r="D10" s="81"/>
      <c r="E10" s="81"/>
      <c r="F10" s="81"/>
      <c r="G10" s="125">
        <f>SUM(C10:F10)</f>
        <v>0</v>
      </c>
    </row>
    <row r="11" spans="1:7" ht="24" customHeight="1">
      <c r="A11" s="126" t="s">
        <v>10</v>
      </c>
      <c r="B11" s="99" t="s">
        <v>159</v>
      </c>
      <c r="C11" s="82"/>
      <c r="D11" s="82"/>
      <c r="E11" s="82"/>
      <c r="F11" s="82"/>
      <c r="G11" s="127">
        <f aca="true" t="shared" si="0" ref="G11:G16">SUM(C11:F11)</f>
        <v>0</v>
      </c>
    </row>
    <row r="12" spans="1:7" ht="24" customHeight="1">
      <c r="A12" s="126" t="s">
        <v>11</v>
      </c>
      <c r="B12" s="99" t="s">
        <v>160</v>
      </c>
      <c r="C12" s="82"/>
      <c r="D12" s="82"/>
      <c r="E12" s="82"/>
      <c r="F12" s="82"/>
      <c r="G12" s="127">
        <f t="shared" si="0"/>
        <v>0</v>
      </c>
    </row>
    <row r="13" spans="1:7" ht="24" customHeight="1">
      <c r="A13" s="126" t="s">
        <v>12</v>
      </c>
      <c r="B13" s="99" t="s">
        <v>161</v>
      </c>
      <c r="C13" s="82"/>
      <c r="D13" s="82"/>
      <c r="E13" s="82"/>
      <c r="F13" s="82"/>
      <c r="G13" s="127">
        <f t="shared" si="0"/>
        <v>0</v>
      </c>
    </row>
    <row r="14" spans="1:7" ht="24" customHeight="1">
      <c r="A14" s="126" t="s">
        <v>13</v>
      </c>
      <c r="B14" s="99" t="s">
        <v>162</v>
      </c>
      <c r="C14" s="82"/>
      <c r="D14" s="82"/>
      <c r="E14" s="82"/>
      <c r="F14" s="82"/>
      <c r="G14" s="127">
        <f t="shared" si="0"/>
        <v>0</v>
      </c>
    </row>
    <row r="15" spans="1:7" ht="24" customHeight="1" thickBot="1">
      <c r="A15" s="128" t="s">
        <v>14</v>
      </c>
      <c r="B15" s="129" t="s">
        <v>163</v>
      </c>
      <c r="C15" s="83"/>
      <c r="D15" s="83"/>
      <c r="E15" s="83"/>
      <c r="F15" s="83"/>
      <c r="G15" s="130">
        <f t="shared" si="0"/>
        <v>0</v>
      </c>
    </row>
    <row r="16" spans="1:7" s="84" customFormat="1" ht="24" customHeight="1" thickBot="1">
      <c r="A16" s="131" t="s">
        <v>15</v>
      </c>
      <c r="B16" s="132" t="s">
        <v>41</v>
      </c>
      <c r="C16" s="133">
        <f>SUM(C10:C15)</f>
        <v>0</v>
      </c>
      <c r="D16" s="133">
        <f>SUM(D10:D15)</f>
        <v>0</v>
      </c>
      <c r="E16" s="133">
        <f>SUM(E10:E15)</f>
        <v>0</v>
      </c>
      <c r="F16" s="133">
        <f>SUM(F10:F15)</f>
        <v>0</v>
      </c>
      <c r="G16" s="134">
        <f t="shared" si="0"/>
        <v>0</v>
      </c>
    </row>
    <row r="17" spans="1:7" s="79" customFormat="1" ht="12.75">
      <c r="A17" s="102"/>
      <c r="B17" s="102"/>
      <c r="C17" s="102"/>
      <c r="D17" s="102"/>
      <c r="E17" s="102"/>
      <c r="F17" s="102"/>
      <c r="G17" s="102"/>
    </row>
    <row r="18" spans="1:7" s="79" customFormat="1" ht="12.75">
      <c r="A18" s="102"/>
      <c r="B18" s="102"/>
      <c r="C18" s="102"/>
      <c r="D18" s="102"/>
      <c r="E18" s="102"/>
      <c r="F18" s="102"/>
      <c r="G18" s="102"/>
    </row>
    <row r="19" spans="1:7" s="79" customFormat="1" ht="12.75">
      <c r="A19" s="102"/>
      <c r="B19" s="102"/>
      <c r="C19" s="102"/>
      <c r="D19" s="102"/>
      <c r="E19" s="102"/>
      <c r="F19" s="102"/>
      <c r="G19" s="102"/>
    </row>
    <row r="20" spans="1:7" s="79" customFormat="1" ht="15.75">
      <c r="A20" s="78" t="str">
        <f>+CONCATENATE("......................, ",LEFT(ÖSSZEFÜGGÉSEK!A6,4),". .......................... hó ..... nap")</f>
        <v>......................, 2015. .......................... hó ..... nap</v>
      </c>
      <c r="B20" s="102"/>
      <c r="C20" s="102"/>
      <c r="D20" s="102"/>
      <c r="E20" s="102"/>
      <c r="F20" s="102"/>
      <c r="G20" s="102"/>
    </row>
    <row r="21" spans="1:7" s="79" customFormat="1" ht="12.75">
      <c r="A21" s="102"/>
      <c r="B21" s="102"/>
      <c r="C21" s="102"/>
      <c r="D21" s="102"/>
      <c r="E21" s="102"/>
      <c r="F21" s="102"/>
      <c r="G21" s="102"/>
    </row>
    <row r="22" spans="1:7" ht="12.75">
      <c r="A22" s="102"/>
      <c r="B22" s="102"/>
      <c r="C22" s="102"/>
      <c r="D22" s="102"/>
      <c r="E22" s="102"/>
      <c r="F22" s="102"/>
      <c r="G22" s="102"/>
    </row>
    <row r="23" spans="1:7" ht="12.75">
      <c r="A23" s="102"/>
      <c r="B23" s="102"/>
      <c r="C23" s="79"/>
      <c r="D23" s="79"/>
      <c r="E23" s="79"/>
      <c r="F23" s="79"/>
      <c r="G23" s="102"/>
    </row>
    <row r="24" spans="1:7" ht="13.5">
      <c r="A24" s="102"/>
      <c r="B24" s="102"/>
      <c r="C24" s="135"/>
      <c r="D24" s="136" t="s">
        <v>164</v>
      </c>
      <c r="E24" s="136"/>
      <c r="F24" s="135"/>
      <c r="G24" s="102"/>
    </row>
    <row r="25" spans="3:6" ht="13.5">
      <c r="C25" s="85"/>
      <c r="D25" s="86"/>
      <c r="E25" s="86"/>
      <c r="F25" s="85"/>
    </row>
    <row r="26" spans="3:6" ht="13.5">
      <c r="C26" s="85"/>
      <c r="D26" s="86"/>
      <c r="E26" s="86"/>
      <c r="F26" s="8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29">
      <selection activeCell="D96" sqref="D96:E100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4" t="s">
        <v>6</v>
      </c>
      <c r="B1" s="454"/>
      <c r="C1" s="454"/>
      <c r="D1" s="454"/>
      <c r="E1" s="454"/>
    </row>
    <row r="2" spans="1:5" ht="15.75" customHeight="1" thickBot="1">
      <c r="A2" s="455" t="s">
        <v>109</v>
      </c>
      <c r="B2" s="455"/>
      <c r="C2" s="301"/>
      <c r="E2" s="301" t="s">
        <v>169</v>
      </c>
    </row>
    <row r="3" spans="1:5" ht="15.75">
      <c r="A3" s="457" t="s">
        <v>58</v>
      </c>
      <c r="B3" s="459" t="s">
        <v>8</v>
      </c>
      <c r="C3" s="450" t="str">
        <f>+CONCATENATE(LEFT(ÖSSZEFÜGGÉSEK!A6,4),". évi")</f>
        <v>2015. évi</v>
      </c>
      <c r="D3" s="451"/>
      <c r="E3" s="452"/>
    </row>
    <row r="4" spans="1:5" ht="24.75" thickBot="1">
      <c r="A4" s="458"/>
      <c r="B4" s="460"/>
      <c r="C4" s="304" t="s">
        <v>467</v>
      </c>
      <c r="D4" s="302" t="s">
        <v>468</v>
      </c>
      <c r="E4" s="303" t="str">
        <f>+CONCATENATE(LEFT(ÖSSZEFÜGGÉSEK!A6,4),". IX. 30.",CHAR(10),"teljesítés")</f>
        <v>2015. IX. 30.
teljesítés</v>
      </c>
    </row>
    <row r="5" spans="1:5" s="225" customFormat="1" ht="12" customHeight="1" thickBot="1">
      <c r="A5" s="221" t="s">
        <v>432</v>
      </c>
      <c r="B5" s="222" t="s">
        <v>433</v>
      </c>
      <c r="C5" s="222" t="s">
        <v>434</v>
      </c>
      <c r="D5" s="222" t="s">
        <v>436</v>
      </c>
      <c r="E5" s="305" t="s">
        <v>435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97274</v>
      </c>
      <c r="D6" s="213">
        <f>+D7+D8+D9+D10+D11+D12</f>
        <v>99567</v>
      </c>
      <c r="E6" s="139">
        <f>+E7+E8+E9+E10+E11+E12</f>
        <v>75962</v>
      </c>
    </row>
    <row r="7" spans="1:5" s="226" customFormat="1" ht="12" customHeight="1">
      <c r="A7" s="13" t="s">
        <v>70</v>
      </c>
      <c r="B7" s="227" t="s">
        <v>191</v>
      </c>
      <c r="C7" s="295">
        <v>59842</v>
      </c>
      <c r="D7" s="295">
        <v>59842</v>
      </c>
      <c r="E7" s="141">
        <v>45706</v>
      </c>
    </row>
    <row r="8" spans="1:5" s="226" customFormat="1" ht="12" customHeight="1">
      <c r="A8" s="12" t="s">
        <v>71</v>
      </c>
      <c r="B8" s="228" t="s">
        <v>192</v>
      </c>
      <c r="C8" s="214">
        <v>20983</v>
      </c>
      <c r="D8" s="214">
        <v>20983</v>
      </c>
      <c r="E8" s="140">
        <v>15946</v>
      </c>
    </row>
    <row r="9" spans="1:5" s="226" customFormat="1" ht="12" customHeight="1">
      <c r="A9" s="12" t="s">
        <v>72</v>
      </c>
      <c r="B9" s="228" t="s">
        <v>193</v>
      </c>
      <c r="C9" s="214">
        <v>15066</v>
      </c>
      <c r="D9" s="214">
        <v>15066</v>
      </c>
      <c r="E9" s="140">
        <v>11081</v>
      </c>
    </row>
    <row r="10" spans="1:5" s="226" customFormat="1" ht="12" customHeight="1">
      <c r="A10" s="12" t="s">
        <v>73</v>
      </c>
      <c r="B10" s="228" t="s">
        <v>194</v>
      </c>
      <c r="C10" s="214">
        <v>1383</v>
      </c>
      <c r="D10" s="214">
        <v>1383</v>
      </c>
      <c r="E10" s="140">
        <v>1052</v>
      </c>
    </row>
    <row r="11" spans="1:5" s="226" customFormat="1" ht="12" customHeight="1">
      <c r="A11" s="12" t="s">
        <v>105</v>
      </c>
      <c r="B11" s="147" t="s">
        <v>374</v>
      </c>
      <c r="C11" s="214"/>
      <c r="D11" s="214">
        <v>2046</v>
      </c>
      <c r="E11" s="140">
        <v>1930</v>
      </c>
    </row>
    <row r="12" spans="1:5" s="226" customFormat="1" ht="12" customHeight="1" thickBot="1">
      <c r="A12" s="14" t="s">
        <v>74</v>
      </c>
      <c r="B12" s="148" t="s">
        <v>375</v>
      </c>
      <c r="C12" s="214"/>
      <c r="D12" s="214">
        <v>247</v>
      </c>
      <c r="E12" s="140">
        <v>247</v>
      </c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366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367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7242</v>
      </c>
      <c r="E20" s="139">
        <f>+E21+E22+E23+E24+E25</f>
        <v>7242</v>
      </c>
    </row>
    <row r="21" spans="1:5" s="226" customFormat="1" ht="12" customHeight="1">
      <c r="A21" s="13" t="s">
        <v>59</v>
      </c>
      <c r="B21" s="227" t="s">
        <v>201</v>
      </c>
      <c r="C21" s="215"/>
      <c r="D21" s="215">
        <v>7242</v>
      </c>
      <c r="E21" s="141">
        <v>7242</v>
      </c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368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369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28044</v>
      </c>
      <c r="D27" s="219">
        <f>+D28+D32+D33+D34</f>
        <v>28044</v>
      </c>
      <c r="E27" s="256">
        <f>+E28+E32+E33+E34</f>
        <v>26639</v>
      </c>
    </row>
    <row r="28" spans="1:5" s="226" customFormat="1" ht="12" customHeight="1">
      <c r="A28" s="13" t="s">
        <v>206</v>
      </c>
      <c r="B28" s="227" t="s">
        <v>381</v>
      </c>
      <c r="C28" s="258">
        <f>+C29+C30+C31</f>
        <v>18297</v>
      </c>
      <c r="D28" s="258">
        <f>+D29+D30+D31</f>
        <v>18297</v>
      </c>
      <c r="E28" s="257">
        <f>+E29+E30+E31</f>
        <v>18447</v>
      </c>
    </row>
    <row r="29" spans="1:5" s="226" customFormat="1" ht="12" customHeight="1">
      <c r="A29" s="12" t="s">
        <v>207</v>
      </c>
      <c r="B29" s="228" t="s">
        <v>212</v>
      </c>
      <c r="C29" s="214">
        <v>3831</v>
      </c>
      <c r="D29" s="214">
        <v>3831</v>
      </c>
      <c r="E29" s="140">
        <v>3794</v>
      </c>
    </row>
    <row r="30" spans="1:5" s="226" customFormat="1" ht="12" customHeight="1">
      <c r="A30" s="12" t="s">
        <v>208</v>
      </c>
      <c r="B30" s="228" t="s">
        <v>213</v>
      </c>
      <c r="C30" s="214">
        <v>14466</v>
      </c>
      <c r="D30" s="214">
        <v>14466</v>
      </c>
      <c r="E30" s="140">
        <v>14653</v>
      </c>
    </row>
    <row r="31" spans="1:5" s="226" customFormat="1" ht="12" customHeight="1">
      <c r="A31" s="12" t="s">
        <v>379</v>
      </c>
      <c r="B31" s="280" t="s">
        <v>380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>
        <v>2948</v>
      </c>
      <c r="D32" s="214">
        <v>2948</v>
      </c>
      <c r="E32" s="140">
        <v>2138</v>
      </c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96">
        <v>6799</v>
      </c>
      <c r="D34" s="296">
        <v>6799</v>
      </c>
      <c r="E34" s="142">
        <v>6054</v>
      </c>
    </row>
    <row r="35" spans="1:5" s="226" customFormat="1" ht="12" customHeight="1" thickBot="1">
      <c r="A35" s="18" t="s">
        <v>13</v>
      </c>
      <c r="B35" s="19" t="s">
        <v>376</v>
      </c>
      <c r="C35" s="213">
        <f>SUM(C36:C46)</f>
        <v>49364</v>
      </c>
      <c r="D35" s="213">
        <f>SUM(D36:D46)</f>
        <v>44757</v>
      </c>
      <c r="E35" s="139">
        <f>SUM(E36:E46)</f>
        <v>38095</v>
      </c>
    </row>
    <row r="36" spans="1:5" s="226" customFormat="1" ht="12" customHeight="1">
      <c r="A36" s="13" t="s">
        <v>63</v>
      </c>
      <c r="B36" s="227" t="s">
        <v>219</v>
      </c>
      <c r="C36" s="295">
        <v>0</v>
      </c>
      <c r="D36" s="295">
        <v>0</v>
      </c>
      <c r="E36" s="141">
        <v>0</v>
      </c>
    </row>
    <row r="37" spans="1:5" s="226" customFormat="1" ht="12" customHeight="1">
      <c r="A37" s="12" t="s">
        <v>64</v>
      </c>
      <c r="B37" s="228" t="s">
        <v>220</v>
      </c>
      <c r="C37" s="214">
        <v>23473</v>
      </c>
      <c r="D37" s="214">
        <v>23473</v>
      </c>
      <c r="E37" s="140">
        <v>22379</v>
      </c>
    </row>
    <row r="38" spans="1:5" s="226" customFormat="1" ht="12" customHeight="1">
      <c r="A38" s="12" t="s">
        <v>65</v>
      </c>
      <c r="B38" s="228" t="s">
        <v>221</v>
      </c>
      <c r="C38" s="214">
        <v>0</v>
      </c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>
        <v>63</v>
      </c>
      <c r="D39" s="214">
        <v>63</v>
      </c>
      <c r="E39" s="140"/>
    </row>
    <row r="40" spans="1:5" s="226" customFormat="1" ht="12" customHeight="1">
      <c r="A40" s="12" t="s">
        <v>124</v>
      </c>
      <c r="B40" s="228" t="s">
        <v>223</v>
      </c>
      <c r="C40" s="214">
        <v>6400</v>
      </c>
      <c r="D40" s="214">
        <v>6400</v>
      </c>
      <c r="E40" s="140">
        <v>4318</v>
      </c>
    </row>
    <row r="41" spans="1:5" s="226" customFormat="1" ht="12" customHeight="1">
      <c r="A41" s="12" t="s">
        <v>125</v>
      </c>
      <c r="B41" s="228" t="s">
        <v>224</v>
      </c>
      <c r="C41" s="214">
        <v>7505</v>
      </c>
      <c r="D41" s="214">
        <v>7505</v>
      </c>
      <c r="E41" s="140">
        <v>6434</v>
      </c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7">
        <v>293</v>
      </c>
      <c r="D43" s="214">
        <v>293</v>
      </c>
      <c r="E43" s="140">
        <v>179</v>
      </c>
    </row>
    <row r="44" spans="1:5" s="226" customFormat="1" ht="12" customHeight="1">
      <c r="A44" s="12" t="s">
        <v>217</v>
      </c>
      <c r="B44" s="228" t="s">
        <v>227</v>
      </c>
      <c r="C44" s="218"/>
      <c r="D44" s="217"/>
      <c r="E44" s="143"/>
    </row>
    <row r="45" spans="1:5" s="226" customFormat="1" ht="12" customHeight="1">
      <c r="A45" s="14" t="s">
        <v>218</v>
      </c>
      <c r="B45" s="229" t="s">
        <v>378</v>
      </c>
      <c r="C45" s="217">
        <v>0</v>
      </c>
      <c r="D45" s="218"/>
      <c r="E45" s="144"/>
    </row>
    <row r="46" spans="1:5" s="226" customFormat="1" ht="12" customHeight="1" thickBot="1">
      <c r="A46" s="14" t="s">
        <v>377</v>
      </c>
      <c r="B46" s="148" t="s">
        <v>228</v>
      </c>
      <c r="C46" s="218">
        <v>11630</v>
      </c>
      <c r="D46" s="423">
        <v>7023</v>
      </c>
      <c r="E46" s="144">
        <v>4785</v>
      </c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100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370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>
        <v>100</v>
      </c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2635</v>
      </c>
      <c r="D58" s="213">
        <f>SUM(D59:D61)</f>
        <v>1790</v>
      </c>
      <c r="E58" s="139">
        <f>SUM(E59:E61)</f>
        <v>2305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371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>
        <v>2635</v>
      </c>
      <c r="D61" s="217">
        <v>1790</v>
      </c>
      <c r="E61" s="143">
        <v>2305</v>
      </c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421</v>
      </c>
      <c r="B63" s="19" t="s">
        <v>249</v>
      </c>
      <c r="C63" s="219">
        <f>+C6+C13+C20+C27+C35+C47+C53+C58</f>
        <v>177317</v>
      </c>
      <c r="D63" s="219">
        <f>+D6+D13+D20+D27+D35+D47+D53+D58</f>
        <v>181400</v>
      </c>
      <c r="E63" s="256">
        <f>+E6+E13+E20+E27+E35+E47+E53+E58</f>
        <v>150343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406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22770</v>
      </c>
      <c r="D73" s="213">
        <f>SUM(D74:D75)</f>
        <v>22770</v>
      </c>
      <c r="E73" s="139">
        <f>SUM(E74:E75)</f>
        <v>22770</v>
      </c>
    </row>
    <row r="74" spans="1:5" s="226" customFormat="1" ht="12" customHeight="1">
      <c r="A74" s="13" t="s">
        <v>285</v>
      </c>
      <c r="B74" s="227" t="s">
        <v>263</v>
      </c>
      <c r="C74" s="425">
        <v>22770</v>
      </c>
      <c r="D74" s="217">
        <v>22770</v>
      </c>
      <c r="E74" s="143">
        <v>22770</v>
      </c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655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>
        <v>655</v>
      </c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420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423</v>
      </c>
      <c r="C87" s="219">
        <f>+C64+C68+C73+C76+C80+C86+C85</f>
        <v>22770</v>
      </c>
      <c r="D87" s="219">
        <f>+D64+D68+D73+D76+D80+D86+D85</f>
        <v>22770</v>
      </c>
      <c r="E87" s="256">
        <f>+E64+E68+E73+E76+E80+E86+E85</f>
        <v>23425</v>
      </c>
    </row>
    <row r="88" spans="1:5" s="226" customFormat="1" ht="25.5" customHeight="1" thickBot="1">
      <c r="A88" s="271" t="s">
        <v>422</v>
      </c>
      <c r="B88" s="235" t="s">
        <v>424</v>
      </c>
      <c r="C88" s="219">
        <f>+C63+C87</f>
        <v>200087</v>
      </c>
      <c r="D88" s="219">
        <f>+D63+D87</f>
        <v>204170</v>
      </c>
      <c r="E88" s="256">
        <f>+E63+E87</f>
        <v>173768</v>
      </c>
    </row>
    <row r="89" spans="1:3" s="226" customFormat="1" ht="83.25" customHeight="1">
      <c r="A89" s="3"/>
      <c r="B89" s="4"/>
      <c r="C89" s="150"/>
    </row>
    <row r="90" spans="1:5" ht="16.5" customHeight="1">
      <c r="A90" s="454" t="s">
        <v>37</v>
      </c>
      <c r="B90" s="454"/>
      <c r="C90" s="454"/>
      <c r="D90" s="454"/>
      <c r="E90" s="454"/>
    </row>
    <row r="91" spans="1:5" s="236" customFormat="1" ht="16.5" customHeight="1" thickBot="1">
      <c r="A91" s="456" t="s">
        <v>110</v>
      </c>
      <c r="B91" s="456"/>
      <c r="C91" s="69"/>
      <c r="E91" s="69" t="s">
        <v>169</v>
      </c>
    </row>
    <row r="92" spans="1:5" ht="15.75">
      <c r="A92" s="457" t="s">
        <v>58</v>
      </c>
      <c r="B92" s="459" t="s">
        <v>469</v>
      </c>
      <c r="C92" s="450" t="str">
        <f>+CONCATENATE(LEFT(ÖSSZEFÜGGÉSEK!A6,4),". évi")</f>
        <v>2015. évi</v>
      </c>
      <c r="D92" s="451"/>
      <c r="E92" s="452"/>
    </row>
    <row r="93" spans="1:5" ht="24.75" thickBot="1">
      <c r="A93" s="458"/>
      <c r="B93" s="460"/>
      <c r="C93" s="304" t="s">
        <v>467</v>
      </c>
      <c r="D93" s="302" t="s">
        <v>468</v>
      </c>
      <c r="E93" s="303" t="str">
        <f>+CONCATENATE(LEFT(ÖSSZEFÜGGÉSEK!A6,4),". IX. 30.",CHAR(10),"teljesítés")</f>
        <v>2015. IX. 30.
teljesítés</v>
      </c>
    </row>
    <row r="94" spans="1:5" s="225" customFormat="1" ht="12" customHeight="1" thickBot="1">
      <c r="A94" s="25" t="s">
        <v>432</v>
      </c>
      <c r="B94" s="26" t="s">
        <v>433</v>
      </c>
      <c r="C94" s="26" t="s">
        <v>434</v>
      </c>
      <c r="D94" s="26" t="s">
        <v>436</v>
      </c>
      <c r="E94" s="315" t="s">
        <v>435</v>
      </c>
    </row>
    <row r="95" spans="1:5" ht="12" customHeight="1" thickBot="1">
      <c r="A95" s="20" t="s">
        <v>9</v>
      </c>
      <c r="B95" s="24" t="s">
        <v>382</v>
      </c>
      <c r="C95" s="212">
        <f>C96+C97+C98+C99+C100+C113</f>
        <v>189670</v>
      </c>
      <c r="D95" s="212">
        <f>D96+D97+D98+D99+D100+D113</f>
        <v>184213</v>
      </c>
      <c r="E95" s="288">
        <f>E96+E97+E98+E99+E100+E113</f>
        <v>121546</v>
      </c>
    </row>
    <row r="96" spans="1:5" ht="12" customHeight="1">
      <c r="A96" s="15" t="s">
        <v>70</v>
      </c>
      <c r="B96" s="8" t="s">
        <v>38</v>
      </c>
      <c r="C96" s="295">
        <v>23368</v>
      </c>
      <c r="D96" s="295">
        <v>24247</v>
      </c>
      <c r="E96" s="289">
        <v>19686</v>
      </c>
    </row>
    <row r="97" spans="1:5" ht="12" customHeight="1">
      <c r="A97" s="12" t="s">
        <v>71</v>
      </c>
      <c r="B97" s="6" t="s">
        <v>131</v>
      </c>
      <c r="C97" s="214">
        <v>6432</v>
      </c>
      <c r="D97" s="214">
        <v>6600</v>
      </c>
      <c r="E97" s="140">
        <v>4558</v>
      </c>
    </row>
    <row r="98" spans="1:5" ht="12" customHeight="1">
      <c r="A98" s="12" t="s">
        <v>72</v>
      </c>
      <c r="B98" s="6" t="s">
        <v>98</v>
      </c>
      <c r="C98" s="216">
        <v>66131</v>
      </c>
      <c r="D98" s="216">
        <v>62967</v>
      </c>
      <c r="E98" s="142">
        <v>44963</v>
      </c>
    </row>
    <row r="99" spans="1:5" ht="12" customHeight="1">
      <c r="A99" s="12" t="s">
        <v>73</v>
      </c>
      <c r="B99" s="9" t="s">
        <v>132</v>
      </c>
      <c r="C99" s="216">
        <v>4569</v>
      </c>
      <c r="D99" s="216">
        <v>4569</v>
      </c>
      <c r="E99" s="142">
        <v>2124</v>
      </c>
    </row>
    <row r="100" spans="1:5" ht="12" customHeight="1">
      <c r="A100" s="12" t="s">
        <v>82</v>
      </c>
      <c r="B100" s="17" t="s">
        <v>133</v>
      </c>
      <c r="C100" s="214">
        <v>65270</v>
      </c>
      <c r="D100" s="214">
        <v>65747</v>
      </c>
      <c r="E100" s="142">
        <v>50215</v>
      </c>
    </row>
    <row r="101" spans="1:5" ht="12" customHeight="1">
      <c r="A101" s="12" t="s">
        <v>74</v>
      </c>
      <c r="B101" s="6" t="s">
        <v>387</v>
      </c>
      <c r="C101" s="216"/>
      <c r="D101" s="216"/>
      <c r="E101" s="142"/>
    </row>
    <row r="102" spans="1:5" ht="12" customHeight="1">
      <c r="A102" s="12" t="s">
        <v>75</v>
      </c>
      <c r="B102" s="73" t="s">
        <v>386</v>
      </c>
      <c r="C102" s="216"/>
      <c r="D102" s="216"/>
      <c r="E102" s="142"/>
    </row>
    <row r="103" spans="1:5" ht="12" customHeight="1">
      <c r="A103" s="12" t="s">
        <v>83</v>
      </c>
      <c r="B103" s="73" t="s">
        <v>385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383</v>
      </c>
      <c r="B111" s="73" t="s">
        <v>303</v>
      </c>
      <c r="C111" s="216"/>
      <c r="D111" s="216"/>
      <c r="E111" s="142"/>
    </row>
    <row r="112" spans="1:5" ht="12" customHeight="1">
      <c r="A112" s="14" t="s">
        <v>384</v>
      </c>
      <c r="B112" s="73" t="s">
        <v>304</v>
      </c>
      <c r="C112" s="216"/>
      <c r="D112" s="216"/>
      <c r="E112" s="142"/>
    </row>
    <row r="113" spans="1:5" ht="12" customHeight="1">
      <c r="A113" s="12" t="s">
        <v>388</v>
      </c>
      <c r="B113" s="9" t="s">
        <v>39</v>
      </c>
      <c r="C113" s="214">
        <v>23900</v>
      </c>
      <c r="D113" s="214">
        <v>20083</v>
      </c>
      <c r="E113" s="140"/>
    </row>
    <row r="114" spans="1:5" ht="12" customHeight="1">
      <c r="A114" s="12" t="s">
        <v>389</v>
      </c>
      <c r="B114" s="6" t="s">
        <v>391</v>
      </c>
      <c r="C114" s="214"/>
      <c r="D114" s="214"/>
      <c r="E114" s="140"/>
    </row>
    <row r="115" spans="1:5" ht="12" customHeight="1" thickBot="1">
      <c r="A115" s="16" t="s">
        <v>390</v>
      </c>
      <c r="B115" s="284" t="s">
        <v>392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9994</v>
      </c>
      <c r="D116" s="213">
        <f>+D117+D119+D121</f>
        <v>16087</v>
      </c>
      <c r="E116" s="291">
        <f>+E117+E119+E121</f>
        <v>10989</v>
      </c>
    </row>
    <row r="117" spans="1:5" ht="12" customHeight="1">
      <c r="A117" s="13" t="s">
        <v>76</v>
      </c>
      <c r="B117" s="6" t="s">
        <v>168</v>
      </c>
      <c r="C117" s="295">
        <v>6299</v>
      </c>
      <c r="D117" s="295">
        <v>356</v>
      </c>
      <c r="E117" s="141">
        <v>743</v>
      </c>
    </row>
    <row r="118" spans="1:5" ht="12" customHeight="1">
      <c r="A118" s="13" t="s">
        <v>77</v>
      </c>
      <c r="B118" s="10" t="s">
        <v>309</v>
      </c>
      <c r="C118" s="215"/>
      <c r="D118" s="215"/>
      <c r="E118" s="141"/>
    </row>
    <row r="119" spans="1:5" ht="12" customHeight="1">
      <c r="A119" s="13" t="s">
        <v>78</v>
      </c>
      <c r="B119" s="10" t="s">
        <v>135</v>
      </c>
      <c r="C119" s="214">
        <v>3695</v>
      </c>
      <c r="D119" s="214">
        <v>15731</v>
      </c>
      <c r="E119" s="140">
        <v>10246</v>
      </c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372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393</v>
      </c>
      <c r="C130" s="213">
        <f>+C95+C116</f>
        <v>199664</v>
      </c>
      <c r="D130" s="307">
        <f>+D95+D116</f>
        <v>200300</v>
      </c>
      <c r="E130" s="139">
        <f>+E95+E116</f>
        <v>132535</v>
      </c>
    </row>
    <row r="131" spans="1:5" ht="12" customHeight="1" thickBot="1">
      <c r="A131" s="18" t="s">
        <v>12</v>
      </c>
      <c r="B131" s="65" t="s">
        <v>470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401</v>
      </c>
      <c r="C132" s="214"/>
      <c r="D132" s="309"/>
      <c r="E132" s="140"/>
    </row>
    <row r="133" spans="1:5" ht="12" customHeight="1">
      <c r="A133" s="13" t="s">
        <v>209</v>
      </c>
      <c r="B133" s="10" t="s">
        <v>402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403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395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404</v>
      </c>
      <c r="C136" s="214"/>
      <c r="D136" s="309"/>
      <c r="E136" s="140"/>
    </row>
    <row r="137" spans="1:5" ht="12" customHeight="1">
      <c r="A137" s="13" t="s">
        <v>64</v>
      </c>
      <c r="B137" s="7" t="s">
        <v>396</v>
      </c>
      <c r="C137" s="214"/>
      <c r="D137" s="309"/>
      <c r="E137" s="140"/>
    </row>
    <row r="138" spans="1:5" ht="12" customHeight="1">
      <c r="A138" s="13" t="s">
        <v>65</v>
      </c>
      <c r="B138" s="7" t="s">
        <v>397</v>
      </c>
      <c r="C138" s="214"/>
      <c r="D138" s="309"/>
      <c r="E138" s="140"/>
    </row>
    <row r="139" spans="1:5" ht="12" customHeight="1">
      <c r="A139" s="13" t="s">
        <v>123</v>
      </c>
      <c r="B139" s="7" t="s">
        <v>398</v>
      </c>
      <c r="C139" s="214"/>
      <c r="D139" s="309"/>
      <c r="E139" s="140"/>
    </row>
    <row r="140" spans="1:5" ht="12" customHeight="1">
      <c r="A140" s="13" t="s">
        <v>124</v>
      </c>
      <c r="B140" s="7" t="s">
        <v>399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400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408</v>
      </c>
      <c r="C142" s="219">
        <f>+C143+C144+C145+C146</f>
        <v>0</v>
      </c>
      <c r="D142" s="311">
        <f>+D143+D144+D145+D146</f>
        <v>3447</v>
      </c>
      <c r="E142" s="256">
        <f>+E143+E144+E145+E146</f>
        <v>4102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>
        <v>3447</v>
      </c>
      <c r="E144" s="140">
        <v>4102</v>
      </c>
    </row>
    <row r="145" spans="1:5" ht="12" customHeight="1">
      <c r="A145" s="13" t="s">
        <v>230</v>
      </c>
      <c r="B145" s="7" t="s">
        <v>409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410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405</v>
      </c>
      <c r="C148" s="214"/>
      <c r="D148" s="309"/>
      <c r="E148" s="140"/>
    </row>
    <row r="149" spans="1:5" ht="12" customHeight="1">
      <c r="A149" s="13" t="s">
        <v>69</v>
      </c>
      <c r="B149" s="7" t="s">
        <v>412</v>
      </c>
      <c r="C149" s="214"/>
      <c r="D149" s="309"/>
      <c r="E149" s="140"/>
    </row>
    <row r="150" spans="1:5" ht="12" customHeight="1">
      <c r="A150" s="13" t="s">
        <v>242</v>
      </c>
      <c r="B150" s="7" t="s">
        <v>407</v>
      </c>
      <c r="C150" s="214"/>
      <c r="D150" s="309"/>
      <c r="E150" s="140"/>
    </row>
    <row r="151" spans="1:5" ht="12" customHeight="1">
      <c r="A151" s="13" t="s">
        <v>243</v>
      </c>
      <c r="B151" s="7" t="s">
        <v>413</v>
      </c>
      <c r="C151" s="214"/>
      <c r="D151" s="309"/>
      <c r="E151" s="140"/>
    </row>
    <row r="152" spans="1:5" ht="12" customHeight="1" thickBot="1">
      <c r="A152" s="13" t="s">
        <v>411</v>
      </c>
      <c r="B152" s="7" t="s">
        <v>414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415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416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418</v>
      </c>
      <c r="C155" s="300">
        <f>+C131+C135+C142+C147+C153+C154</f>
        <v>0</v>
      </c>
      <c r="D155" s="314">
        <f>+D131+D135+D142+D147+D153+D154</f>
        <v>3447</v>
      </c>
      <c r="E155" s="294">
        <f>+E131+E135+E142+E147+E153+E154</f>
        <v>4102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417</v>
      </c>
      <c r="C156" s="300">
        <f>+C130+C155</f>
        <v>199664</v>
      </c>
      <c r="D156" s="314">
        <f>+D130+D155</f>
        <v>203747</v>
      </c>
      <c r="E156" s="294">
        <f>+E130+E155</f>
        <v>136637</v>
      </c>
    </row>
    <row r="157" ht="7.5" customHeight="1"/>
    <row r="158" spans="1:5" ht="15.75">
      <c r="A158" s="453" t="s">
        <v>318</v>
      </c>
      <c r="B158" s="453"/>
      <c r="C158" s="453"/>
      <c r="D158" s="453"/>
      <c r="E158" s="453"/>
    </row>
    <row r="159" spans="1:5" ht="15" customHeight="1" thickBot="1">
      <c r="A159" s="455" t="s">
        <v>111</v>
      </c>
      <c r="B159" s="455"/>
      <c r="C159" s="151"/>
      <c r="E159" s="151" t="s">
        <v>169</v>
      </c>
    </row>
    <row r="160" spans="1:5" ht="25.5" customHeight="1" thickBot="1">
      <c r="A160" s="18">
        <v>1</v>
      </c>
      <c r="B160" s="23" t="s">
        <v>419</v>
      </c>
      <c r="C160" s="306">
        <f>+C63-C130</f>
        <v>-22347</v>
      </c>
      <c r="D160" s="213">
        <f>+D63-D130</f>
        <v>-18900</v>
      </c>
      <c r="E160" s="139">
        <f>+E63-E130</f>
        <v>17808</v>
      </c>
    </row>
    <row r="161" spans="1:5" ht="32.25" customHeight="1" thickBot="1">
      <c r="A161" s="18" t="s">
        <v>10</v>
      </c>
      <c r="B161" s="23" t="s">
        <v>425</v>
      </c>
      <c r="C161" s="213">
        <f>+C87-C155</f>
        <v>22770</v>
      </c>
      <c r="D161" s="213">
        <f>+D87-D155</f>
        <v>19323</v>
      </c>
      <c r="E161" s="139">
        <f>+E87-E155</f>
        <v>19323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.Bakonybél Község.Önkormányzat
2015. ÉVI KÖLTSÉGVETÉS
KÖTELEZŐ FELADATAINAK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B90">
      <selection activeCell="D96" sqref="D96:E98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4" t="s">
        <v>6</v>
      </c>
      <c r="B1" s="454"/>
      <c r="C1" s="454"/>
      <c r="D1" s="454"/>
      <c r="E1" s="454"/>
    </row>
    <row r="2" spans="1:5" ht="15.75" customHeight="1" thickBot="1">
      <c r="A2" s="455" t="s">
        <v>109</v>
      </c>
      <c r="B2" s="455"/>
      <c r="C2" s="301"/>
      <c r="E2" s="301" t="s">
        <v>169</v>
      </c>
    </row>
    <row r="3" spans="1:5" ht="15.75">
      <c r="A3" s="457" t="s">
        <v>58</v>
      </c>
      <c r="B3" s="459" t="s">
        <v>8</v>
      </c>
      <c r="C3" s="450" t="str">
        <f>+CONCATENATE(LEFT(ÖSSZEFÜGGÉSEK!A6,4),". évi")</f>
        <v>2015. évi</v>
      </c>
      <c r="D3" s="451"/>
      <c r="E3" s="452"/>
    </row>
    <row r="4" spans="1:5" ht="24.75" thickBot="1">
      <c r="A4" s="458"/>
      <c r="B4" s="460"/>
      <c r="C4" s="304" t="s">
        <v>467</v>
      </c>
      <c r="D4" s="302" t="s">
        <v>468</v>
      </c>
      <c r="E4" s="303" t="str">
        <f>+CONCATENATE(LEFT(ÖSSZEFÜGGÉSEK!A6,4),". IX. 30.",CHAR(10),"teljesítés")</f>
        <v>2015. IX. 30.
teljesítés</v>
      </c>
    </row>
    <row r="5" spans="1:5" s="225" customFormat="1" ht="12" customHeight="1" thickBot="1">
      <c r="A5" s="221" t="s">
        <v>432</v>
      </c>
      <c r="B5" s="222" t="s">
        <v>433</v>
      </c>
      <c r="C5" s="222" t="s">
        <v>434</v>
      </c>
      <c r="D5" s="222" t="s">
        <v>436</v>
      </c>
      <c r="E5" s="305" t="s">
        <v>435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374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375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366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367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368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369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381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379</v>
      </c>
      <c r="B31" s="280" t="s">
        <v>380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376</v>
      </c>
      <c r="C35" s="213">
        <f>SUM(C36:C46)</f>
        <v>1563</v>
      </c>
      <c r="D35" s="213">
        <f>SUM(D36:D46)</f>
        <v>1563</v>
      </c>
      <c r="E35" s="139">
        <f>SUM(E36:E46)</f>
        <v>1765</v>
      </c>
    </row>
    <row r="36" spans="1:5" s="226" customFormat="1" ht="12" customHeight="1">
      <c r="A36" s="13" t="s">
        <v>63</v>
      </c>
      <c r="B36" s="227" t="s">
        <v>219</v>
      </c>
      <c r="C36" s="295">
        <v>510</v>
      </c>
      <c r="D36" s="308">
        <v>110</v>
      </c>
      <c r="E36" s="141">
        <v>55</v>
      </c>
    </row>
    <row r="37" spans="1:5" s="226" customFormat="1" ht="12" customHeight="1">
      <c r="A37" s="12" t="s">
        <v>64</v>
      </c>
      <c r="B37" s="228" t="s">
        <v>220</v>
      </c>
      <c r="C37" s="214"/>
      <c r="D37" s="309">
        <v>400</v>
      </c>
      <c r="E37" s="140">
        <v>796</v>
      </c>
    </row>
    <row r="38" spans="1:5" s="226" customFormat="1" ht="12" customHeight="1">
      <c r="A38" s="12" t="s">
        <v>65</v>
      </c>
      <c r="B38" s="228" t="s">
        <v>221</v>
      </c>
      <c r="C38" s="214"/>
      <c r="D38" s="309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309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309"/>
      <c r="E40" s="140"/>
    </row>
    <row r="41" spans="1:5" s="226" customFormat="1" ht="12" customHeight="1">
      <c r="A41" s="12" t="s">
        <v>125</v>
      </c>
      <c r="B41" s="228" t="s">
        <v>224</v>
      </c>
      <c r="C41" s="214">
        <v>138</v>
      </c>
      <c r="D41" s="309">
        <v>138</v>
      </c>
      <c r="E41" s="140">
        <v>228</v>
      </c>
    </row>
    <row r="42" spans="1:5" s="226" customFormat="1" ht="12" customHeight="1">
      <c r="A42" s="12" t="s">
        <v>126</v>
      </c>
      <c r="B42" s="228" t="s">
        <v>225</v>
      </c>
      <c r="C42" s="214"/>
      <c r="D42" s="309"/>
      <c r="E42" s="140"/>
    </row>
    <row r="43" spans="1:5" s="226" customFormat="1" ht="12" customHeight="1">
      <c r="A43" s="12" t="s">
        <v>127</v>
      </c>
      <c r="B43" s="228" t="s">
        <v>226</v>
      </c>
      <c r="C43" s="217"/>
      <c r="D43" s="309"/>
      <c r="E43" s="140"/>
    </row>
    <row r="44" spans="1:5" s="226" customFormat="1" ht="12" customHeight="1">
      <c r="A44" s="12" t="s">
        <v>217</v>
      </c>
      <c r="B44" s="228" t="s">
        <v>227</v>
      </c>
      <c r="C44" s="218"/>
      <c r="D44" s="400"/>
      <c r="E44" s="143"/>
    </row>
    <row r="45" spans="1:5" s="226" customFormat="1" ht="12" customHeight="1">
      <c r="A45" s="14" t="s">
        <v>218</v>
      </c>
      <c r="B45" s="229" t="s">
        <v>378</v>
      </c>
      <c r="C45" s="217"/>
      <c r="D45" s="401"/>
      <c r="E45" s="144"/>
    </row>
    <row r="46" spans="1:5" s="226" customFormat="1" ht="12" customHeight="1" thickBot="1">
      <c r="A46" s="14" t="s">
        <v>377</v>
      </c>
      <c r="B46" s="148" t="s">
        <v>228</v>
      </c>
      <c r="C46" s="218">
        <v>915</v>
      </c>
      <c r="D46" s="218">
        <v>915</v>
      </c>
      <c r="E46" s="144">
        <v>686</v>
      </c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370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371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421</v>
      </c>
      <c r="B63" s="19" t="s">
        <v>249</v>
      </c>
      <c r="C63" s="219">
        <f>+C6+C13+C20+C27+C35+C47+C53+C58</f>
        <v>1563</v>
      </c>
      <c r="D63" s="219">
        <f>+D6+D13+D20+D27+D35+D47+D53+D58</f>
        <v>1563</v>
      </c>
      <c r="E63" s="256">
        <f>+E6+E13+E20+E27+E35+E47+E53+E58</f>
        <v>1765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406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420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423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422</v>
      </c>
      <c r="B88" s="235" t="s">
        <v>424</v>
      </c>
      <c r="C88" s="219">
        <f>+C63+C87</f>
        <v>1563</v>
      </c>
      <c r="D88" s="219">
        <f>+D63+D87</f>
        <v>1563</v>
      </c>
      <c r="E88" s="256">
        <f>+E63+E87</f>
        <v>1765</v>
      </c>
    </row>
    <row r="89" spans="1:3" s="226" customFormat="1" ht="83.25" customHeight="1">
      <c r="A89" s="3"/>
      <c r="B89" s="4"/>
      <c r="C89" s="150"/>
    </row>
    <row r="90" spans="1:5" ht="16.5" customHeight="1">
      <c r="A90" s="454" t="s">
        <v>37</v>
      </c>
      <c r="B90" s="454"/>
      <c r="C90" s="454"/>
      <c r="D90" s="454"/>
      <c r="E90" s="454"/>
    </row>
    <row r="91" spans="1:5" s="236" customFormat="1" ht="16.5" customHeight="1" thickBot="1">
      <c r="A91" s="456" t="s">
        <v>110</v>
      </c>
      <c r="B91" s="456"/>
      <c r="C91" s="69"/>
      <c r="E91" s="69" t="s">
        <v>169</v>
      </c>
    </row>
    <row r="92" spans="1:5" ht="15.75">
      <c r="A92" s="457" t="s">
        <v>58</v>
      </c>
      <c r="B92" s="459" t="s">
        <v>469</v>
      </c>
      <c r="C92" s="450" t="str">
        <f>+CONCATENATE(LEFT(ÖSSZEFÜGGÉSEK!A6,4),". évi")</f>
        <v>2015. évi</v>
      </c>
      <c r="D92" s="451"/>
      <c r="E92" s="452"/>
    </row>
    <row r="93" spans="1:5" ht="24.75" thickBot="1">
      <c r="A93" s="458"/>
      <c r="B93" s="460"/>
      <c r="C93" s="304" t="s">
        <v>467</v>
      </c>
      <c r="D93" s="302" t="s">
        <v>468</v>
      </c>
      <c r="E93" s="303" t="str">
        <f>+CONCATENATE(LEFT(ÖSSZEFÜGGÉSEK!A6,4),". IX. 30.",CHAR(10),"teljesítés")</f>
        <v>2015. IX. 30.
teljesítés</v>
      </c>
    </row>
    <row r="94" spans="1:5" s="225" customFormat="1" ht="12" customHeight="1" thickBot="1">
      <c r="A94" s="25" t="s">
        <v>432</v>
      </c>
      <c r="B94" s="26" t="s">
        <v>433</v>
      </c>
      <c r="C94" s="26" t="s">
        <v>434</v>
      </c>
      <c r="D94" s="26" t="s">
        <v>436</v>
      </c>
      <c r="E94" s="315" t="s">
        <v>435</v>
      </c>
    </row>
    <row r="95" spans="1:5" ht="12" customHeight="1" thickBot="1">
      <c r="A95" s="20" t="s">
        <v>9</v>
      </c>
      <c r="B95" s="24" t="s">
        <v>382</v>
      </c>
      <c r="C95" s="212">
        <f>C96+C97+C98+C99+C100+C113</f>
        <v>1986</v>
      </c>
      <c r="D95" s="212">
        <f>D96+D97+D98+D99+D100+D113</f>
        <v>1972</v>
      </c>
      <c r="E95" s="288">
        <f>E96+E97+E98+E99+E100+E113</f>
        <v>1761</v>
      </c>
    </row>
    <row r="96" spans="1:5" ht="12" customHeight="1">
      <c r="A96" s="15" t="s">
        <v>70</v>
      </c>
      <c r="B96" s="8" t="s">
        <v>38</v>
      </c>
      <c r="C96" s="432">
        <v>1394</v>
      </c>
      <c r="D96" s="295">
        <v>994</v>
      </c>
      <c r="E96" s="289">
        <v>886</v>
      </c>
    </row>
    <row r="97" spans="1:5" ht="12" customHeight="1">
      <c r="A97" s="12" t="s">
        <v>71</v>
      </c>
      <c r="B97" s="6" t="s">
        <v>131</v>
      </c>
      <c r="C97" s="428">
        <v>376</v>
      </c>
      <c r="D97" s="214">
        <v>268</v>
      </c>
      <c r="E97" s="140">
        <v>292</v>
      </c>
    </row>
    <row r="98" spans="1:5" ht="12" customHeight="1">
      <c r="A98" s="12" t="s">
        <v>72</v>
      </c>
      <c r="B98" s="6" t="s">
        <v>98</v>
      </c>
      <c r="C98" s="431">
        <v>216</v>
      </c>
      <c r="D98" s="214">
        <v>710</v>
      </c>
      <c r="E98" s="142">
        <v>583</v>
      </c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387</v>
      </c>
      <c r="C101" s="216"/>
      <c r="D101" s="216"/>
      <c r="E101" s="142"/>
    </row>
    <row r="102" spans="1:5" ht="12" customHeight="1">
      <c r="A102" s="12" t="s">
        <v>75</v>
      </c>
      <c r="B102" s="73" t="s">
        <v>386</v>
      </c>
      <c r="C102" s="216"/>
      <c r="D102" s="216"/>
      <c r="E102" s="142"/>
    </row>
    <row r="103" spans="1:5" ht="12" customHeight="1">
      <c r="A103" s="12" t="s">
        <v>83</v>
      </c>
      <c r="B103" s="73" t="s">
        <v>385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383</v>
      </c>
      <c r="B111" s="73" t="s">
        <v>303</v>
      </c>
      <c r="C111" s="216"/>
      <c r="D111" s="216"/>
      <c r="E111" s="142"/>
    </row>
    <row r="112" spans="1:5" ht="12" customHeight="1">
      <c r="A112" s="14" t="s">
        <v>384</v>
      </c>
      <c r="B112" s="73" t="s">
        <v>304</v>
      </c>
      <c r="C112" s="216"/>
      <c r="D112" s="216"/>
      <c r="E112" s="142"/>
    </row>
    <row r="113" spans="1:5" ht="12" customHeight="1">
      <c r="A113" s="12" t="s">
        <v>388</v>
      </c>
      <c r="B113" s="9" t="s">
        <v>39</v>
      </c>
      <c r="C113" s="214"/>
      <c r="D113" s="214"/>
      <c r="E113" s="140"/>
    </row>
    <row r="114" spans="1:5" ht="12" customHeight="1">
      <c r="A114" s="12" t="s">
        <v>389</v>
      </c>
      <c r="B114" s="6" t="s">
        <v>391</v>
      </c>
      <c r="C114" s="214"/>
      <c r="D114" s="214"/>
      <c r="E114" s="140"/>
    </row>
    <row r="115" spans="1:5" ht="12" customHeight="1" thickBot="1">
      <c r="A115" s="16" t="s">
        <v>390</v>
      </c>
      <c r="B115" s="284" t="s">
        <v>392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14</v>
      </c>
      <c r="E116" s="291">
        <f>+E117+E119+E121</f>
        <v>14</v>
      </c>
    </row>
    <row r="117" spans="1:5" ht="12" customHeight="1">
      <c r="A117" s="13" t="s">
        <v>76</v>
      </c>
      <c r="B117" s="6" t="s">
        <v>168</v>
      </c>
      <c r="C117" s="215"/>
      <c r="D117" s="308">
        <v>14</v>
      </c>
      <c r="E117" s="141">
        <v>14</v>
      </c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/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372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393</v>
      </c>
      <c r="C130" s="213">
        <f>+C95+C116</f>
        <v>1986</v>
      </c>
      <c r="D130" s="307">
        <f>+D95+D116</f>
        <v>1986</v>
      </c>
      <c r="E130" s="139">
        <f>+E95+E116</f>
        <v>1775</v>
      </c>
    </row>
    <row r="131" spans="1:5" ht="12" customHeight="1" thickBot="1">
      <c r="A131" s="18" t="s">
        <v>12</v>
      </c>
      <c r="B131" s="65" t="s">
        <v>470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401</v>
      </c>
      <c r="C132" s="214"/>
      <c r="D132" s="309"/>
      <c r="E132" s="140"/>
    </row>
    <row r="133" spans="1:5" ht="12" customHeight="1">
      <c r="A133" s="13" t="s">
        <v>209</v>
      </c>
      <c r="B133" s="10" t="s">
        <v>402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403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395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404</v>
      </c>
      <c r="C136" s="214"/>
      <c r="D136" s="309"/>
      <c r="E136" s="140"/>
    </row>
    <row r="137" spans="1:5" ht="12" customHeight="1">
      <c r="A137" s="13" t="s">
        <v>64</v>
      </c>
      <c r="B137" s="7" t="s">
        <v>396</v>
      </c>
      <c r="C137" s="214"/>
      <c r="D137" s="309"/>
      <c r="E137" s="140"/>
    </row>
    <row r="138" spans="1:5" ht="12" customHeight="1">
      <c r="A138" s="13" t="s">
        <v>65</v>
      </c>
      <c r="B138" s="7" t="s">
        <v>397</v>
      </c>
      <c r="C138" s="214"/>
      <c r="D138" s="309"/>
      <c r="E138" s="140"/>
    </row>
    <row r="139" spans="1:5" ht="12" customHeight="1">
      <c r="A139" s="13" t="s">
        <v>123</v>
      </c>
      <c r="B139" s="7" t="s">
        <v>398</v>
      </c>
      <c r="C139" s="214"/>
      <c r="D139" s="309"/>
      <c r="E139" s="140"/>
    </row>
    <row r="140" spans="1:5" ht="12" customHeight="1">
      <c r="A140" s="13" t="s">
        <v>124</v>
      </c>
      <c r="B140" s="7" t="s">
        <v>399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400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408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409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410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405</v>
      </c>
      <c r="C148" s="214"/>
      <c r="D148" s="309"/>
      <c r="E148" s="140"/>
    </row>
    <row r="149" spans="1:5" ht="12" customHeight="1">
      <c r="A149" s="13" t="s">
        <v>69</v>
      </c>
      <c r="B149" s="7" t="s">
        <v>412</v>
      </c>
      <c r="C149" s="214"/>
      <c r="D149" s="309"/>
      <c r="E149" s="140"/>
    </row>
    <row r="150" spans="1:5" ht="12" customHeight="1">
      <c r="A150" s="13" t="s">
        <v>242</v>
      </c>
      <c r="B150" s="7" t="s">
        <v>407</v>
      </c>
      <c r="C150" s="214"/>
      <c r="D150" s="309"/>
      <c r="E150" s="140"/>
    </row>
    <row r="151" spans="1:5" ht="12" customHeight="1">
      <c r="A151" s="13" t="s">
        <v>243</v>
      </c>
      <c r="B151" s="7" t="s">
        <v>413</v>
      </c>
      <c r="C151" s="214"/>
      <c r="D151" s="309"/>
      <c r="E151" s="140"/>
    </row>
    <row r="152" spans="1:5" ht="12" customHeight="1" thickBot="1">
      <c r="A152" s="13" t="s">
        <v>411</v>
      </c>
      <c r="B152" s="7" t="s">
        <v>414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415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416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418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417</v>
      </c>
      <c r="C156" s="300">
        <f>+C130+C155</f>
        <v>1986</v>
      </c>
      <c r="D156" s="314">
        <f>+D130+D155</f>
        <v>1986</v>
      </c>
      <c r="E156" s="294">
        <f>+E130+E155</f>
        <v>1775</v>
      </c>
    </row>
    <row r="157" ht="7.5" customHeight="1"/>
    <row r="158" spans="1:5" ht="15.75">
      <c r="A158" s="453" t="s">
        <v>318</v>
      </c>
      <c r="B158" s="453"/>
      <c r="C158" s="453"/>
      <c r="D158" s="453"/>
      <c r="E158" s="453"/>
    </row>
    <row r="159" spans="1:5" ht="15" customHeight="1" thickBot="1">
      <c r="A159" s="455" t="s">
        <v>111</v>
      </c>
      <c r="B159" s="455"/>
      <c r="C159" s="151"/>
      <c r="E159" s="151" t="s">
        <v>169</v>
      </c>
    </row>
    <row r="160" spans="1:5" ht="25.5" customHeight="1" thickBot="1">
      <c r="A160" s="18">
        <v>1</v>
      </c>
      <c r="B160" s="23" t="s">
        <v>419</v>
      </c>
      <c r="C160" s="306">
        <f>+C63-C130</f>
        <v>-423</v>
      </c>
      <c r="D160" s="213">
        <f>+D63-D130</f>
        <v>-423</v>
      </c>
      <c r="E160" s="139">
        <f>+E63-E130</f>
        <v>-10</v>
      </c>
    </row>
    <row r="161" spans="1:5" ht="32.25" customHeight="1" thickBot="1">
      <c r="A161" s="18" t="s">
        <v>10</v>
      </c>
      <c r="B161" s="23" t="s">
        <v>425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Bakonybél Község.Önkormányzat
2015. ÉVI KÖLTSÉGVETÉS
ÖNKÉNT VÁLLALT FELADATAINAK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C139" sqref="C13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4" t="s">
        <v>6</v>
      </c>
      <c r="B1" s="454"/>
      <c r="C1" s="454"/>
      <c r="D1" s="454"/>
      <c r="E1" s="454"/>
    </row>
    <row r="2" spans="1:5" ht="15.75" customHeight="1" thickBot="1">
      <c r="A2" s="455" t="s">
        <v>109</v>
      </c>
      <c r="B2" s="455"/>
      <c r="C2" s="301"/>
      <c r="E2" s="301" t="s">
        <v>169</v>
      </c>
    </row>
    <row r="3" spans="1:5" ht="15.75">
      <c r="A3" s="457" t="s">
        <v>58</v>
      </c>
      <c r="B3" s="459" t="s">
        <v>8</v>
      </c>
      <c r="C3" s="450" t="str">
        <f>+CONCATENATE(LEFT(ÖSSZEFÜGGÉSEK!A6,4),". évi")</f>
        <v>2015. évi</v>
      </c>
      <c r="D3" s="451"/>
      <c r="E3" s="452"/>
    </row>
    <row r="4" spans="1:5" ht="24.75" thickBot="1">
      <c r="A4" s="458"/>
      <c r="B4" s="460"/>
      <c r="C4" s="304" t="s">
        <v>467</v>
      </c>
      <c r="D4" s="302" t="s">
        <v>468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432</v>
      </c>
      <c r="B5" s="222" t="s">
        <v>433</v>
      </c>
      <c r="C5" s="222" t="s">
        <v>434</v>
      </c>
      <c r="D5" s="222" t="s">
        <v>436</v>
      </c>
      <c r="E5" s="305" t="s">
        <v>435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374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375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366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367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368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369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381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379</v>
      </c>
      <c r="B31" s="280" t="s">
        <v>380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376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>
      <c r="A45" s="14" t="s">
        <v>218</v>
      </c>
      <c r="B45" s="229" t="s">
        <v>378</v>
      </c>
      <c r="C45" s="218"/>
      <c r="D45" s="218"/>
      <c r="E45" s="144"/>
    </row>
    <row r="46" spans="1:5" s="226" customFormat="1" ht="12" customHeight="1" thickBot="1">
      <c r="A46" s="14" t="s">
        <v>377</v>
      </c>
      <c r="B46" s="148" t="s">
        <v>228</v>
      </c>
      <c r="C46" s="218"/>
      <c r="D46" s="218"/>
      <c r="E46" s="144"/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370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371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421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406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420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423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422</v>
      </c>
      <c r="B88" s="235" t="s">
        <v>424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3" s="226" customFormat="1" ht="83.25" customHeight="1">
      <c r="A89" s="3"/>
      <c r="B89" s="4"/>
      <c r="C89" s="150"/>
    </row>
    <row r="90" spans="1:5" ht="16.5" customHeight="1">
      <c r="A90" s="454" t="s">
        <v>37</v>
      </c>
      <c r="B90" s="454"/>
      <c r="C90" s="454"/>
      <c r="D90" s="454"/>
      <c r="E90" s="454"/>
    </row>
    <row r="91" spans="1:5" s="236" customFormat="1" ht="16.5" customHeight="1" thickBot="1">
      <c r="A91" s="456" t="s">
        <v>110</v>
      </c>
      <c r="B91" s="456"/>
      <c r="C91" s="69"/>
      <c r="E91" s="69" t="s">
        <v>169</v>
      </c>
    </row>
    <row r="92" spans="1:5" ht="15.75">
      <c r="A92" s="457" t="s">
        <v>58</v>
      </c>
      <c r="B92" s="459" t="s">
        <v>469</v>
      </c>
      <c r="C92" s="450" t="str">
        <f>+CONCATENATE(LEFT(ÖSSZEFÜGGÉSEK!A6,4),". évi")</f>
        <v>2015. évi</v>
      </c>
      <c r="D92" s="451"/>
      <c r="E92" s="452"/>
    </row>
    <row r="93" spans="1:5" ht="24.75" thickBot="1">
      <c r="A93" s="458"/>
      <c r="B93" s="460"/>
      <c r="C93" s="304" t="s">
        <v>467</v>
      </c>
      <c r="D93" s="302" t="s">
        <v>468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432</v>
      </c>
      <c r="B94" s="26" t="s">
        <v>433</v>
      </c>
      <c r="C94" s="26" t="s">
        <v>434</v>
      </c>
      <c r="D94" s="26" t="s">
        <v>436</v>
      </c>
      <c r="E94" s="315" t="s">
        <v>435</v>
      </c>
    </row>
    <row r="95" spans="1:5" ht="12" customHeight="1" thickBot="1">
      <c r="A95" s="20" t="s">
        <v>9</v>
      </c>
      <c r="B95" s="24" t="s">
        <v>382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>
      <c r="A96" s="15" t="s">
        <v>70</v>
      </c>
      <c r="B96" s="8" t="s">
        <v>38</v>
      </c>
      <c r="C96" s="295"/>
      <c r="D96" s="295"/>
      <c r="E96" s="289"/>
    </row>
    <row r="97" spans="1:5" ht="12" customHeight="1">
      <c r="A97" s="12" t="s">
        <v>71</v>
      </c>
      <c r="B97" s="6" t="s">
        <v>131</v>
      </c>
      <c r="C97" s="214"/>
      <c r="D97" s="214"/>
      <c r="E97" s="140"/>
    </row>
    <row r="98" spans="1:5" ht="12" customHeight="1">
      <c r="A98" s="12" t="s">
        <v>72</v>
      </c>
      <c r="B98" s="6" t="s">
        <v>98</v>
      </c>
      <c r="C98" s="216"/>
      <c r="D98" s="216"/>
      <c r="E98" s="142"/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387</v>
      </c>
      <c r="C101" s="216"/>
      <c r="D101" s="216"/>
      <c r="E101" s="142"/>
    </row>
    <row r="102" spans="1:5" ht="12" customHeight="1">
      <c r="A102" s="12" t="s">
        <v>75</v>
      </c>
      <c r="B102" s="73" t="s">
        <v>386</v>
      </c>
      <c r="C102" s="216"/>
      <c r="D102" s="216"/>
      <c r="E102" s="142"/>
    </row>
    <row r="103" spans="1:5" ht="12" customHeight="1">
      <c r="A103" s="12" t="s">
        <v>83</v>
      </c>
      <c r="B103" s="73" t="s">
        <v>385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383</v>
      </c>
      <c r="B111" s="73" t="s">
        <v>303</v>
      </c>
      <c r="C111" s="216"/>
      <c r="D111" s="216"/>
      <c r="E111" s="142"/>
    </row>
    <row r="112" spans="1:5" ht="12" customHeight="1">
      <c r="A112" s="14" t="s">
        <v>384</v>
      </c>
      <c r="B112" s="73" t="s">
        <v>304</v>
      </c>
      <c r="C112" s="216"/>
      <c r="D112" s="216"/>
      <c r="E112" s="142"/>
    </row>
    <row r="113" spans="1:5" ht="12" customHeight="1">
      <c r="A113" s="12" t="s">
        <v>388</v>
      </c>
      <c r="B113" s="9" t="s">
        <v>39</v>
      </c>
      <c r="C113" s="214"/>
      <c r="D113" s="214"/>
      <c r="E113" s="140"/>
    </row>
    <row r="114" spans="1:5" ht="12" customHeight="1">
      <c r="A114" s="12" t="s">
        <v>389</v>
      </c>
      <c r="B114" s="6" t="s">
        <v>391</v>
      </c>
      <c r="C114" s="214"/>
      <c r="D114" s="214"/>
      <c r="E114" s="140"/>
    </row>
    <row r="115" spans="1:5" ht="12" customHeight="1" thickBot="1">
      <c r="A115" s="16" t="s">
        <v>390</v>
      </c>
      <c r="B115" s="284" t="s">
        <v>392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>
      <c r="A117" s="13" t="s">
        <v>76</v>
      </c>
      <c r="B117" s="6" t="s">
        <v>168</v>
      </c>
      <c r="C117" s="215"/>
      <c r="D117" s="308"/>
      <c r="E117" s="141"/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/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372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393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>
      <c r="A131" s="18" t="s">
        <v>12</v>
      </c>
      <c r="B131" s="65" t="s">
        <v>470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401</v>
      </c>
      <c r="C132" s="214"/>
      <c r="D132" s="309"/>
      <c r="E132" s="140"/>
    </row>
    <row r="133" spans="1:5" ht="12" customHeight="1">
      <c r="A133" s="13" t="s">
        <v>209</v>
      </c>
      <c r="B133" s="10" t="s">
        <v>402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403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395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404</v>
      </c>
      <c r="C136" s="214"/>
      <c r="D136" s="309"/>
      <c r="E136" s="140"/>
    </row>
    <row r="137" spans="1:5" ht="12" customHeight="1">
      <c r="A137" s="13" t="s">
        <v>64</v>
      </c>
      <c r="B137" s="7" t="s">
        <v>396</v>
      </c>
      <c r="C137" s="214"/>
      <c r="D137" s="309"/>
      <c r="E137" s="140"/>
    </row>
    <row r="138" spans="1:5" ht="12" customHeight="1">
      <c r="A138" s="13" t="s">
        <v>65</v>
      </c>
      <c r="B138" s="7" t="s">
        <v>397</v>
      </c>
      <c r="C138" s="214"/>
      <c r="D138" s="309"/>
      <c r="E138" s="140"/>
    </row>
    <row r="139" spans="1:5" ht="12" customHeight="1">
      <c r="A139" s="13" t="s">
        <v>123</v>
      </c>
      <c r="B139" s="7" t="s">
        <v>398</v>
      </c>
      <c r="C139" s="214"/>
      <c r="D139" s="309"/>
      <c r="E139" s="140"/>
    </row>
    <row r="140" spans="1:5" ht="12" customHeight="1">
      <c r="A140" s="13" t="s">
        <v>124</v>
      </c>
      <c r="B140" s="7" t="s">
        <v>399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400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408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409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410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405</v>
      </c>
      <c r="C148" s="214"/>
      <c r="D148" s="309"/>
      <c r="E148" s="140"/>
    </row>
    <row r="149" spans="1:5" ht="12" customHeight="1">
      <c r="A149" s="13" t="s">
        <v>69</v>
      </c>
      <c r="B149" s="7" t="s">
        <v>412</v>
      </c>
      <c r="C149" s="214"/>
      <c r="D149" s="309"/>
      <c r="E149" s="140"/>
    </row>
    <row r="150" spans="1:5" ht="12" customHeight="1">
      <c r="A150" s="13" t="s">
        <v>242</v>
      </c>
      <c r="B150" s="7" t="s">
        <v>407</v>
      </c>
      <c r="C150" s="214"/>
      <c r="D150" s="309"/>
      <c r="E150" s="140"/>
    </row>
    <row r="151" spans="1:5" ht="12" customHeight="1">
      <c r="A151" s="13" t="s">
        <v>243</v>
      </c>
      <c r="B151" s="7" t="s">
        <v>413</v>
      </c>
      <c r="C151" s="214"/>
      <c r="D151" s="309"/>
      <c r="E151" s="140"/>
    </row>
    <row r="152" spans="1:5" ht="12" customHeight="1" thickBot="1">
      <c r="A152" s="13" t="s">
        <v>411</v>
      </c>
      <c r="B152" s="7" t="s">
        <v>414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415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416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418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417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ht="7.5" customHeight="1"/>
    <row r="158" spans="1:5" ht="15.75">
      <c r="A158" s="453" t="s">
        <v>318</v>
      </c>
      <c r="B158" s="453"/>
      <c r="C158" s="453"/>
      <c r="D158" s="453"/>
      <c r="E158" s="453"/>
    </row>
    <row r="159" spans="1:5" ht="15" customHeight="1" thickBot="1">
      <c r="A159" s="455" t="s">
        <v>111</v>
      </c>
      <c r="B159" s="455"/>
      <c r="C159" s="151"/>
      <c r="E159" s="151" t="s">
        <v>169</v>
      </c>
    </row>
    <row r="160" spans="1:5" ht="25.5" customHeight="1" thickBot="1">
      <c r="A160" s="18">
        <v>1</v>
      </c>
      <c r="B160" s="23" t="s">
        <v>419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>
      <c r="A161" s="18" t="s">
        <v>10</v>
      </c>
      <c r="B161" s="23" t="s">
        <v>425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2015. ÉVI KÖLTSÉGVETÉS 
ÁLLAMIGAZGATÁSI FELADATOK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H21" sqref="H21"/>
    </sheetView>
  </sheetViews>
  <sheetFormatPr defaultColWidth="9.00390625" defaultRowHeight="12.75"/>
  <cols>
    <col min="1" max="1" width="6.875" style="38" customWidth="1"/>
    <col min="2" max="2" width="48.00390625" style="87" customWidth="1"/>
    <col min="3" max="5" width="15.50390625" style="38" customWidth="1"/>
    <col min="6" max="6" width="55.12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9.75" customHeight="1">
      <c r="B1" s="159" t="s">
        <v>115</v>
      </c>
      <c r="C1" s="160"/>
      <c r="D1" s="160"/>
      <c r="E1" s="160"/>
      <c r="F1" s="160"/>
      <c r="G1" s="160"/>
      <c r="H1" s="160"/>
      <c r="I1" s="160"/>
      <c r="J1" s="463" t="s">
        <v>471</v>
      </c>
    </row>
    <row r="2" spans="7:10" ht="14.25" thickBot="1">
      <c r="G2" s="161"/>
      <c r="H2" s="161"/>
      <c r="I2" s="161" t="s">
        <v>50</v>
      </c>
      <c r="J2" s="463"/>
    </row>
    <row r="3" spans="1:10" ht="18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5.25" customHeight="1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437" t="s">
        <v>51</v>
      </c>
      <c r="G4" s="89" t="str">
        <f>+C4</f>
        <v>2015. évi eredeti előirányzat</v>
      </c>
      <c r="H4" s="317" t="str">
        <f>+D4</f>
        <v>2015. évi módosított előirányzat</v>
      </c>
      <c r="I4" s="327" t="str">
        <f>+E4</f>
        <v>2015. IX. 30. teljesítés</v>
      </c>
      <c r="J4" s="463"/>
    </row>
    <row r="5" spans="1:10" s="169" customFormat="1" ht="12" customHeight="1" thickBot="1">
      <c r="A5" s="166" t="s">
        <v>432</v>
      </c>
      <c r="B5" s="167" t="s">
        <v>433</v>
      </c>
      <c r="C5" s="168" t="s">
        <v>434</v>
      </c>
      <c r="D5" s="318" t="s">
        <v>436</v>
      </c>
      <c r="E5" s="318" t="s">
        <v>435</v>
      </c>
      <c r="F5" s="438" t="s">
        <v>472</v>
      </c>
      <c r="G5" s="168" t="s">
        <v>438</v>
      </c>
      <c r="H5" s="318" t="s">
        <v>439</v>
      </c>
      <c r="I5" s="325" t="s">
        <v>473</v>
      </c>
      <c r="J5" s="463"/>
    </row>
    <row r="6" spans="1:10" ht="12.75" customHeight="1">
      <c r="A6" s="170" t="s">
        <v>9</v>
      </c>
      <c r="B6" s="171" t="s">
        <v>319</v>
      </c>
      <c r="C6" s="152">
        <v>97274</v>
      </c>
      <c r="D6" s="152">
        <v>99567</v>
      </c>
      <c r="E6" s="152">
        <v>75962</v>
      </c>
      <c r="F6" s="439" t="s">
        <v>52</v>
      </c>
      <c r="G6" s="338">
        <v>24762</v>
      </c>
      <c r="H6" s="295">
        <v>25241</v>
      </c>
      <c r="I6" s="289">
        <v>20572</v>
      </c>
      <c r="J6" s="463"/>
    </row>
    <row r="7" spans="1:10" ht="12.75" customHeight="1">
      <c r="A7" s="172" t="s">
        <v>10</v>
      </c>
      <c r="B7" s="173" t="s">
        <v>320</v>
      </c>
      <c r="C7" s="153"/>
      <c r="D7" s="153"/>
      <c r="E7" s="153">
        <v>0</v>
      </c>
      <c r="F7" s="440" t="s">
        <v>131</v>
      </c>
      <c r="G7" s="153">
        <v>6808</v>
      </c>
      <c r="H7" s="214">
        <v>6868</v>
      </c>
      <c r="I7" s="140">
        <v>4850</v>
      </c>
      <c r="J7" s="463"/>
    </row>
    <row r="8" spans="1:10" ht="12.75" customHeight="1">
      <c r="A8" s="172" t="s">
        <v>11</v>
      </c>
      <c r="B8" s="173" t="s">
        <v>341</v>
      </c>
      <c r="C8" s="153"/>
      <c r="D8" s="153"/>
      <c r="E8" s="153"/>
      <c r="F8" s="440" t="s">
        <v>174</v>
      </c>
      <c r="G8" s="153">
        <v>66347</v>
      </c>
      <c r="H8" s="216">
        <v>63677</v>
      </c>
      <c r="I8" s="142">
        <v>45546</v>
      </c>
      <c r="J8" s="463"/>
    </row>
    <row r="9" spans="1:10" ht="12.75" customHeight="1">
      <c r="A9" s="172" t="s">
        <v>12</v>
      </c>
      <c r="B9" s="173" t="s">
        <v>122</v>
      </c>
      <c r="C9" s="153">
        <v>28044</v>
      </c>
      <c r="D9" s="153">
        <v>28044</v>
      </c>
      <c r="E9" s="153">
        <v>26639</v>
      </c>
      <c r="F9" s="440" t="s">
        <v>132</v>
      </c>
      <c r="G9" s="153">
        <v>4569</v>
      </c>
      <c r="H9" s="216">
        <v>4569</v>
      </c>
      <c r="I9" s="142">
        <v>2124</v>
      </c>
      <c r="J9" s="463"/>
    </row>
    <row r="10" spans="1:10" ht="12.75" customHeight="1">
      <c r="A10" s="172" t="s">
        <v>13</v>
      </c>
      <c r="B10" s="174" t="s">
        <v>365</v>
      </c>
      <c r="C10" s="153">
        <v>50927</v>
      </c>
      <c r="D10" s="153">
        <v>46320</v>
      </c>
      <c r="E10" s="153">
        <v>39860</v>
      </c>
      <c r="F10" s="440" t="s">
        <v>133</v>
      </c>
      <c r="G10" s="153">
        <v>65270</v>
      </c>
      <c r="H10" s="214">
        <v>65747</v>
      </c>
      <c r="I10" s="142">
        <v>50215</v>
      </c>
      <c r="J10" s="463"/>
    </row>
    <row r="11" spans="1:10" ht="12.75" customHeight="1">
      <c r="A11" s="172" t="s">
        <v>14</v>
      </c>
      <c r="B11" s="173" t="s">
        <v>321</v>
      </c>
      <c r="C11" s="154"/>
      <c r="D11" s="154"/>
      <c r="E11" s="154">
        <v>100</v>
      </c>
      <c r="F11" s="440" t="s">
        <v>39</v>
      </c>
      <c r="G11" s="153">
        <v>4000</v>
      </c>
      <c r="H11" s="153">
        <v>553</v>
      </c>
      <c r="I11" s="328"/>
      <c r="J11" s="463"/>
    </row>
    <row r="12" spans="1:10" ht="12.75" customHeight="1">
      <c r="A12" s="172" t="s">
        <v>15</v>
      </c>
      <c r="B12" s="173" t="s">
        <v>426</v>
      </c>
      <c r="C12" s="153"/>
      <c r="D12" s="153"/>
      <c r="E12" s="153"/>
      <c r="F12" s="441"/>
      <c r="G12" s="153"/>
      <c r="H12" s="153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441"/>
      <c r="G13" s="153"/>
      <c r="H13" s="153"/>
      <c r="I13" s="328"/>
      <c r="J13" s="463"/>
    </row>
    <row r="14" spans="1:10" ht="12.75" customHeight="1">
      <c r="A14" s="172" t="s">
        <v>17</v>
      </c>
      <c r="B14" s="239"/>
      <c r="C14" s="154"/>
      <c r="D14" s="154"/>
      <c r="E14" s="154"/>
      <c r="F14" s="441"/>
      <c r="G14" s="153"/>
      <c r="H14" s="153"/>
      <c r="I14" s="328"/>
      <c r="J14" s="463"/>
    </row>
    <row r="15" spans="1:10" ht="12.75" customHeight="1">
      <c r="A15" s="172" t="s">
        <v>18</v>
      </c>
      <c r="B15" s="30"/>
      <c r="C15" s="153"/>
      <c r="D15" s="153"/>
      <c r="E15" s="153"/>
      <c r="F15" s="441"/>
      <c r="G15" s="153"/>
      <c r="H15" s="153"/>
      <c r="I15" s="328"/>
      <c r="J15" s="463"/>
    </row>
    <row r="16" spans="1:10" ht="12.75" customHeight="1">
      <c r="A16" s="172" t="s">
        <v>19</v>
      </c>
      <c r="B16" s="30"/>
      <c r="C16" s="153"/>
      <c r="D16" s="153"/>
      <c r="E16" s="153"/>
      <c r="F16" s="441"/>
      <c r="G16" s="153"/>
      <c r="H16" s="153"/>
      <c r="I16" s="328"/>
      <c r="J16" s="463"/>
    </row>
    <row r="17" spans="1:10" ht="12.75" customHeight="1" thickBot="1">
      <c r="A17" s="172" t="s">
        <v>20</v>
      </c>
      <c r="B17" s="40"/>
      <c r="C17" s="155"/>
      <c r="D17" s="155"/>
      <c r="E17" s="155"/>
      <c r="F17" s="441"/>
      <c r="G17" s="155"/>
      <c r="H17" s="449"/>
      <c r="I17" s="329"/>
      <c r="J17" s="463"/>
    </row>
    <row r="18" spans="1:10" ht="21.75" thickBot="1">
      <c r="A18" s="175" t="s">
        <v>21</v>
      </c>
      <c r="B18" s="66" t="s">
        <v>427</v>
      </c>
      <c r="C18" s="156">
        <f>SUM(C6:C17)</f>
        <v>176245</v>
      </c>
      <c r="D18" s="156">
        <f>SUM(D6:D17)</f>
        <v>173931</v>
      </c>
      <c r="E18" s="156">
        <f>SUM(E6:E17)</f>
        <v>142561</v>
      </c>
      <c r="F18" s="442" t="s">
        <v>327</v>
      </c>
      <c r="G18" s="156">
        <f>SUM(G6:G17)</f>
        <v>171756</v>
      </c>
      <c r="H18" s="321">
        <f>SUM(H6:H17)</f>
        <v>166655</v>
      </c>
      <c r="I18" s="194">
        <f>SUM(I6:I17)</f>
        <v>123307</v>
      </c>
      <c r="J18" s="463"/>
    </row>
    <row r="19" spans="1:10" ht="12.75" customHeight="1">
      <c r="A19" s="176" t="s">
        <v>22</v>
      </c>
      <c r="B19" s="177" t="s">
        <v>324</v>
      </c>
      <c r="C19" s="286">
        <f>+C20+C21+C22+C23</f>
        <v>2600</v>
      </c>
      <c r="D19" s="286">
        <f>+D20+D21+D22+D23</f>
        <v>2600</v>
      </c>
      <c r="E19" s="286">
        <f>+E20+E21+E22+E23</f>
        <v>2600</v>
      </c>
      <c r="F19" s="443" t="s">
        <v>139</v>
      </c>
      <c r="G19" s="157"/>
      <c r="H19" s="322"/>
      <c r="I19" s="330"/>
      <c r="J19" s="463"/>
    </row>
    <row r="20" spans="1:10" ht="12.75" customHeight="1">
      <c r="A20" s="179" t="s">
        <v>23</v>
      </c>
      <c r="B20" s="178" t="s">
        <v>166</v>
      </c>
      <c r="C20" s="55">
        <v>2600</v>
      </c>
      <c r="D20" s="55">
        <v>2600</v>
      </c>
      <c r="E20" s="55">
        <v>2600</v>
      </c>
      <c r="F20" s="443" t="s">
        <v>326</v>
      </c>
      <c r="G20" s="55"/>
      <c r="H20" s="68"/>
      <c r="I20" s="331"/>
      <c r="J20" s="463"/>
    </row>
    <row r="21" spans="1:10" ht="12.75" customHeight="1">
      <c r="A21" s="179" t="s">
        <v>24</v>
      </c>
      <c r="B21" s="178" t="s">
        <v>167</v>
      </c>
      <c r="C21" s="55"/>
      <c r="D21" s="55"/>
      <c r="E21" s="55"/>
      <c r="F21" s="443" t="s">
        <v>113</v>
      </c>
      <c r="G21" s="55"/>
      <c r="H21" s="68"/>
      <c r="I21" s="331"/>
      <c r="J21" s="463"/>
    </row>
    <row r="22" spans="1:10" ht="12.75" customHeight="1">
      <c r="A22" s="179" t="s">
        <v>25</v>
      </c>
      <c r="B22" s="178" t="s">
        <v>172</v>
      </c>
      <c r="C22" s="55"/>
      <c r="D22" s="55"/>
      <c r="E22" s="55"/>
      <c r="F22" s="443" t="s">
        <v>114</v>
      </c>
      <c r="G22" s="55"/>
      <c r="H22" s="68"/>
      <c r="I22" s="331"/>
      <c r="J22" s="463"/>
    </row>
    <row r="23" spans="1:10" ht="12.75" customHeight="1">
      <c r="A23" s="179" t="s">
        <v>26</v>
      </c>
      <c r="B23" s="178" t="s">
        <v>173</v>
      </c>
      <c r="C23" s="55"/>
      <c r="D23" s="55"/>
      <c r="E23" s="55"/>
      <c r="F23" s="444" t="s">
        <v>175</v>
      </c>
      <c r="G23" s="55"/>
      <c r="H23" s="68"/>
      <c r="I23" s="331"/>
      <c r="J23" s="463"/>
    </row>
    <row r="24" spans="1:10" ht="12.75" customHeight="1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>
        <f>+E25+E26</f>
        <v>0</v>
      </c>
      <c r="F24" s="443" t="s">
        <v>140</v>
      </c>
      <c r="G24" s="55"/>
      <c r="H24" s="68"/>
      <c r="I24" s="331"/>
      <c r="J24" s="463"/>
    </row>
    <row r="25" spans="1:10" ht="12.75" customHeight="1">
      <c r="A25" s="176" t="s">
        <v>28</v>
      </c>
      <c r="B25" s="177" t="s">
        <v>322</v>
      </c>
      <c r="C25" s="157"/>
      <c r="D25" s="157"/>
      <c r="E25" s="157"/>
      <c r="F25" s="439" t="s">
        <v>409</v>
      </c>
      <c r="G25" s="157"/>
      <c r="H25" s="322"/>
      <c r="I25" s="330"/>
      <c r="J25" s="463"/>
    </row>
    <row r="26" spans="1:10" ht="12.75" customHeight="1">
      <c r="A26" s="179" t="s">
        <v>29</v>
      </c>
      <c r="B26" s="178" t="s">
        <v>323</v>
      </c>
      <c r="C26" s="55"/>
      <c r="D26" s="55"/>
      <c r="E26" s="55"/>
      <c r="F26" s="440" t="s">
        <v>415</v>
      </c>
      <c r="G26" s="55"/>
      <c r="H26" s="68"/>
      <c r="I26" s="331"/>
      <c r="J26" s="463"/>
    </row>
    <row r="27" spans="1:10" ht="12.75" customHeight="1">
      <c r="A27" s="172" t="s">
        <v>30</v>
      </c>
      <c r="B27" s="178" t="s">
        <v>420</v>
      </c>
      <c r="C27" s="55"/>
      <c r="D27" s="55"/>
      <c r="E27" s="55"/>
      <c r="F27" s="440" t="s">
        <v>416</v>
      </c>
      <c r="G27" s="55"/>
      <c r="H27" s="68"/>
      <c r="I27" s="331"/>
      <c r="J27" s="463"/>
    </row>
    <row r="28" spans="1:10" ht="12.75" customHeight="1" thickBot="1">
      <c r="A28" s="209" t="s">
        <v>31</v>
      </c>
      <c r="B28" s="177" t="s">
        <v>555</v>
      </c>
      <c r="C28" s="157"/>
      <c r="D28" s="157"/>
      <c r="E28" s="157">
        <v>655</v>
      </c>
      <c r="F28" s="445" t="s">
        <v>556</v>
      </c>
      <c r="G28" s="157"/>
      <c r="H28" s="322">
        <v>3447</v>
      </c>
      <c r="I28" s="330">
        <v>4102</v>
      </c>
      <c r="J28" s="463"/>
    </row>
    <row r="29" spans="1:10" ht="24" customHeight="1" thickBot="1">
      <c r="A29" s="175" t="s">
        <v>32</v>
      </c>
      <c r="B29" s="66" t="s">
        <v>428</v>
      </c>
      <c r="C29" s="156">
        <f>+C19+C24+C27+C28</f>
        <v>2600</v>
      </c>
      <c r="D29" s="156">
        <f>+D19+D24+D27+D28</f>
        <v>2600</v>
      </c>
      <c r="E29" s="321">
        <f>+E19+E24+E27+E28</f>
        <v>3255</v>
      </c>
      <c r="F29" s="442" t="s">
        <v>430</v>
      </c>
      <c r="G29" s="156">
        <f>SUM(G19:G28)</f>
        <v>0</v>
      </c>
      <c r="H29" s="321">
        <f>SUM(H19:H28)</f>
        <v>3447</v>
      </c>
      <c r="I29" s="194">
        <f>SUM(I19:I28)</f>
        <v>4102</v>
      </c>
      <c r="J29" s="463"/>
    </row>
    <row r="30" spans="1:10" ht="13.5" thickBot="1">
      <c r="A30" s="175" t="s">
        <v>33</v>
      </c>
      <c r="B30" s="181" t="s">
        <v>429</v>
      </c>
      <c r="C30" s="326">
        <f>+C18+C29</f>
        <v>178845</v>
      </c>
      <c r="D30" s="326">
        <f>+D18+D29</f>
        <v>176531</v>
      </c>
      <c r="E30" s="182">
        <f>+E18+E29</f>
        <v>145816</v>
      </c>
      <c r="F30" s="446" t="s">
        <v>431</v>
      </c>
      <c r="G30" s="326">
        <f>+G18+G29</f>
        <v>171756</v>
      </c>
      <c r="H30" s="447">
        <f>+H18+H29</f>
        <v>170102</v>
      </c>
      <c r="I30" s="182">
        <f>+I18+I29</f>
        <v>127409</v>
      </c>
      <c r="J30" s="463"/>
    </row>
    <row r="31" spans="1:10" ht="13.5" thickBot="1">
      <c r="A31" s="175" t="s">
        <v>34</v>
      </c>
      <c r="B31" s="181" t="s">
        <v>117</v>
      </c>
      <c r="C31" s="326" t="str">
        <f>IF(C18-G18&lt;0,G18-C18,"-")</f>
        <v>-</v>
      </c>
      <c r="D31" s="326" t="str">
        <f>IF(D18-H18&lt;0,H18-D18,"-")</f>
        <v>-</v>
      </c>
      <c r="E31" s="182" t="str">
        <f>IF(E18-I18&lt;0,I18-E18,"-")</f>
        <v>-</v>
      </c>
      <c r="F31" s="446" t="s">
        <v>118</v>
      </c>
      <c r="G31" s="326">
        <f>IF(C18-G18&gt;0,C18-G18,"-")</f>
        <v>4489</v>
      </c>
      <c r="H31" s="447">
        <f>IF(D18-H18&gt;0,D18-H18,"-")</f>
        <v>7276</v>
      </c>
      <c r="I31" s="182">
        <f>IF(E18-I18&gt;0,E18-I18,"-")</f>
        <v>19254</v>
      </c>
      <c r="J31" s="463"/>
    </row>
    <row r="32" spans="1:10" ht="13.5" thickBot="1">
      <c r="A32" s="175" t="s">
        <v>35</v>
      </c>
      <c r="B32" s="181" t="s">
        <v>176</v>
      </c>
      <c r="C32" s="326" t="str">
        <f>IF(C18+C29-G30&lt;0,G30-(C18+C29),"-")</f>
        <v>-</v>
      </c>
      <c r="D32" s="326" t="str">
        <f>IF(D18+D29-H30&lt;0,H30-(D18+D29),"-")</f>
        <v>-</v>
      </c>
      <c r="E32" s="182" t="str">
        <f>IF(E18+E29-I30&lt;0,I30-(E18+E29),"-")</f>
        <v>-</v>
      </c>
      <c r="F32" s="446" t="s">
        <v>177</v>
      </c>
      <c r="G32" s="326">
        <f>IF(C18+C29-G30&gt;0,C18+C29-G30,"-")</f>
        <v>7089</v>
      </c>
      <c r="H32" s="447">
        <f>IF(D18+D29-H30&gt;0,D18+D29-H30,"-")</f>
        <v>6429</v>
      </c>
      <c r="I32" s="182">
        <f>IF(E18+E29-I30&gt;0,E18+E29-I30,"-")</f>
        <v>18407</v>
      </c>
      <c r="J32" s="463"/>
    </row>
    <row r="33" spans="2:7" ht="18.75">
      <c r="B33" s="464"/>
      <c r="C33" s="464"/>
      <c r="D33" s="464"/>
      <c r="E33" s="464"/>
      <c r="F33" s="464"/>
      <c r="G33" s="44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B1">
      <selection activeCell="H11" sqref="H11"/>
    </sheetView>
  </sheetViews>
  <sheetFormatPr defaultColWidth="9.00390625" defaultRowHeight="12.75"/>
  <cols>
    <col min="1" max="1" width="6.875" style="38" customWidth="1"/>
    <col min="2" max="2" width="49.875" style="87" customWidth="1"/>
    <col min="3" max="5" width="15.50390625" style="38" customWidth="1"/>
    <col min="6" max="6" width="49.87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1.5">
      <c r="B1" s="159" t="s">
        <v>116</v>
      </c>
      <c r="C1" s="160"/>
      <c r="D1" s="160"/>
      <c r="E1" s="160"/>
      <c r="F1" s="160"/>
      <c r="G1" s="160"/>
      <c r="H1" s="160"/>
      <c r="I1" s="160"/>
      <c r="J1" s="463" t="s">
        <v>474</v>
      </c>
    </row>
    <row r="2" spans="7:10" ht="14.25" thickBot="1">
      <c r="G2" s="161" t="s">
        <v>50</v>
      </c>
      <c r="H2" s="161"/>
      <c r="I2" s="161"/>
      <c r="J2" s="463"/>
    </row>
    <row r="3" spans="1:10" ht="13.5" customHeight="1" thickBot="1">
      <c r="A3" s="461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63"/>
    </row>
    <row r="4" spans="1:10" s="165" customFormat="1" ht="36.75" thickBot="1">
      <c r="A4" s="462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IX. 30. teljesítés")</f>
        <v>2015. IX.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IX. 30. teljesítés</v>
      </c>
      <c r="J4" s="463"/>
    </row>
    <row r="5" spans="1:10" s="165" customFormat="1" ht="13.5" thickBot="1">
      <c r="A5" s="166" t="s">
        <v>432</v>
      </c>
      <c r="B5" s="167" t="s">
        <v>433</v>
      </c>
      <c r="C5" s="168" t="s">
        <v>434</v>
      </c>
      <c r="D5" s="168" t="s">
        <v>436</v>
      </c>
      <c r="E5" s="168" t="s">
        <v>435</v>
      </c>
      <c r="F5" s="167" t="s">
        <v>437</v>
      </c>
      <c r="G5" s="168" t="s">
        <v>438</v>
      </c>
      <c r="H5" s="337" t="s">
        <v>439</v>
      </c>
      <c r="I5" s="332" t="s">
        <v>473</v>
      </c>
      <c r="J5" s="463"/>
    </row>
    <row r="6" spans="1:10" ht="12.75" customHeight="1">
      <c r="A6" s="170" t="s">
        <v>9</v>
      </c>
      <c r="B6" s="171" t="s">
        <v>328</v>
      </c>
      <c r="C6" s="152"/>
      <c r="D6" s="152"/>
      <c r="E6" s="152"/>
      <c r="F6" s="171" t="s">
        <v>168</v>
      </c>
      <c r="G6" s="338">
        <v>6299</v>
      </c>
      <c r="H6" s="433">
        <v>370</v>
      </c>
      <c r="I6" s="192">
        <v>757</v>
      </c>
      <c r="J6" s="463"/>
    </row>
    <row r="7" spans="1:10" ht="12.75">
      <c r="A7" s="172" t="s">
        <v>10</v>
      </c>
      <c r="B7" s="173" t="s">
        <v>329</v>
      </c>
      <c r="C7" s="153"/>
      <c r="D7" s="153"/>
      <c r="E7" s="153"/>
      <c r="F7" s="173" t="s">
        <v>334</v>
      </c>
      <c r="G7" s="153"/>
      <c r="H7" s="319"/>
      <c r="I7" s="328"/>
      <c r="J7" s="463"/>
    </row>
    <row r="8" spans="1:10" ht="12.75" customHeight="1">
      <c r="A8" s="172" t="s">
        <v>11</v>
      </c>
      <c r="B8" s="173" t="s">
        <v>4</v>
      </c>
      <c r="C8" s="153"/>
      <c r="D8" s="153"/>
      <c r="E8" s="153"/>
      <c r="F8" s="173" t="s">
        <v>135</v>
      </c>
      <c r="G8" s="153">
        <v>3695</v>
      </c>
      <c r="H8" s="319">
        <v>15731</v>
      </c>
      <c r="I8" s="328">
        <v>10246</v>
      </c>
      <c r="J8" s="463"/>
    </row>
    <row r="9" spans="1:10" ht="12.75" customHeight="1">
      <c r="A9" s="172" t="s">
        <v>12</v>
      </c>
      <c r="B9" s="173" t="s">
        <v>330</v>
      </c>
      <c r="C9" s="153"/>
      <c r="D9" s="153"/>
      <c r="E9" s="153"/>
      <c r="F9" s="173" t="s">
        <v>335</v>
      </c>
      <c r="G9" s="153"/>
      <c r="H9" s="319"/>
      <c r="I9" s="328"/>
      <c r="J9" s="463"/>
    </row>
    <row r="10" spans="1:10" ht="12.75" customHeight="1">
      <c r="A10" s="172" t="s">
        <v>13</v>
      </c>
      <c r="B10" s="173" t="s">
        <v>331</v>
      </c>
      <c r="C10" s="153"/>
      <c r="D10" s="153"/>
      <c r="E10" s="153"/>
      <c r="F10" s="173" t="s">
        <v>171</v>
      </c>
      <c r="G10" s="153"/>
      <c r="H10" s="319"/>
      <c r="I10" s="328"/>
      <c r="J10" s="463"/>
    </row>
    <row r="11" spans="1:10" ht="12.75" customHeight="1">
      <c r="A11" s="172" t="s">
        <v>14</v>
      </c>
      <c r="B11" s="173" t="s">
        <v>332</v>
      </c>
      <c r="C11" s="154">
        <v>2635</v>
      </c>
      <c r="D11" s="154">
        <v>9032</v>
      </c>
      <c r="E11" s="154">
        <v>9547</v>
      </c>
      <c r="F11" s="242"/>
      <c r="G11" s="153"/>
      <c r="H11" s="319"/>
      <c r="I11" s="328"/>
      <c r="J11" s="463"/>
    </row>
    <row r="12" spans="1:10" ht="12.75" customHeight="1">
      <c r="A12" s="172" t="s">
        <v>15</v>
      </c>
      <c r="B12" s="30"/>
      <c r="C12" s="153"/>
      <c r="D12" s="153"/>
      <c r="E12" s="153"/>
      <c r="F12" s="242"/>
      <c r="G12" s="153"/>
      <c r="H12" s="319"/>
      <c r="I12" s="328"/>
      <c r="J12" s="463"/>
    </row>
    <row r="13" spans="1:10" ht="12.75" customHeight="1">
      <c r="A13" s="172" t="s">
        <v>16</v>
      </c>
      <c r="B13" s="30"/>
      <c r="C13" s="153"/>
      <c r="D13" s="153"/>
      <c r="E13" s="153"/>
      <c r="F13" s="243"/>
      <c r="G13" s="153"/>
      <c r="H13" s="319"/>
      <c r="I13" s="328"/>
      <c r="J13" s="463"/>
    </row>
    <row r="14" spans="1:10" ht="12.75" customHeight="1">
      <c r="A14" s="172" t="s">
        <v>17</v>
      </c>
      <c r="B14" s="240"/>
      <c r="C14" s="154"/>
      <c r="D14" s="154"/>
      <c r="E14" s="154"/>
      <c r="F14" s="242"/>
      <c r="G14" s="153"/>
      <c r="H14" s="319"/>
      <c r="I14" s="328"/>
      <c r="J14" s="463"/>
    </row>
    <row r="15" spans="1:10" ht="12.75">
      <c r="A15" s="172" t="s">
        <v>18</v>
      </c>
      <c r="B15" s="30"/>
      <c r="C15" s="154"/>
      <c r="D15" s="154"/>
      <c r="E15" s="154"/>
      <c r="F15" s="242"/>
      <c r="G15" s="153"/>
      <c r="H15" s="319"/>
      <c r="I15" s="328"/>
      <c r="J15" s="463"/>
    </row>
    <row r="16" spans="1:10" ht="12.75" customHeight="1" thickBot="1">
      <c r="A16" s="209" t="s">
        <v>19</v>
      </c>
      <c r="B16" s="241"/>
      <c r="C16" s="211"/>
      <c r="D16" s="211"/>
      <c r="E16" s="211"/>
      <c r="F16" s="210" t="s">
        <v>39</v>
      </c>
      <c r="G16" s="434">
        <v>19900</v>
      </c>
      <c r="H16" s="414">
        <v>19530</v>
      </c>
      <c r="I16" s="333"/>
      <c r="J16" s="463"/>
    </row>
    <row r="17" spans="1:10" ht="15.75" customHeight="1" thickBot="1">
      <c r="A17" s="175" t="s">
        <v>20</v>
      </c>
      <c r="B17" s="66" t="s">
        <v>342</v>
      </c>
      <c r="C17" s="156">
        <f>+C6+C8+C9+C11+C12+C13+C14+C15+C16</f>
        <v>2635</v>
      </c>
      <c r="D17" s="156">
        <f>+D6+D8+D9+D11+D12+D13+D14+D15+D16</f>
        <v>9032</v>
      </c>
      <c r="E17" s="156">
        <f>+E6+E8+E9+E11+E12+E13+E14+E15+E16</f>
        <v>9547</v>
      </c>
      <c r="F17" s="66" t="s">
        <v>343</v>
      </c>
      <c r="G17" s="156">
        <f>+G6+G8+G10+G11+G12+G13+G14+G15+G16</f>
        <v>29894</v>
      </c>
      <c r="H17" s="156">
        <f>+H6+H8+H10+H11+H12+H13+H14+H15+H16</f>
        <v>35631</v>
      </c>
      <c r="I17" s="194">
        <f>+I6+I8+I10+I11+I12+I13+I14+I15+I16</f>
        <v>11003</v>
      </c>
      <c r="J17" s="463"/>
    </row>
    <row r="18" spans="1:10" ht="12.75" customHeight="1">
      <c r="A18" s="170" t="s">
        <v>21</v>
      </c>
      <c r="B18" s="184" t="s">
        <v>189</v>
      </c>
      <c r="C18" s="191">
        <f>+C19+C20+C21+C22+C23</f>
        <v>20170</v>
      </c>
      <c r="D18" s="191">
        <f>+D19+D20+D21+D22+D23</f>
        <v>20170</v>
      </c>
      <c r="E18" s="191">
        <f>+E19+E20+E21+E22+E23</f>
        <v>20170</v>
      </c>
      <c r="F18" s="178" t="s">
        <v>139</v>
      </c>
      <c r="G18" s="336"/>
      <c r="H18" s="336"/>
      <c r="I18" s="334"/>
      <c r="J18" s="463"/>
    </row>
    <row r="19" spans="1:10" ht="12.75" customHeight="1">
      <c r="A19" s="172" t="s">
        <v>22</v>
      </c>
      <c r="B19" s="185" t="s">
        <v>178</v>
      </c>
      <c r="C19" s="55">
        <v>20170</v>
      </c>
      <c r="D19" s="55">
        <v>20170</v>
      </c>
      <c r="E19" s="55">
        <v>20170</v>
      </c>
      <c r="F19" s="178" t="s">
        <v>142</v>
      </c>
      <c r="G19" s="55"/>
      <c r="H19" s="55"/>
      <c r="I19" s="331"/>
      <c r="J19" s="463"/>
    </row>
    <row r="20" spans="1:10" ht="12.75" customHeight="1">
      <c r="A20" s="170" t="s">
        <v>23</v>
      </c>
      <c r="B20" s="185" t="s">
        <v>179</v>
      </c>
      <c r="C20" s="55"/>
      <c r="D20" s="55"/>
      <c r="E20" s="55"/>
      <c r="F20" s="178" t="s">
        <v>113</v>
      </c>
      <c r="G20" s="55"/>
      <c r="H20" s="55"/>
      <c r="I20" s="331"/>
      <c r="J20" s="463"/>
    </row>
    <row r="21" spans="1:10" ht="12.75" customHeight="1">
      <c r="A21" s="172" t="s">
        <v>24</v>
      </c>
      <c r="B21" s="185" t="s">
        <v>180</v>
      </c>
      <c r="C21" s="55"/>
      <c r="D21" s="55"/>
      <c r="E21" s="55"/>
      <c r="F21" s="178" t="s">
        <v>114</v>
      </c>
      <c r="G21" s="55"/>
      <c r="H21" s="55"/>
      <c r="I21" s="331"/>
      <c r="J21" s="463"/>
    </row>
    <row r="22" spans="1:10" ht="12.75" customHeight="1">
      <c r="A22" s="170" t="s">
        <v>25</v>
      </c>
      <c r="B22" s="185" t="s">
        <v>181</v>
      </c>
      <c r="C22" s="55"/>
      <c r="D22" s="55"/>
      <c r="E22" s="55"/>
      <c r="F22" s="177" t="s">
        <v>175</v>
      </c>
      <c r="G22" s="55"/>
      <c r="H22" s="55"/>
      <c r="I22" s="331"/>
      <c r="J22" s="463"/>
    </row>
    <row r="23" spans="1:10" ht="12.75" customHeight="1">
      <c r="A23" s="172" t="s">
        <v>26</v>
      </c>
      <c r="B23" s="186" t="s">
        <v>182</v>
      </c>
      <c r="C23" s="55"/>
      <c r="D23" s="55"/>
      <c r="E23" s="55"/>
      <c r="F23" s="178" t="s">
        <v>143</v>
      </c>
      <c r="G23" s="55"/>
      <c r="H23" s="55"/>
      <c r="I23" s="331"/>
      <c r="J23" s="463"/>
    </row>
    <row r="24" spans="1:10" ht="12.75" customHeight="1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>
        <f>+E25+E26+E27+E28+E29</f>
        <v>0</v>
      </c>
      <c r="F24" s="188" t="s">
        <v>141</v>
      </c>
      <c r="G24" s="55"/>
      <c r="H24" s="55"/>
      <c r="I24" s="331"/>
      <c r="J24" s="463"/>
    </row>
    <row r="25" spans="1:10" ht="12.75" customHeight="1">
      <c r="A25" s="172" t="s">
        <v>28</v>
      </c>
      <c r="B25" s="186" t="s">
        <v>184</v>
      </c>
      <c r="C25" s="55"/>
      <c r="D25" s="55"/>
      <c r="E25" s="55"/>
      <c r="F25" s="188" t="s">
        <v>336</v>
      </c>
      <c r="G25" s="55"/>
      <c r="H25" s="55"/>
      <c r="I25" s="331"/>
      <c r="J25" s="463"/>
    </row>
    <row r="26" spans="1:10" ht="12.75" customHeight="1">
      <c r="A26" s="170" t="s">
        <v>29</v>
      </c>
      <c r="B26" s="186" t="s">
        <v>185</v>
      </c>
      <c r="C26" s="55"/>
      <c r="D26" s="55"/>
      <c r="E26" s="55"/>
      <c r="F26" s="183"/>
      <c r="G26" s="55"/>
      <c r="H26" s="55"/>
      <c r="I26" s="331"/>
      <c r="J26" s="463"/>
    </row>
    <row r="27" spans="1:10" ht="12.75" customHeight="1">
      <c r="A27" s="172" t="s">
        <v>30</v>
      </c>
      <c r="B27" s="185" t="s">
        <v>186</v>
      </c>
      <c r="C27" s="55"/>
      <c r="D27" s="55"/>
      <c r="E27" s="55"/>
      <c r="F27" s="64"/>
      <c r="G27" s="55"/>
      <c r="H27" s="55"/>
      <c r="I27" s="331"/>
      <c r="J27" s="463"/>
    </row>
    <row r="28" spans="1:10" ht="12.75" customHeight="1">
      <c r="A28" s="170" t="s">
        <v>31</v>
      </c>
      <c r="B28" s="189" t="s">
        <v>187</v>
      </c>
      <c r="C28" s="55"/>
      <c r="D28" s="55"/>
      <c r="E28" s="55"/>
      <c r="F28" s="30"/>
      <c r="G28" s="55"/>
      <c r="H28" s="55"/>
      <c r="I28" s="331"/>
      <c r="J28" s="463"/>
    </row>
    <row r="29" spans="1:10" ht="12.75" customHeight="1" thickBot="1">
      <c r="A29" s="172" t="s">
        <v>32</v>
      </c>
      <c r="B29" s="190" t="s">
        <v>188</v>
      </c>
      <c r="C29" s="55"/>
      <c r="D29" s="55"/>
      <c r="E29" s="55"/>
      <c r="F29" s="64"/>
      <c r="G29" s="55"/>
      <c r="H29" s="55"/>
      <c r="I29" s="331"/>
      <c r="J29" s="463"/>
    </row>
    <row r="30" spans="1:10" ht="21.75" customHeight="1" thickBot="1">
      <c r="A30" s="175" t="s">
        <v>33</v>
      </c>
      <c r="B30" s="66" t="s">
        <v>333</v>
      </c>
      <c r="C30" s="156">
        <f>+C18+C24</f>
        <v>20170</v>
      </c>
      <c r="D30" s="156">
        <f>+D18+D24</f>
        <v>20170</v>
      </c>
      <c r="E30" s="156">
        <f>+E18+E24</f>
        <v>20170</v>
      </c>
      <c r="F30" s="66" t="s">
        <v>337</v>
      </c>
      <c r="G30" s="156">
        <f>SUM(G18:G29)</f>
        <v>0</v>
      </c>
      <c r="H30" s="156">
        <f>SUM(H18:H29)</f>
        <v>0</v>
      </c>
      <c r="I30" s="194">
        <f>SUM(I18:I29)</f>
        <v>0</v>
      </c>
      <c r="J30" s="463"/>
    </row>
    <row r="31" spans="1:10" ht="13.5" thickBot="1">
      <c r="A31" s="175" t="s">
        <v>34</v>
      </c>
      <c r="B31" s="181" t="s">
        <v>338</v>
      </c>
      <c r="C31" s="326">
        <f>+C17+C30</f>
        <v>22805</v>
      </c>
      <c r="D31" s="326">
        <f>+D17+D30</f>
        <v>29202</v>
      </c>
      <c r="E31" s="182">
        <f>+E17+E30</f>
        <v>29717</v>
      </c>
      <c r="F31" s="181" t="s">
        <v>339</v>
      </c>
      <c r="G31" s="326">
        <f>+G17+G30</f>
        <v>29894</v>
      </c>
      <c r="H31" s="326">
        <f>+H17+H30</f>
        <v>35631</v>
      </c>
      <c r="I31" s="182">
        <f>+I17+I30</f>
        <v>11003</v>
      </c>
      <c r="J31" s="463"/>
    </row>
    <row r="32" spans="1:10" ht="13.5" thickBot="1">
      <c r="A32" s="175" t="s">
        <v>35</v>
      </c>
      <c r="B32" s="181" t="s">
        <v>117</v>
      </c>
      <c r="C32" s="326">
        <f>IF(C17-G17&lt;0,G17-C17,"-")</f>
        <v>27259</v>
      </c>
      <c r="D32" s="326">
        <f>IF(D17-H17&lt;0,H17-D17,"-")</f>
        <v>26599</v>
      </c>
      <c r="E32" s="182">
        <f>IF(E17-I17&lt;0,I17-E17,"-")</f>
        <v>1456</v>
      </c>
      <c r="F32" s="181" t="s">
        <v>118</v>
      </c>
      <c r="G32" s="326" t="str">
        <f>IF(C17-G17&gt;0,C17-G17,"-")</f>
        <v>-</v>
      </c>
      <c r="H32" s="326" t="str">
        <f>IF(D17-H17&gt;0,D17-H17,"-")</f>
        <v>-</v>
      </c>
      <c r="I32" s="182" t="str">
        <f>IF(E17-I17&gt;0,E17-I17,"-")</f>
        <v>-</v>
      </c>
      <c r="J32" s="463"/>
    </row>
    <row r="33" spans="1:10" ht="13.5" thickBot="1">
      <c r="A33" s="175" t="s">
        <v>36</v>
      </c>
      <c r="B33" s="181" t="s">
        <v>176</v>
      </c>
      <c r="C33" s="326" t="str">
        <f>IF(C17+C30-G26&lt;0,G26-(C17+C30),"-")</f>
        <v>-</v>
      </c>
      <c r="D33" s="326" t="str">
        <f>IF(D17+D30-H26&lt;0,H26-(D17+D30),"-")</f>
        <v>-</v>
      </c>
      <c r="E33" s="182" t="str">
        <f>IF(E17+E30-I26&lt;0,I26-(E17+E30),"-")</f>
        <v>-</v>
      </c>
      <c r="F33" s="181" t="s">
        <v>177</v>
      </c>
      <c r="G33" s="326">
        <f>IF(C17+C30-G26&gt;0,C17+C30-G26,"-")</f>
        <v>22805</v>
      </c>
      <c r="H33" s="326">
        <f>IF(D17+D30-H26&gt;0,D17+D30-H26,"-")</f>
        <v>29202</v>
      </c>
      <c r="I33" s="182">
        <f>IF(E17+E30-I26&gt;0,E17+E30-I26,"-")</f>
        <v>29717</v>
      </c>
      <c r="J33" s="46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39" t="s">
        <v>108</v>
      </c>
      <c r="B1" s="101"/>
      <c r="C1" s="101"/>
      <c r="D1" s="101"/>
      <c r="E1" s="340" t="s">
        <v>112</v>
      </c>
    </row>
    <row r="2" spans="1:5" ht="12.75">
      <c r="A2" s="101"/>
      <c r="B2" s="101"/>
      <c r="C2" s="101"/>
      <c r="D2" s="101"/>
      <c r="E2" s="101"/>
    </row>
    <row r="3" spans="1:5" ht="12.75">
      <c r="A3" s="341"/>
      <c r="B3" s="342"/>
      <c r="C3" s="341"/>
      <c r="D3" s="343"/>
      <c r="E3" s="342"/>
    </row>
    <row r="4" spans="1:5" ht="15.75">
      <c r="A4" s="103" t="str">
        <f>+ÖSSZEFÜGGÉSEK!A6</f>
        <v>2015. évi eredeti előirányzat BEVÉTELEK</v>
      </c>
      <c r="B4" s="344"/>
      <c r="C4" s="345"/>
      <c r="D4" s="343"/>
      <c r="E4" s="342"/>
    </row>
    <row r="5" spans="1:5" ht="12.75">
      <c r="A5" s="341"/>
      <c r="B5" s="342"/>
      <c r="C5" s="341"/>
      <c r="D5" s="343"/>
      <c r="E5" s="342"/>
    </row>
    <row r="6" spans="1:5" ht="12.75">
      <c r="A6" s="341" t="s">
        <v>526</v>
      </c>
      <c r="B6" s="342">
        <f>+'1.1.sz.mell.'!C63</f>
        <v>178880</v>
      </c>
      <c r="C6" s="341" t="s">
        <v>475</v>
      </c>
      <c r="D6" s="343">
        <f>+'2.1.sz.mell  '!C18+'2.2.sz.mell  '!C17</f>
        <v>178880</v>
      </c>
      <c r="E6" s="342">
        <f>+B6-D6</f>
        <v>0</v>
      </c>
    </row>
    <row r="7" spans="1:5" ht="12.75">
      <c r="A7" s="341" t="s">
        <v>542</v>
      </c>
      <c r="B7" s="342">
        <f>+'1.1.sz.mell.'!C87</f>
        <v>22770</v>
      </c>
      <c r="C7" s="341" t="s">
        <v>482</v>
      </c>
      <c r="D7" s="343">
        <f>+'2.1.sz.mell  '!C29+'2.2.sz.mell  '!C30</f>
        <v>22770</v>
      </c>
      <c r="E7" s="342">
        <f>+B7-D7</f>
        <v>0</v>
      </c>
    </row>
    <row r="8" spans="1:5" ht="12.75">
      <c r="A8" s="341" t="s">
        <v>543</v>
      </c>
      <c r="B8" s="342">
        <f>+'1.1.sz.mell.'!C88</f>
        <v>201650</v>
      </c>
      <c r="C8" s="341" t="s">
        <v>483</v>
      </c>
      <c r="D8" s="343">
        <f>+'2.1.sz.mell  '!C30+'2.2.sz.mell  '!C31</f>
        <v>201650</v>
      </c>
      <c r="E8" s="342">
        <f>+B8-D8</f>
        <v>0</v>
      </c>
    </row>
    <row r="9" spans="1:5" ht="12.75">
      <c r="A9" s="341"/>
      <c r="B9" s="342"/>
      <c r="C9" s="341"/>
      <c r="D9" s="343"/>
      <c r="E9" s="342"/>
    </row>
    <row r="10" spans="1:5" ht="15.75">
      <c r="A10" s="103" t="str">
        <f>+ÖSSZEFÜGGÉSEK!A13</f>
        <v>2015. évi módosított előirányzat BEVÉTELEK</v>
      </c>
      <c r="B10" s="344"/>
      <c r="C10" s="345"/>
      <c r="D10" s="343"/>
      <c r="E10" s="342"/>
    </row>
    <row r="11" spans="1:5" ht="12.75">
      <c r="A11" s="341"/>
      <c r="B11" s="342"/>
      <c r="C11" s="341"/>
      <c r="D11" s="343"/>
      <c r="E11" s="342"/>
    </row>
    <row r="12" spans="1:5" ht="12.75">
      <c r="A12" s="341" t="s">
        <v>527</v>
      </c>
      <c r="B12" s="342">
        <f>+'1.1.sz.mell.'!D63</f>
        <v>182963</v>
      </c>
      <c r="C12" s="341" t="s">
        <v>476</v>
      </c>
      <c r="D12" s="343">
        <f>+'2.1.sz.mell  '!D18+'2.2.sz.mell  '!D17</f>
        <v>182963</v>
      </c>
      <c r="E12" s="342">
        <f>+B12-D12</f>
        <v>0</v>
      </c>
    </row>
    <row r="13" spans="1:5" ht="12.75">
      <c r="A13" s="341" t="s">
        <v>528</v>
      </c>
      <c r="B13" s="342">
        <f>+'1.1.sz.mell.'!D87</f>
        <v>22770</v>
      </c>
      <c r="C13" s="341" t="s">
        <v>484</v>
      </c>
      <c r="D13" s="343">
        <f>+'2.1.sz.mell  '!D29+'2.2.sz.mell  '!D30</f>
        <v>22770</v>
      </c>
      <c r="E13" s="342">
        <f>+B13-D13</f>
        <v>0</v>
      </c>
    </row>
    <row r="14" spans="1:5" ht="12.75">
      <c r="A14" s="341" t="s">
        <v>529</v>
      </c>
      <c r="B14" s="342">
        <f>+'1.1.sz.mell.'!D88</f>
        <v>205733</v>
      </c>
      <c r="C14" s="341" t="s">
        <v>485</v>
      </c>
      <c r="D14" s="343">
        <f>+'2.1.sz.mell  '!D30+'2.2.sz.mell  '!D31</f>
        <v>205733</v>
      </c>
      <c r="E14" s="342">
        <f>+B14-D14</f>
        <v>0</v>
      </c>
    </row>
    <row r="15" spans="1:5" ht="12.75">
      <c r="A15" s="341"/>
      <c r="B15" s="342"/>
      <c r="C15" s="341"/>
      <c r="D15" s="343"/>
      <c r="E15" s="342"/>
    </row>
    <row r="16" spans="1:5" ht="14.25">
      <c r="A16" s="346" t="str">
        <f>+ÖSSZEFÜGGÉSEK!A19</f>
        <v>2015. I. félévi (I-II. negyedévi) teljesítés BEVÉTELEK</v>
      </c>
      <c r="B16" s="102"/>
      <c r="C16" s="345"/>
      <c r="D16" s="343"/>
      <c r="E16" s="342"/>
    </row>
    <row r="17" spans="1:5" ht="12.75">
      <c r="A17" s="341"/>
      <c r="B17" s="342"/>
      <c r="C17" s="341"/>
      <c r="D17" s="343"/>
      <c r="E17" s="342"/>
    </row>
    <row r="18" spans="1:5" ht="12.75">
      <c r="A18" s="341" t="s">
        <v>530</v>
      </c>
      <c r="B18" s="342">
        <f>+'1.1.sz.mell.'!E63</f>
        <v>152108</v>
      </c>
      <c r="C18" s="341" t="s">
        <v>477</v>
      </c>
      <c r="D18" s="343">
        <f>+'2.1.sz.mell  '!E18+'2.2.sz.mell  '!E17</f>
        <v>152108</v>
      </c>
      <c r="E18" s="342">
        <f>+B18-D18</f>
        <v>0</v>
      </c>
    </row>
    <row r="19" spans="1:5" ht="12.75">
      <c r="A19" s="341" t="s">
        <v>531</v>
      </c>
      <c r="B19" s="342">
        <f>+'1.1.sz.mell.'!E87</f>
        <v>23425</v>
      </c>
      <c r="C19" s="341" t="s">
        <v>486</v>
      </c>
      <c r="D19" s="343">
        <f>+'2.1.sz.mell  '!E29+'2.2.sz.mell  '!E30</f>
        <v>23425</v>
      </c>
      <c r="E19" s="342">
        <f>+B19-D19</f>
        <v>0</v>
      </c>
    </row>
    <row r="20" spans="1:5" ht="12.75">
      <c r="A20" s="341" t="s">
        <v>532</v>
      </c>
      <c r="B20" s="342">
        <f>+'1.1.sz.mell.'!E88</f>
        <v>175533</v>
      </c>
      <c r="C20" s="341" t="s">
        <v>487</v>
      </c>
      <c r="D20" s="343">
        <f>+'2.1.sz.mell  '!E30+'2.2.sz.mell  '!E31</f>
        <v>175533</v>
      </c>
      <c r="E20" s="342">
        <f>+B20-D20</f>
        <v>0</v>
      </c>
    </row>
    <row r="21" spans="1:5" ht="12.75">
      <c r="A21" s="341"/>
      <c r="B21" s="342"/>
      <c r="C21" s="341"/>
      <c r="D21" s="343"/>
      <c r="E21" s="342"/>
    </row>
    <row r="22" spans="1:5" ht="15.75">
      <c r="A22" s="103" t="str">
        <f>+ÖSSZEFÜGGÉSEK!A25</f>
        <v>2015. évi eredeti előirányzat KIADÁSOK</v>
      </c>
      <c r="B22" s="344"/>
      <c r="C22" s="345"/>
      <c r="D22" s="343"/>
      <c r="E22" s="342"/>
    </row>
    <row r="23" spans="1:5" ht="12.75">
      <c r="A23" s="341"/>
      <c r="B23" s="342"/>
      <c r="C23" s="341"/>
      <c r="D23" s="343"/>
      <c r="E23" s="342"/>
    </row>
    <row r="24" spans="1:5" ht="12.75">
      <c r="A24" s="341" t="s">
        <v>544</v>
      </c>
      <c r="B24" s="342">
        <f>+'1.1.sz.mell.'!C130</f>
        <v>201650</v>
      </c>
      <c r="C24" s="341" t="s">
        <v>478</v>
      </c>
      <c r="D24" s="343">
        <f>+'2.1.sz.mell  '!G18+'2.2.sz.mell  '!G17</f>
        <v>201650</v>
      </c>
      <c r="E24" s="342">
        <f>+B24-D24</f>
        <v>0</v>
      </c>
    </row>
    <row r="25" spans="1:5" ht="12.75">
      <c r="A25" s="341" t="s">
        <v>534</v>
      </c>
      <c r="B25" s="342">
        <f>+'1.1.sz.mell.'!C155</f>
        <v>0</v>
      </c>
      <c r="C25" s="341" t="s">
        <v>488</v>
      </c>
      <c r="D25" s="343">
        <f>+'2.1.sz.mell  '!G29+'2.2.sz.mell  '!G30</f>
        <v>0</v>
      </c>
      <c r="E25" s="342">
        <f>+B25-D25</f>
        <v>0</v>
      </c>
    </row>
    <row r="26" spans="1:5" ht="12.75">
      <c r="A26" s="341" t="s">
        <v>535</v>
      </c>
      <c r="B26" s="342">
        <f>+'1.1.sz.mell.'!C156</f>
        <v>201650</v>
      </c>
      <c r="C26" s="341" t="s">
        <v>489</v>
      </c>
      <c r="D26" s="343">
        <f>+'2.1.sz.mell  '!G30+'2.2.sz.mell  '!G31</f>
        <v>201650</v>
      </c>
      <c r="E26" s="342">
        <f>+B26-D26</f>
        <v>0</v>
      </c>
    </row>
    <row r="27" spans="1:5" ht="12.75">
      <c r="A27" s="341"/>
      <c r="B27" s="342"/>
      <c r="C27" s="341"/>
      <c r="D27" s="343"/>
      <c r="E27" s="342"/>
    </row>
    <row r="28" spans="1:5" ht="15.75">
      <c r="A28" s="103" t="str">
        <f>+ÖSSZEFÜGGÉSEK!A31</f>
        <v>2015. évi módosított előirányzat KIADÁSOK</v>
      </c>
      <c r="B28" s="344"/>
      <c r="C28" s="345"/>
      <c r="D28" s="343"/>
      <c r="E28" s="342"/>
    </row>
    <row r="29" spans="1:5" ht="12.75">
      <c r="A29" s="341"/>
      <c r="B29" s="342"/>
      <c r="C29" s="341"/>
      <c r="D29" s="343"/>
      <c r="E29" s="342"/>
    </row>
    <row r="30" spans="1:5" ht="12.75">
      <c r="A30" s="341" t="s">
        <v>536</v>
      </c>
      <c r="B30" s="342">
        <f>+'1.1.sz.mell.'!D130</f>
        <v>202286</v>
      </c>
      <c r="C30" s="341" t="s">
        <v>479</v>
      </c>
      <c r="D30" s="343">
        <f>+'2.1.sz.mell  '!H18+'2.2.sz.mell  '!H17</f>
        <v>202286</v>
      </c>
      <c r="E30" s="342">
        <f>+B30-D30</f>
        <v>0</v>
      </c>
    </row>
    <row r="31" spans="1:5" ht="12.75">
      <c r="A31" s="341" t="s">
        <v>537</v>
      </c>
      <c r="B31" s="342">
        <f>+'1.1.sz.mell.'!D155</f>
        <v>3447</v>
      </c>
      <c r="C31" s="341" t="s">
        <v>490</v>
      </c>
      <c r="D31" s="343">
        <f>+'2.1.sz.mell  '!H29+'2.2.sz.mell  '!H30</f>
        <v>3447</v>
      </c>
      <c r="E31" s="342">
        <f>+B31-D31</f>
        <v>0</v>
      </c>
    </row>
    <row r="32" spans="1:5" ht="12.75">
      <c r="A32" s="341" t="s">
        <v>538</v>
      </c>
      <c r="B32" s="342">
        <f>+'1.1.sz.mell.'!D156</f>
        <v>205733</v>
      </c>
      <c r="C32" s="341" t="s">
        <v>491</v>
      </c>
      <c r="D32" s="343">
        <f>+'2.1.sz.mell  '!H30+'2.2.sz.mell  '!H31</f>
        <v>205733</v>
      </c>
      <c r="E32" s="342">
        <f>+B32-D32</f>
        <v>0</v>
      </c>
    </row>
    <row r="33" spans="1:5" ht="12.75">
      <c r="A33" s="341"/>
      <c r="B33" s="342"/>
      <c r="C33" s="341"/>
      <c r="D33" s="343"/>
      <c r="E33" s="342"/>
    </row>
    <row r="34" spans="1:5" ht="15.75">
      <c r="A34" s="347" t="str">
        <f>+ÖSSZEFÜGGÉSEK!A37</f>
        <v>2015. I. félévi (I-II. negyedévi) teljesítés KIADÁSOK</v>
      </c>
      <c r="B34" s="344"/>
      <c r="C34" s="345"/>
      <c r="D34" s="343"/>
      <c r="E34" s="342"/>
    </row>
    <row r="35" spans="1:5" ht="12.75">
      <c r="A35" s="341"/>
      <c r="B35" s="342"/>
      <c r="C35" s="341"/>
      <c r="D35" s="343"/>
      <c r="E35" s="342"/>
    </row>
    <row r="36" spans="1:5" ht="12.75">
      <c r="A36" s="341" t="s">
        <v>539</v>
      </c>
      <c r="B36" s="342">
        <f>+'1.1.sz.mell.'!E130</f>
        <v>134310</v>
      </c>
      <c r="C36" s="341" t="s">
        <v>480</v>
      </c>
      <c r="D36" s="343">
        <f>+'2.1.sz.mell  '!I18+'2.2.sz.mell  '!I17</f>
        <v>134310</v>
      </c>
      <c r="E36" s="342">
        <f>+B36-D36</f>
        <v>0</v>
      </c>
    </row>
    <row r="37" spans="1:5" ht="12.75">
      <c r="A37" s="341" t="s">
        <v>540</v>
      </c>
      <c r="B37" s="342">
        <f>+'1.1.sz.mell.'!E155</f>
        <v>4102</v>
      </c>
      <c r="C37" s="341" t="s">
        <v>492</v>
      </c>
      <c r="D37" s="343">
        <f>+'2.1.sz.mell  '!I29+'2.2.sz.mell  '!I30</f>
        <v>4102</v>
      </c>
      <c r="E37" s="342">
        <f>+B37-D37</f>
        <v>0</v>
      </c>
    </row>
    <row r="38" spans="1:5" ht="12.75">
      <c r="A38" s="341" t="s">
        <v>545</v>
      </c>
      <c r="B38" s="342">
        <f>+'1.1.sz.mell.'!E156</f>
        <v>138412</v>
      </c>
      <c r="C38" s="341" t="s">
        <v>493</v>
      </c>
      <c r="D38" s="343">
        <f>+'2.1.sz.mell  '!I30+'2.2.sz.mell  '!I31</f>
        <v>138412</v>
      </c>
      <c r="E38" s="342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10" sqref="F10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8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65" t="s">
        <v>0</v>
      </c>
      <c r="B1" s="465"/>
      <c r="C1" s="465"/>
      <c r="D1" s="465"/>
      <c r="E1" s="465"/>
      <c r="F1" s="465"/>
      <c r="G1" s="465"/>
    </row>
    <row r="2" spans="1:7" ht="22.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4.25" customHeight="1" thickBot="1">
      <c r="A3" s="88" t="s">
        <v>54</v>
      </c>
      <c r="B3" s="89" t="s">
        <v>55</v>
      </c>
      <c r="C3" s="89" t="s">
        <v>56</v>
      </c>
      <c r="D3" s="89" t="str">
        <f>+CONCATENATE("Felhasználás   ",LEFT(ÖSSZEFÜGGÉSEK!A6,4)-1,". XII. 31-ig")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IX. 30-ig")</f>
        <v>Teljesítés
2015. IX.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2" customHeight="1" thickBot="1">
      <c r="A4" s="35" t="s">
        <v>432</v>
      </c>
      <c r="B4" s="36" t="s">
        <v>433</v>
      </c>
      <c r="C4" s="36" t="s">
        <v>434</v>
      </c>
      <c r="D4" s="36" t="s">
        <v>436</v>
      </c>
      <c r="E4" s="36" t="s">
        <v>435</v>
      </c>
      <c r="F4" s="36" t="s">
        <v>437</v>
      </c>
      <c r="G4" s="37" t="s">
        <v>494</v>
      </c>
    </row>
    <row r="5" spans="1:7" ht="15.75" customHeight="1">
      <c r="A5" s="420" t="s">
        <v>546</v>
      </c>
      <c r="B5" s="21">
        <v>38481</v>
      </c>
      <c r="C5" s="276" t="s">
        <v>547</v>
      </c>
      <c r="D5" s="21">
        <v>16448</v>
      </c>
      <c r="E5" s="21">
        <v>0</v>
      </c>
      <c r="F5" s="421">
        <v>0</v>
      </c>
      <c r="G5" s="39">
        <f aca="true" t="shared" si="0" ref="G5:G22">B5-D5-F5</f>
        <v>22033</v>
      </c>
    </row>
    <row r="6" spans="1:7" ht="15.75" customHeight="1">
      <c r="A6" s="274" t="s">
        <v>557</v>
      </c>
      <c r="B6" s="21">
        <v>440</v>
      </c>
      <c r="C6" s="276" t="s">
        <v>558</v>
      </c>
      <c r="D6" s="21"/>
      <c r="E6" s="21">
        <v>370</v>
      </c>
      <c r="F6" s="21">
        <v>440</v>
      </c>
      <c r="G6" s="39">
        <f t="shared" si="0"/>
        <v>0</v>
      </c>
    </row>
    <row r="7" spans="1:7" ht="15.75" customHeight="1">
      <c r="A7" s="274" t="s">
        <v>559</v>
      </c>
      <c r="B7" s="21">
        <v>118</v>
      </c>
      <c r="C7" s="276" t="s">
        <v>558</v>
      </c>
      <c r="D7" s="21"/>
      <c r="E7" s="21"/>
      <c r="F7" s="21">
        <v>317</v>
      </c>
      <c r="G7" s="39">
        <f t="shared" si="0"/>
        <v>-199</v>
      </c>
    </row>
    <row r="8" spans="1:7" ht="15.75" customHeight="1">
      <c r="A8" s="275"/>
      <c r="B8" s="21"/>
      <c r="C8" s="276"/>
      <c r="D8" s="21"/>
      <c r="E8" s="21"/>
      <c r="F8" s="21"/>
      <c r="G8" s="39">
        <f t="shared" si="0"/>
        <v>0</v>
      </c>
    </row>
    <row r="9" spans="1:7" ht="15.75" customHeight="1">
      <c r="A9" s="274"/>
      <c r="B9" s="21"/>
      <c r="C9" s="276"/>
      <c r="D9" s="21"/>
      <c r="E9" s="21"/>
      <c r="F9" s="21"/>
      <c r="G9" s="39">
        <f t="shared" si="0"/>
        <v>0</v>
      </c>
    </row>
    <row r="10" spans="1:7" ht="15.75" customHeight="1">
      <c r="A10" s="275"/>
      <c r="B10" s="21"/>
      <c r="C10" s="276"/>
      <c r="D10" s="21"/>
      <c r="E10" s="21"/>
      <c r="F10" s="21"/>
      <c r="G10" s="39">
        <f t="shared" si="0"/>
        <v>0</v>
      </c>
    </row>
    <row r="11" spans="1:7" ht="15.75" customHeight="1">
      <c r="A11" s="274"/>
      <c r="B11" s="21"/>
      <c r="C11" s="276"/>
      <c r="D11" s="21"/>
      <c r="E11" s="21"/>
      <c r="F11" s="21"/>
      <c r="G11" s="39">
        <f t="shared" si="0"/>
        <v>0</v>
      </c>
    </row>
    <row r="12" spans="1:7" ht="15.75" customHeight="1">
      <c r="A12" s="274"/>
      <c r="B12" s="21"/>
      <c r="C12" s="276"/>
      <c r="D12" s="21"/>
      <c r="E12" s="21"/>
      <c r="F12" s="21"/>
      <c r="G12" s="39">
        <f t="shared" si="0"/>
        <v>0</v>
      </c>
    </row>
    <row r="13" spans="1:7" ht="15.75" customHeight="1">
      <c r="A13" s="274"/>
      <c r="B13" s="21"/>
      <c r="C13" s="276"/>
      <c r="D13" s="21"/>
      <c r="E13" s="21"/>
      <c r="F13" s="21"/>
      <c r="G13" s="39">
        <f t="shared" si="0"/>
        <v>0</v>
      </c>
    </row>
    <row r="14" spans="1:7" ht="15.75" customHeight="1">
      <c r="A14" s="274"/>
      <c r="B14" s="21"/>
      <c r="C14" s="276"/>
      <c r="D14" s="21"/>
      <c r="E14" s="21"/>
      <c r="F14" s="21"/>
      <c r="G14" s="39">
        <f t="shared" si="0"/>
        <v>0</v>
      </c>
    </row>
    <row r="15" spans="1:7" ht="15.75" customHeight="1">
      <c r="A15" s="274"/>
      <c r="B15" s="21"/>
      <c r="C15" s="276"/>
      <c r="D15" s="21"/>
      <c r="E15" s="21"/>
      <c r="F15" s="21"/>
      <c r="G15" s="39">
        <f t="shared" si="0"/>
        <v>0</v>
      </c>
    </row>
    <row r="16" spans="1:7" ht="15.75" customHeight="1">
      <c r="A16" s="274"/>
      <c r="B16" s="21"/>
      <c r="C16" s="276"/>
      <c r="D16" s="21"/>
      <c r="E16" s="21"/>
      <c r="F16" s="21"/>
      <c r="G16" s="39">
        <f t="shared" si="0"/>
        <v>0</v>
      </c>
    </row>
    <row r="17" spans="1:7" ht="15.75" customHeight="1">
      <c r="A17" s="274"/>
      <c r="B17" s="21"/>
      <c r="C17" s="276"/>
      <c r="D17" s="21"/>
      <c r="E17" s="21"/>
      <c r="F17" s="21"/>
      <c r="G17" s="39">
        <f t="shared" si="0"/>
        <v>0</v>
      </c>
    </row>
    <row r="18" spans="1:7" ht="15.75" customHeight="1">
      <c r="A18" s="274"/>
      <c r="B18" s="21"/>
      <c r="C18" s="276"/>
      <c r="D18" s="21"/>
      <c r="E18" s="21"/>
      <c r="F18" s="21"/>
      <c r="G18" s="39">
        <f t="shared" si="0"/>
        <v>0</v>
      </c>
    </row>
    <row r="19" spans="1:7" ht="15.75" customHeight="1">
      <c r="A19" s="274"/>
      <c r="B19" s="21"/>
      <c r="C19" s="276"/>
      <c r="D19" s="21"/>
      <c r="E19" s="21"/>
      <c r="F19" s="21"/>
      <c r="G19" s="39">
        <f t="shared" si="0"/>
        <v>0</v>
      </c>
    </row>
    <row r="20" spans="1:7" ht="15.75" customHeight="1">
      <c r="A20" s="274"/>
      <c r="B20" s="21"/>
      <c r="C20" s="276"/>
      <c r="D20" s="21"/>
      <c r="E20" s="21"/>
      <c r="F20" s="21"/>
      <c r="G20" s="39">
        <f t="shared" si="0"/>
        <v>0</v>
      </c>
    </row>
    <row r="21" spans="1:7" ht="15.75" customHeight="1">
      <c r="A21" s="274"/>
      <c r="B21" s="21"/>
      <c r="C21" s="276"/>
      <c r="D21" s="21"/>
      <c r="E21" s="21"/>
      <c r="F21" s="21"/>
      <c r="G21" s="39">
        <f t="shared" si="0"/>
        <v>0</v>
      </c>
    </row>
    <row r="22" spans="1:7" ht="15.75" customHeight="1" thickBot="1">
      <c r="A22" s="40"/>
      <c r="B22" s="22"/>
      <c r="C22" s="277"/>
      <c r="D22" s="22"/>
      <c r="E22" s="22"/>
      <c r="F22" s="22"/>
      <c r="G22" s="41">
        <f t="shared" si="0"/>
        <v>0</v>
      </c>
    </row>
    <row r="23" spans="1:7" s="44" customFormat="1" ht="18" customHeight="1" thickBot="1">
      <c r="A23" s="90" t="s">
        <v>53</v>
      </c>
      <c r="B23" s="42">
        <f>SUM(B5:B22)</f>
        <v>39039</v>
      </c>
      <c r="C23" s="62"/>
      <c r="D23" s="42">
        <f>SUM(D5:D22)</f>
        <v>16448</v>
      </c>
      <c r="E23" s="42">
        <f>SUM(E5:E22)</f>
        <v>370</v>
      </c>
      <c r="F23" s="42">
        <f>SUM(F5:F22)</f>
        <v>757</v>
      </c>
      <c r="G23" s="43">
        <f>SUM(G5:G22)</f>
        <v>21834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2015-11-23T08:34:27Z</cp:lastPrinted>
  <dcterms:created xsi:type="dcterms:W3CDTF">1999-10-30T10:30:45Z</dcterms:created>
  <dcterms:modified xsi:type="dcterms:W3CDTF">2019-01-14T14:26:50Z</dcterms:modified>
  <cp:category/>
  <cp:version/>
  <cp:contentType/>
  <cp:contentStatus/>
</cp:coreProperties>
</file>