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UMOK\képviselőtestület\Előterjesztések\előterjesztések 2020\szeptember 28\"/>
    </mc:Choice>
  </mc:AlternateContent>
  <xr:revisionPtr revIDLastSave="0" documentId="13_ncr:1_{9E329FEE-5BD3-4AF0-8F3C-52FAE3220D76}" xr6:coauthVersionLast="45" xr6:coauthVersionMax="45" xr10:uidLastSave="{00000000-0000-0000-0000-000000000000}"/>
  <bookViews>
    <workbookView xWindow="-120" yWindow="-120" windowWidth="29040" windowHeight="15840" tabRatio="847" firstSheet="2" activeTab="10" xr2:uid="{00000000-000D-0000-FFFF-FFFF00000000}"/>
  </bookViews>
  <sheets>
    <sheet name="Önk bevételek 2020" sheetId="29" r:id="rId1"/>
    <sheet name="Önk kiadások 2020" sheetId="28" r:id="rId2"/>
    <sheet name="Óvoda bev 2020" sheetId="30" r:id="rId3"/>
    <sheet name="Óvoda kiad 2020" sheetId="31" r:id="rId4"/>
    <sheet name="1.sz.melléklet" sheetId="19" r:id="rId5"/>
    <sheet name="2. sz.melléklet" sheetId="3" r:id="rId6"/>
    <sheet name="3.sz. melléklet" sheetId="20" r:id="rId7"/>
    <sheet name="4. sz. melléklet" sheetId="2" r:id="rId8"/>
    <sheet name="5. sz. melléklet" sheetId="18" r:id="rId9"/>
    <sheet name="6. sz.melléklet" sheetId="5" r:id="rId10"/>
    <sheet name="7.sz. melléklet" sheetId="21" r:id="rId11"/>
    <sheet name="8.sz. melléklet" sheetId="22" r:id="rId12"/>
    <sheet name="9.sz.melléklet" sheetId="23" r:id="rId13"/>
    <sheet name="10.sz.melléklet" sheetId="24" r:id="rId14"/>
    <sheet name="11.sz.melléklet" sheetId="25" r:id="rId15"/>
    <sheet name="12. sz. melléklet" sheetId="26" r:id="rId16"/>
    <sheet name="Munka1" sheetId="27" r:id="rId17"/>
  </sheets>
  <externalReferences>
    <externalReference r:id="rId18"/>
    <externalReference r:id="rId19"/>
  </externalReferences>
  <definedNames>
    <definedName name="_xlnm._FilterDatabase" localSheetId="4" hidden="1">'1.sz.melléklet'!$D$1:$D$54</definedName>
    <definedName name="_xlnm._FilterDatabase" localSheetId="0" hidden="1">'Önk bevételek 2020'!#REF!</definedName>
    <definedName name="_xlnm._FilterDatabase" localSheetId="1" hidden="1">'Önk kiadások 2020'!#REF!</definedName>
    <definedName name="_xlnm.Print_Area" localSheetId="4">'1.sz.melléklet'!$A$1:$E$57</definedName>
    <definedName name="_xlnm.Print_Area" localSheetId="13">'10.sz.melléklet'!$A$1:$N$45</definedName>
    <definedName name="_xlnm.Print_Area" localSheetId="14">'11.sz.melléklet'!$A$1:$F$37</definedName>
    <definedName name="_xlnm.Print_Area" localSheetId="5">'2. sz.melléklet'!$A$1:$K$26</definedName>
    <definedName name="_xlnm.Print_Area" localSheetId="6">'3.sz. melléklet'!$A$1:$R$81</definedName>
    <definedName name="_xlnm.Print_Area" localSheetId="7">'4. sz. melléklet'!$A$1:$E$52</definedName>
    <definedName name="_xlnm.Print_Area" localSheetId="8">'5. sz. melléklet'!$A$1:$B$27</definedName>
    <definedName name="_xlnm.Print_Area" localSheetId="9">'6. sz.melléklet'!$A$1:$D$30</definedName>
    <definedName name="_xlnm.Print_Area" localSheetId="10">'7.sz. melléklet'!$A$1:$D$55</definedName>
    <definedName name="_xlnm.Print_Area" localSheetId="11">'8.sz. melléklet'!$A$1:$D$34</definedName>
    <definedName name="_xlnm.Print_Area" localSheetId="12">'9.sz.melléklet'!$A$1:$F$69</definedName>
  </definedNames>
  <calcPr calcId="181029" iterateDelta="1E-4"/>
</workbook>
</file>

<file path=xl/calcChain.xml><?xml version="1.0" encoding="utf-8"?>
<calcChain xmlns="http://schemas.openxmlformats.org/spreadsheetml/2006/main">
  <c r="N41" i="24" l="1"/>
  <c r="B19" i="24"/>
  <c r="B11" i="24"/>
  <c r="B12" i="24"/>
  <c r="C23" i="23"/>
  <c r="C42" i="23"/>
  <c r="C61" i="23"/>
  <c r="C32" i="23"/>
  <c r="C25" i="23"/>
  <c r="C24" i="23"/>
  <c r="C19" i="23"/>
  <c r="C17" i="22" l="1"/>
  <c r="C54" i="21"/>
  <c r="C52" i="21"/>
  <c r="C35" i="21" l="1"/>
  <c r="C21" i="21" l="1"/>
  <c r="C51" i="21"/>
  <c r="C15" i="22" l="1"/>
  <c r="B14" i="18"/>
  <c r="D40" i="2" l="1"/>
  <c r="D46" i="2"/>
  <c r="D33" i="2"/>
  <c r="D31" i="2"/>
  <c r="D30" i="2"/>
  <c r="S78" i="20"/>
  <c r="S61" i="20"/>
  <c r="S62" i="20"/>
  <c r="S22" i="20"/>
  <c r="S23" i="20"/>
  <c r="S24" i="20"/>
  <c r="S25" i="20"/>
  <c r="S26" i="20"/>
  <c r="S27" i="20"/>
  <c r="S28" i="20"/>
  <c r="S29" i="20"/>
  <c r="S30" i="20"/>
  <c r="S31" i="20"/>
  <c r="S32" i="20"/>
  <c r="S33" i="20"/>
  <c r="S34" i="20"/>
  <c r="S35" i="20"/>
  <c r="S36" i="20"/>
  <c r="S8" i="20"/>
  <c r="S9" i="20"/>
  <c r="S10" i="20"/>
  <c r="S11" i="20"/>
  <c r="S12" i="20"/>
  <c r="S13" i="20"/>
  <c r="S14" i="20"/>
  <c r="S15" i="20"/>
  <c r="S16" i="20"/>
  <c r="S17" i="20"/>
  <c r="S18" i="20"/>
  <c r="S19" i="20"/>
  <c r="S20" i="20"/>
  <c r="S21" i="20"/>
  <c r="S7" i="20"/>
  <c r="D18" i="3" l="1"/>
  <c r="D14" i="3"/>
  <c r="D41" i="31"/>
  <c r="C41" i="31"/>
  <c r="G36" i="31"/>
  <c r="G35" i="31"/>
  <c r="F35" i="31"/>
  <c r="E35" i="31"/>
  <c r="G34" i="31"/>
  <c r="F34" i="31" s="1"/>
  <c r="G32" i="31"/>
  <c r="F32" i="31" s="1"/>
  <c r="G31" i="31"/>
  <c r="F31" i="31" s="1"/>
  <c r="G30" i="31"/>
  <c r="F30" i="31" s="1"/>
  <c r="G29" i="31"/>
  <c r="F29" i="31" s="1"/>
  <c r="G28" i="31"/>
  <c r="F28" i="31" s="1"/>
  <c r="G27" i="31"/>
  <c r="F27" i="31" s="1"/>
  <c r="G26" i="31"/>
  <c r="F26" i="31" s="1"/>
  <c r="G25" i="31"/>
  <c r="F25" i="31" s="1"/>
  <c r="G24" i="31"/>
  <c r="F24" i="31" s="1"/>
  <c r="G23" i="31"/>
  <c r="F23" i="31" s="1"/>
  <c r="G22" i="31"/>
  <c r="F22" i="31" s="1"/>
  <c r="G20" i="31"/>
  <c r="G21" i="31" s="1"/>
  <c r="F21" i="31" s="1"/>
  <c r="G19" i="31"/>
  <c r="F19" i="31" s="1"/>
  <c r="G17" i="31"/>
  <c r="F17" i="31" s="1"/>
  <c r="G16" i="31"/>
  <c r="E16" i="31" s="1"/>
  <c r="G15" i="31"/>
  <c r="F15" i="31" s="1"/>
  <c r="G14" i="31"/>
  <c r="F14" i="31" s="1"/>
  <c r="G13" i="31"/>
  <c r="F13" i="31" s="1"/>
  <c r="G12" i="31"/>
  <c r="F12" i="31" s="1"/>
  <c r="G11" i="31"/>
  <c r="F11" i="31" s="1"/>
  <c r="G10" i="31"/>
  <c r="E10" i="31" s="1"/>
  <c r="G9" i="31"/>
  <c r="E9" i="31" s="1"/>
  <c r="G8" i="31"/>
  <c r="G18" i="31" s="1"/>
  <c r="G19" i="30"/>
  <c r="F19" i="30"/>
  <c r="E19" i="30"/>
  <c r="D19" i="30"/>
  <c r="C19" i="30"/>
  <c r="F16" i="30"/>
  <c r="E16" i="30"/>
  <c r="G11" i="30"/>
  <c r="F11" i="30"/>
  <c r="E11" i="30"/>
  <c r="G10" i="30"/>
  <c r="F10" i="30"/>
  <c r="E10" i="30"/>
  <c r="E9" i="30" s="1"/>
  <c r="G9" i="30"/>
  <c r="F9" i="30" s="1"/>
  <c r="F8" i="30"/>
  <c r="E8" i="30"/>
  <c r="E12" i="30" s="1"/>
  <c r="E17" i="30" s="1"/>
  <c r="E31" i="31" l="1"/>
  <c r="E23" i="31"/>
  <c r="E11" i="31"/>
  <c r="E27" i="31"/>
  <c r="E12" i="31"/>
  <c r="E15" i="31"/>
  <c r="E34" i="31"/>
  <c r="E19" i="31"/>
  <c r="E22" i="31"/>
  <c r="E26" i="31"/>
  <c r="E30" i="31"/>
  <c r="G37" i="31"/>
  <c r="G38" i="31" s="1"/>
  <c r="G33" i="31"/>
  <c r="F33" i="31" s="1"/>
  <c r="F18" i="31"/>
  <c r="E14" i="31"/>
  <c r="E17" i="31"/>
  <c r="E25" i="31"/>
  <c r="E29" i="31"/>
  <c r="E8" i="31"/>
  <c r="F8" i="31"/>
  <c r="E13" i="31"/>
  <c r="E20" i="31"/>
  <c r="E21" i="31" s="1"/>
  <c r="E24" i="31"/>
  <c r="E28" i="31"/>
  <c r="E32" i="31"/>
  <c r="E36" i="31"/>
  <c r="E37" i="31" s="1"/>
  <c r="F20" i="31"/>
  <c r="F36" i="31"/>
  <c r="G12" i="30"/>
  <c r="E33" i="31" l="1"/>
  <c r="F37" i="31"/>
  <c r="J16" i="3"/>
  <c r="G41" i="31"/>
  <c r="F38" i="31"/>
  <c r="F41" i="31" s="1"/>
  <c r="E18" i="31"/>
  <c r="E38" i="31" s="1"/>
  <c r="E41" i="31" s="1"/>
  <c r="G17" i="30"/>
  <c r="F17" i="30" s="1"/>
  <c r="F12" i="30"/>
  <c r="D83" i="28" l="1"/>
  <c r="G79" i="28"/>
  <c r="G78" i="28"/>
  <c r="E78" i="28" s="1"/>
  <c r="G77" i="28"/>
  <c r="I18" i="3" s="1"/>
  <c r="G76" i="28"/>
  <c r="I13" i="3" s="1"/>
  <c r="G75" i="28"/>
  <c r="G74" i="28"/>
  <c r="E74" i="28" s="1"/>
  <c r="G72" i="28"/>
  <c r="F72" i="28" s="1"/>
  <c r="G71" i="28"/>
  <c r="E71" i="28" s="1"/>
  <c r="G70" i="28"/>
  <c r="E70" i="28" s="1"/>
  <c r="G69" i="28"/>
  <c r="F69" i="28" s="1"/>
  <c r="G68" i="28"/>
  <c r="F68" i="28" s="1"/>
  <c r="G67" i="28"/>
  <c r="F67" i="28" s="1"/>
  <c r="G66" i="28"/>
  <c r="F66" i="28" s="1"/>
  <c r="G65" i="28"/>
  <c r="G63" i="28"/>
  <c r="J12" i="3" s="1"/>
  <c r="E63" i="28"/>
  <c r="E62" i="28"/>
  <c r="G61" i="28"/>
  <c r="I12" i="3" s="1"/>
  <c r="E60" i="28"/>
  <c r="G59" i="28"/>
  <c r="E59" i="28" s="1"/>
  <c r="G57" i="28"/>
  <c r="E57" i="28" s="1"/>
  <c r="G56" i="28"/>
  <c r="F56" i="28" s="1"/>
  <c r="G55" i="28"/>
  <c r="E55" i="28" s="1"/>
  <c r="G54" i="28"/>
  <c r="F54" i="28" s="1"/>
  <c r="G53" i="28"/>
  <c r="F53" i="28" s="1"/>
  <c r="G52" i="28"/>
  <c r="F52" i="28" s="1"/>
  <c r="G51" i="28"/>
  <c r="E51" i="28" s="1"/>
  <c r="G49" i="28"/>
  <c r="F49" i="28" s="1"/>
  <c r="E48" i="28"/>
  <c r="E47" i="28"/>
  <c r="G46" i="28"/>
  <c r="F46" i="28" s="1"/>
  <c r="G45" i="28"/>
  <c r="F45" i="28" s="1"/>
  <c r="E45" i="28"/>
  <c r="G44" i="28"/>
  <c r="E44" i="28" s="1"/>
  <c r="G43" i="28"/>
  <c r="F43" i="28" s="1"/>
  <c r="G42" i="28"/>
  <c r="F42" i="28" s="1"/>
  <c r="G41" i="28"/>
  <c r="F41" i="28" s="1"/>
  <c r="G40" i="28"/>
  <c r="E40" i="28" s="1"/>
  <c r="G39" i="28"/>
  <c r="F39" i="28" s="1"/>
  <c r="F38" i="28"/>
  <c r="E38" i="28"/>
  <c r="F37" i="28"/>
  <c r="E37" i="28"/>
  <c r="F36" i="28"/>
  <c r="E36" i="28"/>
  <c r="E35" i="28"/>
  <c r="G34" i="28"/>
  <c r="F34" i="28" s="1"/>
  <c r="G33" i="28"/>
  <c r="E33" i="28" s="1"/>
  <c r="F32" i="28"/>
  <c r="E32" i="28"/>
  <c r="F31" i="28"/>
  <c r="E31" i="28"/>
  <c r="F30" i="28"/>
  <c r="E30" i="28"/>
  <c r="F29" i="28"/>
  <c r="E29" i="28"/>
  <c r="F28" i="28"/>
  <c r="E28" i="28"/>
  <c r="F27" i="28"/>
  <c r="E27" i="28"/>
  <c r="G26" i="28"/>
  <c r="F26" i="28" s="1"/>
  <c r="F25" i="28"/>
  <c r="E25" i="28"/>
  <c r="F24" i="28"/>
  <c r="E24" i="28"/>
  <c r="F23" i="28"/>
  <c r="E23" i="28"/>
  <c r="G22" i="28"/>
  <c r="F22" i="28" s="1"/>
  <c r="G20" i="28"/>
  <c r="E20" i="28" s="1"/>
  <c r="G19" i="28"/>
  <c r="F19" i="28" s="1"/>
  <c r="E19" i="28"/>
  <c r="E21" i="28" s="1"/>
  <c r="G17" i="28"/>
  <c r="F17" i="28" s="1"/>
  <c r="G16" i="28"/>
  <c r="E16" i="28" s="1"/>
  <c r="G15" i="28"/>
  <c r="F15" i="28" s="1"/>
  <c r="G14" i="28"/>
  <c r="E14" i="28" s="1"/>
  <c r="G13" i="28"/>
  <c r="F13" i="28" s="1"/>
  <c r="G12" i="28"/>
  <c r="E12" i="28" s="1"/>
  <c r="G11" i="28"/>
  <c r="F11" i="28" s="1"/>
  <c r="G10" i="28"/>
  <c r="E10" i="28" s="1"/>
  <c r="G9" i="28"/>
  <c r="F9" i="28" s="1"/>
  <c r="G8" i="28"/>
  <c r="D54" i="29"/>
  <c r="G49" i="29"/>
  <c r="E49" i="29" s="1"/>
  <c r="G48" i="29"/>
  <c r="D45" i="2" s="1"/>
  <c r="E46" i="29"/>
  <c r="G45" i="29"/>
  <c r="E45" i="29" s="1"/>
  <c r="E44" i="29"/>
  <c r="E43" i="29"/>
  <c r="G42" i="29"/>
  <c r="E42" i="29" s="1"/>
  <c r="G40" i="29"/>
  <c r="E40" i="29" s="1"/>
  <c r="G39" i="29"/>
  <c r="E39" i="29" s="1"/>
  <c r="G38" i="29"/>
  <c r="G37" i="29"/>
  <c r="G36" i="29"/>
  <c r="D12" i="2" s="1"/>
  <c r="G35" i="29"/>
  <c r="D11" i="2" s="1"/>
  <c r="G34" i="29"/>
  <c r="D10" i="2" s="1"/>
  <c r="G33" i="29"/>
  <c r="G32" i="29"/>
  <c r="D8" i="2" s="1"/>
  <c r="E30" i="29"/>
  <c r="G29" i="29"/>
  <c r="F29" i="29" s="1"/>
  <c r="E28" i="29"/>
  <c r="G27" i="29"/>
  <c r="E27" i="29" s="1"/>
  <c r="E26" i="29"/>
  <c r="E25" i="29"/>
  <c r="G24" i="29"/>
  <c r="E24" i="29" s="1"/>
  <c r="G23" i="29"/>
  <c r="G22" i="29"/>
  <c r="F22" i="29" s="1"/>
  <c r="E21" i="29"/>
  <c r="G20" i="29"/>
  <c r="F20" i="29" s="1"/>
  <c r="G18" i="29"/>
  <c r="G19" i="29" s="1"/>
  <c r="E10" i="3" s="1"/>
  <c r="G16" i="29"/>
  <c r="G17" i="29" s="1"/>
  <c r="E15" i="29"/>
  <c r="G13" i="29"/>
  <c r="F12" i="29"/>
  <c r="E12" i="29"/>
  <c r="G11" i="29"/>
  <c r="B13" i="18" s="1"/>
  <c r="G10" i="29"/>
  <c r="F10" i="29" s="1"/>
  <c r="G9" i="29"/>
  <c r="B11" i="18" s="1"/>
  <c r="G8" i="29"/>
  <c r="E34" i="28" l="1"/>
  <c r="F32" i="29"/>
  <c r="F71" i="28"/>
  <c r="F9" i="29"/>
  <c r="F40" i="29"/>
  <c r="F14" i="28"/>
  <c r="E61" i="28"/>
  <c r="I16" i="3"/>
  <c r="E36" i="29"/>
  <c r="G47" i="29"/>
  <c r="F36" i="29"/>
  <c r="F55" i="28"/>
  <c r="E64" i="28"/>
  <c r="E77" i="28"/>
  <c r="E33" i="29"/>
  <c r="D9" i="2"/>
  <c r="E37" i="29"/>
  <c r="D13" i="2"/>
  <c r="F78" i="28"/>
  <c r="E22" i="29"/>
  <c r="D19" i="2"/>
  <c r="F38" i="29"/>
  <c r="D14" i="2"/>
  <c r="E47" i="29"/>
  <c r="G18" i="28"/>
  <c r="E11" i="28"/>
  <c r="F16" i="28"/>
  <c r="E41" i="28"/>
  <c r="E23" i="29"/>
  <c r="D20" i="2"/>
  <c r="E35" i="29"/>
  <c r="F70" i="28"/>
  <c r="I17" i="3"/>
  <c r="F77" i="28"/>
  <c r="E13" i="29"/>
  <c r="B15" i="18"/>
  <c r="F8" i="29"/>
  <c r="B10" i="18"/>
  <c r="G31" i="29"/>
  <c r="F31" i="29" s="1"/>
  <c r="D18" i="2"/>
  <c r="E9" i="29"/>
  <c r="E10" i="29"/>
  <c r="B12" i="18"/>
  <c r="F13" i="29"/>
  <c r="E18" i="29"/>
  <c r="E19" i="29" s="1"/>
  <c r="E29" i="29"/>
  <c r="D22" i="2"/>
  <c r="F33" i="29"/>
  <c r="F35" i="29"/>
  <c r="F10" i="28"/>
  <c r="F12" i="28"/>
  <c r="G21" i="28"/>
  <c r="F21" i="28" s="1"/>
  <c r="G64" i="28"/>
  <c r="F64" i="28" s="1"/>
  <c r="F18" i="28"/>
  <c r="I8" i="3"/>
  <c r="E12" i="3"/>
  <c r="E53" i="28"/>
  <c r="G73" i="28"/>
  <c r="F73" i="28" s="1"/>
  <c r="E67" i="28"/>
  <c r="F75" i="28"/>
  <c r="I19" i="3"/>
  <c r="F17" i="29"/>
  <c r="D9" i="3"/>
  <c r="G14" i="29"/>
  <c r="F14" i="29" s="1"/>
  <c r="F23" i="29"/>
  <c r="F48" i="29"/>
  <c r="D17" i="3"/>
  <c r="E8" i="28"/>
  <c r="F20" i="28"/>
  <c r="G50" i="28"/>
  <c r="F33" i="28"/>
  <c r="F40" i="28"/>
  <c r="E42" i="28"/>
  <c r="F44" i="28"/>
  <c r="E46" i="28"/>
  <c r="G58" i="28"/>
  <c r="G80" i="28" s="1"/>
  <c r="F61" i="28"/>
  <c r="F63" i="28"/>
  <c r="E66" i="28"/>
  <c r="E76" i="28"/>
  <c r="F79" i="28"/>
  <c r="J18" i="3"/>
  <c r="G41" i="29"/>
  <c r="F41" i="29" s="1"/>
  <c r="D12" i="3"/>
  <c r="E8" i="29"/>
  <c r="E20" i="29"/>
  <c r="E31" i="29" s="1"/>
  <c r="E32" i="29"/>
  <c r="F37" i="29"/>
  <c r="F8" i="28"/>
  <c r="E15" i="28"/>
  <c r="E49" i="28"/>
  <c r="E52" i="28"/>
  <c r="E56" i="28"/>
  <c r="F76" i="28"/>
  <c r="E22" i="28"/>
  <c r="E65" i="28"/>
  <c r="E69" i="28"/>
  <c r="E9" i="28"/>
  <c r="E26" i="28"/>
  <c r="E39" i="28"/>
  <c r="E43" i="28"/>
  <c r="E54" i="28"/>
  <c r="F65" i="28"/>
  <c r="E68" i="28"/>
  <c r="E72" i="28"/>
  <c r="E75" i="28"/>
  <c r="E79" i="28"/>
  <c r="E13" i="28"/>
  <c r="E17" i="28"/>
  <c r="E11" i="29"/>
  <c r="E16" i="29"/>
  <c r="E17" i="29" s="1"/>
  <c r="E34" i="29"/>
  <c r="E38" i="29"/>
  <c r="E48" i="29"/>
  <c r="F11" i="29"/>
  <c r="F16" i="29"/>
  <c r="F34" i="29"/>
  <c r="N20" i="24"/>
  <c r="E63" i="23"/>
  <c r="D20" i="23"/>
  <c r="C49" i="23"/>
  <c r="I9" i="3" l="1"/>
  <c r="D11" i="3"/>
  <c r="E14" i="29"/>
  <c r="D8" i="3"/>
  <c r="D26" i="2"/>
  <c r="B16" i="18"/>
  <c r="E41" i="29"/>
  <c r="G50" i="29"/>
  <c r="G54" i="29" s="1"/>
  <c r="F50" i="28"/>
  <c r="I10" i="3"/>
  <c r="E58" i="28"/>
  <c r="E18" i="28"/>
  <c r="F58" i="28"/>
  <c r="I11" i="3"/>
  <c r="G83" i="28"/>
  <c r="F80" i="28"/>
  <c r="F83" i="28" s="1"/>
  <c r="E73" i="28"/>
  <c r="E50" i="28"/>
  <c r="E50" i="29"/>
  <c r="E54" i="29" s="1"/>
  <c r="F50" i="29"/>
  <c r="F54" i="29" s="1"/>
  <c r="E80" i="28" l="1"/>
  <c r="E83" i="28" s="1"/>
  <c r="C31" i="21"/>
  <c r="C36" i="21" s="1"/>
  <c r="C51" i="23" s="1"/>
  <c r="E80" i="20" l="1"/>
  <c r="E38" i="20"/>
  <c r="E19" i="24" l="1"/>
  <c r="I21" i="3"/>
  <c r="D21" i="3"/>
  <c r="C12" i="3" l="1"/>
  <c r="O12" i="24" l="1"/>
  <c r="O13" i="24"/>
  <c r="O14" i="24"/>
  <c r="O15" i="24"/>
  <c r="O16" i="24"/>
  <c r="O17" i="24"/>
  <c r="O18" i="24"/>
  <c r="O19" i="24"/>
  <c r="O11" i="24"/>
  <c r="C21" i="24"/>
  <c r="C13" i="5"/>
  <c r="S71" i="20"/>
  <c r="S72" i="20"/>
  <c r="S73" i="20"/>
  <c r="S74" i="20"/>
  <c r="S75" i="20"/>
  <c r="S76" i="20"/>
  <c r="S77" i="20"/>
  <c r="S57" i="20"/>
  <c r="C21" i="3" l="1"/>
  <c r="C20" i="24" l="1"/>
  <c r="O29" i="24"/>
  <c r="O30" i="24"/>
  <c r="O31" i="24"/>
  <c r="O32" i="24"/>
  <c r="O33" i="24"/>
  <c r="O34" i="24"/>
  <c r="O35" i="24"/>
  <c r="Q35" i="24" s="1"/>
  <c r="O36" i="24"/>
  <c r="O37" i="24"/>
  <c r="O38" i="24"/>
  <c r="O39" i="24"/>
  <c r="C52" i="23" l="1"/>
  <c r="D15" i="2"/>
  <c r="Q13" i="24"/>
  <c r="Q17" i="24"/>
  <c r="Q19" i="24"/>
  <c r="Q12" i="24"/>
  <c r="Q11" i="24"/>
  <c r="S38" i="20" l="1"/>
  <c r="C18" i="5" l="1"/>
  <c r="C23" i="5" s="1"/>
  <c r="S63" i="20"/>
  <c r="S64" i="20"/>
  <c r="S65" i="20"/>
  <c r="S66" i="20"/>
  <c r="S67" i="20"/>
  <c r="S68" i="20"/>
  <c r="S69" i="20"/>
  <c r="S70" i="20"/>
  <c r="S49" i="20"/>
  <c r="S50" i="20"/>
  <c r="S51" i="20"/>
  <c r="S52" i="20"/>
  <c r="S54" i="20"/>
  <c r="S55" i="20"/>
  <c r="S56" i="20"/>
  <c r="S58" i="20"/>
  <c r="S59" i="20"/>
  <c r="S60" i="20"/>
  <c r="S48" i="20"/>
  <c r="S53" i="20" l="1"/>
  <c r="H21" i="3" l="1"/>
  <c r="C11" i="26" l="1"/>
  <c r="D23" i="2" l="1"/>
  <c r="D48" i="2"/>
  <c r="D78" i="20"/>
  <c r="C41" i="24" l="1"/>
  <c r="H41" i="24"/>
  <c r="N42" i="24"/>
  <c r="F42" i="24"/>
  <c r="G42" i="24"/>
  <c r="H42" i="24"/>
  <c r="I42" i="24"/>
  <c r="J42" i="24"/>
  <c r="K42" i="24"/>
  <c r="L42" i="24"/>
  <c r="M42" i="24"/>
  <c r="E42" i="24"/>
  <c r="D42" i="24"/>
  <c r="C42" i="24"/>
  <c r="E21" i="24"/>
  <c r="F21" i="24"/>
  <c r="G21" i="24"/>
  <c r="H21" i="24"/>
  <c r="I21" i="24"/>
  <c r="J21" i="24"/>
  <c r="K21" i="24"/>
  <c r="L21" i="24"/>
  <c r="M21" i="24"/>
  <c r="N21" i="24"/>
  <c r="N22" i="24" s="1"/>
  <c r="D21" i="24"/>
  <c r="O42" i="24" l="1"/>
  <c r="O21" i="24"/>
  <c r="H8" i="3"/>
  <c r="B29" i="24" s="1"/>
  <c r="Q29" i="24" s="1"/>
  <c r="C21" i="23" l="1"/>
  <c r="N78" i="20"/>
  <c r="O78" i="20"/>
  <c r="P78" i="20"/>
  <c r="Q78" i="20"/>
  <c r="G36" i="20"/>
  <c r="J36" i="20"/>
  <c r="L36" i="20"/>
  <c r="M36" i="20"/>
  <c r="N36" i="20"/>
  <c r="O36" i="20"/>
  <c r="P36" i="20"/>
  <c r="E78" i="20"/>
  <c r="D36" i="20"/>
  <c r="Q36" i="20" l="1"/>
  <c r="H10" i="3"/>
  <c r="H9" i="3"/>
  <c r="H11" i="3"/>
  <c r="H16" i="3"/>
  <c r="H19" i="3"/>
  <c r="C26" i="23" s="1"/>
  <c r="H13" i="3"/>
  <c r="H14" i="3"/>
  <c r="B31" i="24" l="1"/>
  <c r="Q31" i="24" s="1"/>
  <c r="B30" i="24"/>
  <c r="Q30" i="24" s="1"/>
  <c r="C22" i="23"/>
  <c r="B38" i="24"/>
  <c r="Q38" i="24" s="1"/>
  <c r="B32" i="24"/>
  <c r="Q32" i="24" s="1"/>
  <c r="C27" i="23"/>
  <c r="B33" i="24"/>
  <c r="Q33" i="24" s="1"/>
  <c r="J15" i="3"/>
  <c r="J20" i="3" s="1"/>
  <c r="B34" i="24"/>
  <c r="Q34" i="24" s="1"/>
  <c r="B37" i="24"/>
  <c r="Q37" i="24" s="1"/>
  <c r="C29" i="23"/>
  <c r="B36" i="24"/>
  <c r="Q36" i="24" s="1"/>
  <c r="H12" i="3"/>
  <c r="H15" i="3" s="1"/>
  <c r="H18" i="3" l="1"/>
  <c r="H17" i="3"/>
  <c r="G78" i="20"/>
  <c r="F78" i="20"/>
  <c r="B40" i="24" l="1"/>
  <c r="C33" i="23"/>
  <c r="B39" i="24"/>
  <c r="Q39" i="24" s="1"/>
  <c r="C62" i="23"/>
  <c r="H20" i="3"/>
  <c r="H22" i="3" s="1"/>
  <c r="N40" i="24" l="1"/>
  <c r="C64" i="23"/>
  <c r="B41" i="24"/>
  <c r="C19" i="3"/>
  <c r="C18" i="23" s="1"/>
  <c r="C17" i="3"/>
  <c r="O40" i="24" l="1"/>
  <c r="Q40" i="24" s="1"/>
  <c r="C18" i="3"/>
  <c r="D27" i="2" l="1"/>
  <c r="D50" i="2" s="1"/>
  <c r="D35" i="2"/>
  <c r="I78" i="20"/>
  <c r="M78" i="20"/>
  <c r="H36" i="20"/>
  <c r="I36" i="20"/>
  <c r="J78" i="20"/>
  <c r="B21" i="24"/>
  <c r="Q21" i="24" s="1"/>
  <c r="C16" i="3"/>
  <c r="C38" i="23" s="1"/>
  <c r="B16" i="24" s="1"/>
  <c r="Q16" i="24" s="1"/>
  <c r="F36" i="20"/>
  <c r="L78" i="20"/>
  <c r="H78" i="20"/>
  <c r="B42" i="24" l="1"/>
  <c r="Q42" i="24" s="1"/>
  <c r="C65" i="23"/>
  <c r="K78" i="20"/>
  <c r="E79" i="20" s="1"/>
  <c r="E81" i="20" s="1"/>
  <c r="K36" i="20"/>
  <c r="C10" i="23"/>
  <c r="B15" i="24" s="1"/>
  <c r="I15" i="3"/>
  <c r="I20" i="3" s="1"/>
  <c r="C9" i="3"/>
  <c r="C13" i="23" s="1"/>
  <c r="C10" i="3"/>
  <c r="C11" i="3"/>
  <c r="C14" i="3"/>
  <c r="C8" i="3"/>
  <c r="C15" i="3" l="1"/>
  <c r="C20" i="3" s="1"/>
  <c r="C11" i="23"/>
  <c r="B14" i="24"/>
  <c r="Q15" i="24"/>
  <c r="C12" i="23"/>
  <c r="C14" i="23"/>
  <c r="B18" i="24"/>
  <c r="Q18" i="24" s="1"/>
  <c r="Q14" i="24" l="1"/>
  <c r="B20" i="24"/>
  <c r="C20" i="23"/>
  <c r="J22" i="3"/>
  <c r="I22" i="3"/>
  <c r="D15" i="3"/>
  <c r="D20" i="3" l="1"/>
  <c r="D22" i="3" s="1"/>
  <c r="E15" i="3"/>
  <c r="E20" i="3" s="1"/>
  <c r="E22" i="3" s="1"/>
  <c r="M41" i="24"/>
  <c r="L41" i="24"/>
  <c r="K41" i="24"/>
  <c r="J41" i="24"/>
  <c r="J43" i="24" s="1"/>
  <c r="I41" i="24"/>
  <c r="H43" i="24"/>
  <c r="G41" i="24"/>
  <c r="G43" i="24" s="1"/>
  <c r="F41" i="24"/>
  <c r="F43" i="24" s="1"/>
  <c r="E41" i="24"/>
  <c r="E43" i="24" s="1"/>
  <c r="D41" i="24"/>
  <c r="D43" i="24" s="1"/>
  <c r="C43" i="24"/>
  <c r="I43" i="24" l="1"/>
  <c r="O41" i="24"/>
  <c r="Q41" i="24" s="1"/>
  <c r="C22" i="3"/>
  <c r="N43" i="24"/>
  <c r="M43" i="24"/>
  <c r="L43" i="24"/>
  <c r="K43" i="24"/>
  <c r="M20" i="24"/>
  <c r="L20" i="24"/>
  <c r="L22" i="24" s="1"/>
  <c r="K20" i="24"/>
  <c r="K22" i="24" s="1"/>
  <c r="J20" i="24"/>
  <c r="J22" i="24" s="1"/>
  <c r="I20" i="24"/>
  <c r="I22" i="24" s="1"/>
  <c r="H20" i="24"/>
  <c r="H22" i="24" s="1"/>
  <c r="G20" i="24"/>
  <c r="G22" i="24" s="1"/>
  <c r="F20" i="24"/>
  <c r="F22" i="24" s="1"/>
  <c r="E20" i="24"/>
  <c r="E22" i="24" s="1"/>
  <c r="D20" i="24"/>
  <c r="B43" i="24"/>
  <c r="B22" i="24"/>
  <c r="E62" i="23"/>
  <c r="E64" i="23" s="1"/>
  <c r="D50" i="23"/>
  <c r="D62" i="23"/>
  <c r="E50" i="23"/>
  <c r="E33" i="23"/>
  <c r="D33" i="23"/>
  <c r="E20" i="23"/>
  <c r="C66" i="23"/>
  <c r="C50" i="23"/>
  <c r="C63" i="23" s="1"/>
  <c r="C19" i="22"/>
  <c r="D22" i="24" l="1"/>
  <c r="O20" i="24"/>
  <c r="Q20" i="24" s="1"/>
  <c r="O43" i="24"/>
  <c r="Q43" i="24" s="1"/>
  <c r="C22" i="24"/>
  <c r="D64" i="23"/>
  <c r="D66" i="23" s="1"/>
  <c r="M22" i="24"/>
  <c r="D63" i="23"/>
  <c r="E66" i="23"/>
  <c r="O22" i="24" l="1"/>
  <c r="Q22" i="24" s="1"/>
  <c r="E36" i="20"/>
  <c r="E37" i="20" s="1"/>
  <c r="E19" i="26"/>
  <c r="D19" i="26"/>
  <c r="C19" i="26"/>
  <c r="E39" i="20" l="1"/>
  <c r="T39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Szabó Marika</author>
  </authors>
  <commentList>
    <comment ref="C3" authorId="0" shapeId="0" xr:uid="{00000000-0006-0000-0700-000001000000}">
      <text>
        <r>
          <rPr>
            <b/>
            <sz val="8"/>
            <color indexed="81"/>
            <rFont val="Tahoma"/>
            <family val="2"/>
            <charset val="238"/>
          </rPr>
          <t>Szabó Marika: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<sst xmlns="http://schemas.openxmlformats.org/spreadsheetml/2006/main" count="1047" uniqueCount="723">
  <si>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</si>
  <si>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</si>
  <si>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</si>
  <si>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</si>
  <si>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</si>
  <si>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</si>
  <si>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</si>
  <si>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</si>
  <si>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Megnevezés</t>
  </si>
  <si>
    <t>Tárgyévi bevételek</t>
  </si>
  <si>
    <t>Tárgyévi működési kiadások</t>
  </si>
  <si>
    <t>Leányvár Község Önkormányzata</t>
  </si>
  <si>
    <t xml:space="preserve">Leányvár Község Önkormányzata </t>
  </si>
  <si>
    <t>Építményadó</t>
  </si>
  <si>
    <t xml:space="preserve">Címrend </t>
  </si>
  <si>
    <t>Cím</t>
  </si>
  <si>
    <t>Alcím</t>
  </si>
  <si>
    <t>Cím neve</t>
  </si>
  <si>
    <t>1.</t>
  </si>
  <si>
    <t>Közutak, hidak, alagutak üzemeltetése, fenntartása</t>
  </si>
  <si>
    <t>Óvodai intézményi étkeztetés</t>
  </si>
  <si>
    <t>Iskolai intézményi étkeztetés</t>
  </si>
  <si>
    <t>Ár- és belvízvédelmmel összefüggő tevékenységek</t>
  </si>
  <si>
    <t>Ifjúság-egészségügyi gondozás</t>
  </si>
  <si>
    <t>Lakásfenntartási támogatás normatív alapon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</si>
  <si>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</si>
  <si>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</si>
  <si>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</si>
  <si>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</si>
  <si>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>Adósságkezelési szolgáltatás</t>
  </si>
  <si>
    <t>Szociális étkeztetés</t>
  </si>
  <si>
    <t>Házi segítségnyújtás</t>
  </si>
  <si>
    <t>Családsegítés</t>
  </si>
  <si>
    <t>Köztemető fenntartás és működtetés</t>
  </si>
  <si>
    <t>Lakóingatlan bérbeadása, üzemeltetése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</si>
  <si>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</si>
  <si>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</si>
  <si>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</si>
  <si>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</si>
  <si>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</si>
  <si>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</si>
  <si>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</si>
  <si>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</si>
  <si>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</si>
  <si>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</si>
  <si>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</si>
  <si>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</si>
  <si>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</si>
  <si>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</si>
  <si>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</si>
  <si>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</si>
  <si>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</si>
  <si>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</si>
  <si>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</si>
  <si>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</si>
  <si>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</si>
  <si>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</si>
  <si>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</si>
  <si>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</si>
  <si>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</si>
  <si>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</si>
  <si>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</si>
  <si>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</si>
  <si>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</si>
  <si>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</si>
  <si>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</si>
  <si>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</si>
  <si>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</si>
  <si>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</si>
  <si>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</si>
  <si>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</si>
  <si>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</si>
  <si>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</si>
  <si>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</si>
  <si>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</si>
  <si>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</si>
  <si>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</si>
  <si>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</si>
  <si>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</si>
  <si>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</si>
  <si>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</si>
  <si>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Összesen:</t>
  </si>
  <si>
    <t>Tartalékok</t>
  </si>
  <si>
    <t>Tartalék összesen:</t>
  </si>
  <si>
    <t>I. Működési bevételek és kiadások</t>
  </si>
  <si>
    <t>Ssz</t>
  </si>
  <si>
    <t xml:space="preserve">1. </t>
  </si>
  <si>
    <t xml:space="preserve">2. </t>
  </si>
  <si>
    <t xml:space="preserve">5. </t>
  </si>
  <si>
    <t xml:space="preserve">6. </t>
  </si>
  <si>
    <t>Továbbadási (lebonyolítási) célú működési bevétel</t>
  </si>
  <si>
    <t>Működési célú kölcsönök visszatérülése, igénybevétele</t>
  </si>
  <si>
    <t xml:space="preserve">8. </t>
  </si>
  <si>
    <t>Rövid lejáratú hitel</t>
  </si>
  <si>
    <t xml:space="preserve">10. </t>
  </si>
  <si>
    <t>Működési célú előző évi pénzmaradvány igénybevétele</t>
  </si>
  <si>
    <t>Működési célú bevételek összesen</t>
  </si>
  <si>
    <t xml:space="preserve">12. </t>
  </si>
  <si>
    <t>Munkaadókat terhelő járulékok</t>
  </si>
  <si>
    <t xml:space="preserve">14. </t>
  </si>
  <si>
    <t xml:space="preserve">Dologi kiad. és egyéb folyó kiad. </t>
  </si>
  <si>
    <t xml:space="preserve">17. </t>
  </si>
  <si>
    <t>Továbbadási (lebonyolítási) célú működési kiadás</t>
  </si>
  <si>
    <t>Ellátottak pénzbeli juttatása</t>
  </si>
  <si>
    <t xml:space="preserve">19. </t>
  </si>
  <si>
    <t>Működési c. kölcsönök nyújtása és törleszt.</t>
  </si>
  <si>
    <t>Rövid lejáratú értékpapírok bevált., vásárlása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</si>
  <si>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</si>
  <si>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</si>
  <si>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</si>
  <si>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</si>
  <si>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</si>
  <si>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Felhalmozási célú pénzeszközátvétel áht.-n kívülről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</si>
  <si>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</si>
  <si>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</si>
  <si>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</si>
  <si>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</si>
  <si>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Hosszú lejáratú hitel</t>
  </si>
  <si>
    <t>Hosszú lejáratú értékpapírok kibocsátása</t>
  </si>
  <si>
    <t>Felhalmozási célú bevételek összesen (25+ …+36)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</si>
  <si>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</si>
  <si>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</si>
  <si>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</si>
  <si>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</si>
  <si>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</si>
  <si>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</si>
  <si>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</si>
  <si>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</si>
  <si>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</si>
  <si>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</si>
  <si>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</si>
  <si>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</si>
  <si>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</si>
  <si>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</si>
  <si>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</si>
  <si>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</si>
  <si>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</si>
  <si>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</si>
  <si>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</si>
  <si>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</si>
  <si>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</si>
  <si>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</si>
  <si>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</si>
  <si>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</si>
  <si>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</si>
  <si>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</si>
  <si>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</si>
  <si>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</si>
  <si>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</si>
  <si>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</si>
  <si>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Előirányzat-felhasználási ütemterv</t>
  </si>
  <si>
    <t>Az önkormányzat által nyújtot közvetett támogatások</t>
  </si>
  <si>
    <t>Helyi adónál biztosított kedvezmények</t>
  </si>
  <si>
    <t>Bérbeadásnál nyújtott kedvezmény</t>
  </si>
  <si>
    <t>Egyéb nyújtott kedvezmény</t>
  </si>
  <si>
    <t xml:space="preserve">Bevételek összesen </t>
  </si>
  <si>
    <t>Támog.</t>
  </si>
  <si>
    <t>Működési bevételek</t>
  </si>
  <si>
    <t>Átv.pe. felhalm-ra</t>
  </si>
  <si>
    <t>Műk.hitel</t>
  </si>
  <si>
    <t>Fejl.hitel</t>
  </si>
  <si>
    <t>Bevételek mindösszesen</t>
  </si>
  <si>
    <t>Személyi jutt.</t>
  </si>
  <si>
    <t>Járulé- kok</t>
  </si>
  <si>
    <t>Tám.ért. kiad.</t>
  </si>
  <si>
    <t>Felújítás</t>
  </si>
  <si>
    <t>Beruhá-zás</t>
  </si>
  <si>
    <t>Felhalmozási kiadás</t>
  </si>
  <si>
    <t>Működési kiadás</t>
  </si>
  <si>
    <t>Tartalék</t>
  </si>
  <si>
    <t>Felhalmozási kiadások</t>
  </si>
  <si>
    <t>Kiadások mindösszesen</t>
  </si>
  <si>
    <t>Intézmény finanszírozás</t>
  </si>
  <si>
    <t>Halmozódásmentes főösszeg</t>
  </si>
  <si>
    <t>Int. fin.</t>
  </si>
  <si>
    <t>Halmozódás mentes főösszeg</t>
  </si>
  <si>
    <t xml:space="preserve">Intézmény finanszírozás </t>
  </si>
  <si>
    <t>52.</t>
  </si>
  <si>
    <t>53.</t>
  </si>
  <si>
    <t>Hitel</t>
  </si>
  <si>
    <t xml:space="preserve">Ellátottak p. jutt. </t>
  </si>
  <si>
    <t>Működési bevételek összesen</t>
  </si>
  <si>
    <t>Ellátási díjak</t>
  </si>
  <si>
    <t>Önkormányzatok működési tám. összesen</t>
  </si>
  <si>
    <t>Közhatalmi bevételek</t>
  </si>
  <si>
    <t>Telekadó</t>
  </si>
  <si>
    <t>Közhatalmi bevételek összesen</t>
  </si>
  <si>
    <t xml:space="preserve">Egyéb műk. c. tám. bev. államh.-on belülről </t>
  </si>
  <si>
    <t>Egyéb műk. c. tám. bev. államh.-on belülről össz.</t>
  </si>
  <si>
    <t xml:space="preserve">Ellátottak pénzbeli juttatásai </t>
  </si>
  <si>
    <t>Beruházások</t>
  </si>
  <si>
    <t>Fejlesztési célú támogatások áh.-on belülről</t>
  </si>
  <si>
    <t>Műk. célú. pénzeszk.átadás áht.-n kívülre</t>
  </si>
  <si>
    <t>Műk. célú. pénzeszk.átadás áht.-n belülre</t>
  </si>
  <si>
    <t>Rövid lejáratú hitel törl.</t>
  </si>
  <si>
    <t>Önkormányzatok működési támogatása</t>
  </si>
  <si>
    <t xml:space="preserve">Felhalmozási bevételek </t>
  </si>
  <si>
    <t xml:space="preserve">Felhalm. c. átvett pénzeszközök </t>
  </si>
  <si>
    <t xml:space="preserve">Központi, irányítószervi támogatás </t>
  </si>
  <si>
    <t>Egyéb műk. c. tám. bev. államh.-on belülről</t>
  </si>
  <si>
    <t xml:space="preserve">Maradvány igénybevétele </t>
  </si>
  <si>
    <t xml:space="preserve">Személyi juttatások </t>
  </si>
  <si>
    <t xml:space="preserve">Munkaadót terh. járulékok </t>
  </si>
  <si>
    <t>Ellátottak pénzbeli juttatásai</t>
  </si>
  <si>
    <t xml:space="preserve">Egyéb műk. c. támog. államházt. belülre </t>
  </si>
  <si>
    <t xml:space="preserve">Egyéb műk. c. támog. államházt.kívülre </t>
  </si>
  <si>
    <t>Hitel-, kölcsöntörlesztés államh.-on kívülre</t>
  </si>
  <si>
    <t>Központi, irányító szervi kiadások folyósítása</t>
  </si>
  <si>
    <t xml:space="preserve">Felújítások </t>
  </si>
  <si>
    <t xml:space="preserve">Tartalékok </t>
  </si>
  <si>
    <t>kötelező feladat</t>
  </si>
  <si>
    <t>önként vállalt feladat</t>
  </si>
  <si>
    <t>Működési támogatás</t>
  </si>
  <si>
    <t>Támogatás mindösszesen</t>
  </si>
  <si>
    <t>Beruházási kiadások</t>
  </si>
  <si>
    <t>Felújítási kiadások</t>
  </si>
  <si>
    <t>Felhalmozási kiadások összesen:</t>
  </si>
  <si>
    <t xml:space="preserve">Céltartalék (elkötelezettség pénzmaradvány terhére) </t>
  </si>
  <si>
    <t xml:space="preserve">Közhatalmi bevételek </t>
  </si>
  <si>
    <t xml:space="preserve">Önkormányzatok működési támogatása </t>
  </si>
  <si>
    <t xml:space="preserve">Az adósságot keletkeztető ügyletekből és kezességvállalásból fennálló kötelezettségek és a saját bevételek kimutatása  </t>
  </si>
  <si>
    <t>Saját bevétel</t>
  </si>
  <si>
    <t>1.1.</t>
  </si>
  <si>
    <t>Helyi adókból származó bevétel</t>
  </si>
  <si>
    <t>1.2.</t>
  </si>
  <si>
    <t>Az önkormányzati vagyon és az önkormányzatot megillető vagyoni értékű jog érétkesítéséből és hasznosításából származó bevétel</t>
  </si>
  <si>
    <t>1.3.</t>
  </si>
  <si>
    <t>Osztalék, koncessziós díj és a hozambevétel</t>
  </si>
  <si>
    <t>1.4.</t>
  </si>
  <si>
    <t>Tárgyi eszköz és az immateriális jószág, részvény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</si>
  <si>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</si>
  <si>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</si>
  <si>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</si>
  <si>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</si>
  <si>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Hitelfelvételi korlát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</si>
  <si>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</si>
  <si>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</si>
  <si>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</si>
  <si>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</si>
  <si>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</si>
  <si>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</si>
  <si>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</si>
  <si>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3.4.</t>
  </si>
  <si>
    <t>Pénzügyi lízing szerződésben kikötött hátralevő tőkerész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</si>
  <si>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</si>
  <si>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</si>
  <si>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</si>
  <si>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</si>
  <si>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</si>
  <si>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</si>
  <si>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Önkormányzatok és önkormányzati hivatalok jogalkotó és általános igazgatási tevékenysége</t>
  </si>
  <si>
    <t>Az önkormányzati vagyonnal valógazdálkodással kapcsolatos feladatok</t>
  </si>
  <si>
    <t>Önkormányzatok elszámolásai a központi költségvetéssel</t>
  </si>
  <si>
    <t>Kiemelt állami és önkormányzati rendezvények</t>
  </si>
  <si>
    <t>Óvodai nevelés, ellátás működtetési feladatai</t>
  </si>
  <si>
    <t>Támogatási célú finanszírozási műveletek</t>
  </si>
  <si>
    <t>Hosszabb időtartamú közfoglalkoztatás</t>
  </si>
  <si>
    <t>Országos közfoglalkoztatási program</t>
  </si>
  <si>
    <t>Város-, községgazdálkodási egyéb szolgáltatások</t>
  </si>
  <si>
    <t>Közművelődés- hagyományos közösségi kulturális értékek gondozása</t>
  </si>
  <si>
    <t>Civil szervezetek működési támogatása</t>
  </si>
  <si>
    <t>Idős, demens betegek nappali ellátása</t>
  </si>
  <si>
    <t>Elhunyt személyek hátramaradottainak pénzbeli ellátásai</t>
  </si>
  <si>
    <t>Gyermekvédelmi pénzbeli és természetbeni ellátások</t>
  </si>
  <si>
    <t>Egyéb szociális pénzbeli és természetbeni ellátások, támogatások</t>
  </si>
  <si>
    <t>Szolgáltatások ellenértéke</t>
  </si>
  <si>
    <t>Tulajdonosi bevételek</t>
  </si>
  <si>
    <t>Kiszámlázott általános forgalmi adó</t>
  </si>
  <si>
    <t>Állandó jelleggel végzett iparűzési tevékenység után fizetett helyi adó</t>
  </si>
  <si>
    <t>Belföldi gépjárművek adójának  a helyi önkormányzatot megillető része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</si>
  <si>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</si>
  <si>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</si>
  <si>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</si>
  <si>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</si>
  <si>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Egyéb, az Önkormányzat rendeletében megállapított juttatás</t>
  </si>
  <si>
    <t>Ellátottak pénzbeli juttatásai összesen</t>
  </si>
  <si>
    <t xml:space="preserve">Lakásfenntartási támogatás </t>
  </si>
  <si>
    <t xml:space="preserve">Temetési segély </t>
  </si>
  <si>
    <t>Egyéb tárgyi eszközök beszerzése, létesítése</t>
  </si>
  <si>
    <t>Beruházási célú előzetesen felszámított általános forgalmi adó</t>
  </si>
  <si>
    <t>Ingatlanok felújítása</t>
  </si>
  <si>
    <t>Általános forgalmi adó visszatérítése</t>
  </si>
  <si>
    <t>Egyéb közhatalmi bevétel</t>
  </si>
  <si>
    <t xml:space="preserve">                         Beiskolázási támogatás</t>
  </si>
  <si>
    <t>Beruházási kiadások (ÁFÁ-val)</t>
  </si>
  <si>
    <t>Likvidtartalék</t>
  </si>
  <si>
    <t xml:space="preserve">Óvoda tartaléka </t>
  </si>
  <si>
    <t>K1</t>
  </si>
  <si>
    <t>K2</t>
  </si>
  <si>
    <t>K3</t>
  </si>
  <si>
    <t>K4</t>
  </si>
  <si>
    <t xml:space="preserve">Munkaadót terh. járulékok és szoc. h. adó </t>
  </si>
  <si>
    <t xml:space="preserve">Dologi kiadások </t>
  </si>
  <si>
    <t>adatok: ezer Ft-ban</t>
  </si>
  <si>
    <t>Rovat</t>
  </si>
  <si>
    <t>B11</t>
  </si>
  <si>
    <t>B16</t>
  </si>
  <si>
    <t>B25</t>
  </si>
  <si>
    <t>B3</t>
  </si>
  <si>
    <t>B4</t>
  </si>
  <si>
    <t>B5</t>
  </si>
  <si>
    <t>B7</t>
  </si>
  <si>
    <t>B816</t>
  </si>
  <si>
    <t>B813</t>
  </si>
  <si>
    <t>K7</t>
  </si>
  <si>
    <t>K6</t>
  </si>
  <si>
    <t xml:space="preserve">Működési bevételek </t>
  </si>
  <si>
    <t>Maradvány igénybevétele - önkormányzat</t>
  </si>
  <si>
    <t>Felújítások</t>
  </si>
  <si>
    <t>Átvett pénzeszk.</t>
  </si>
  <si>
    <t>Műk.  tám.</t>
  </si>
  <si>
    <t>Műk.  bev.</t>
  </si>
  <si>
    <t>Pénzforg.   n.bev.</t>
  </si>
  <si>
    <t>Tám.c.   felh. bev.</t>
  </si>
  <si>
    <t>Közhat.  bev.</t>
  </si>
  <si>
    <t>Dologi kiadás</t>
  </si>
  <si>
    <t>Pénzeszk. átadás</t>
  </si>
  <si>
    <t>Tám.ért. Kiadás</t>
  </si>
  <si>
    <t>Ssz.</t>
  </si>
  <si>
    <t>Létszám</t>
  </si>
  <si>
    <t>Felh.átad. pénzeszk.</t>
  </si>
  <si>
    <t>adatok: Ft-ban</t>
  </si>
  <si>
    <t>Támogatás összege</t>
  </si>
  <si>
    <t>Összeg</t>
  </si>
  <si>
    <t>Beruházási kiadások összesen:</t>
  </si>
  <si>
    <t>Felújítási kiadások összesen</t>
  </si>
  <si>
    <t xml:space="preserve">3. </t>
  </si>
  <si>
    <t xml:space="preserve">4. </t>
  </si>
  <si>
    <t xml:space="preserve">7. </t>
  </si>
  <si>
    <t xml:space="preserve">9. </t>
  </si>
  <si>
    <t xml:space="preserve">15. </t>
  </si>
  <si>
    <t xml:space="preserve">16. </t>
  </si>
  <si>
    <t xml:space="preserve">18. </t>
  </si>
  <si>
    <t xml:space="preserve">20. </t>
  </si>
  <si>
    <t xml:space="preserve">21. </t>
  </si>
  <si>
    <t xml:space="preserve">22. </t>
  </si>
  <si>
    <t>Működési célú pénzeszközátvétel Áht-on belülről</t>
  </si>
  <si>
    <t>Felhalm-i célú kölcsönök visszatérülése, igénybev.</t>
  </si>
  <si>
    <t>Óvodai nevelés, ellátás szakmai feladatai</t>
  </si>
  <si>
    <t>Szennyvíz gyűjtése, tisztítása, elhelyezése</t>
  </si>
  <si>
    <t>Köztemetés</t>
  </si>
  <si>
    <t>Nemzetiségi óvodai nevelés, ellátás szakmai feladatai</t>
  </si>
  <si>
    <t>Gyermekétkeztetés köznevelési intézményben</t>
  </si>
  <si>
    <t>Főkönyvi szám</t>
  </si>
  <si>
    <t>Főkönyvi szám neve</t>
  </si>
  <si>
    <t>Eredeti előirányzat</t>
  </si>
  <si>
    <t>0916071</t>
  </si>
  <si>
    <t>Egyéb működési célú támogatások bevételei államháztartáson belülről-helyi önkormányzatok és költségvetési szerveik</t>
  </si>
  <si>
    <t>09161</t>
  </si>
  <si>
    <t>Egyéb működési célú támogatások bevételei államháztartáson belülről</t>
  </si>
  <si>
    <t>0925031</t>
  </si>
  <si>
    <t>Egyéb felhalmozási célú támogatások bevételei államháztartáson belülről-fejezeti kezelésű előirányzatok EU-s programok és azok hazai társfinanszírozása</t>
  </si>
  <si>
    <t>Egyéb közhatalmi bevételek</t>
  </si>
  <si>
    <t>094022</t>
  </si>
  <si>
    <t>094041</t>
  </si>
  <si>
    <t>094071</t>
  </si>
  <si>
    <t>094082</t>
  </si>
  <si>
    <t>Kamatbevételek</t>
  </si>
  <si>
    <t>094111</t>
  </si>
  <si>
    <t>095211</t>
  </si>
  <si>
    <t>Ingatlan értékesítés</t>
  </si>
  <si>
    <t>09641</t>
  </si>
  <si>
    <t>Működési célú visszatérítendő támogatások, kölcsönök visszatérülése államháztartáson kívülről</t>
  </si>
  <si>
    <t>0965091</t>
  </si>
  <si>
    <t>Egyéb működési célú átvett pénzeszközök-Európai Unió</t>
  </si>
  <si>
    <t>091111</t>
  </si>
  <si>
    <t>091121</t>
  </si>
  <si>
    <t>091131</t>
  </si>
  <si>
    <t>091141</t>
  </si>
  <si>
    <t>091151</t>
  </si>
  <si>
    <t>098141</t>
  </si>
  <si>
    <t>Államháztartáson belüli megelőlegezések teljesítése</t>
  </si>
  <si>
    <t>Működési célú költségvetési támogatások és kiegészítő támogatások</t>
  </si>
  <si>
    <t>0981311</t>
  </si>
  <si>
    <t>Előző év költségvetési maradványának igénybevétele</t>
  </si>
  <si>
    <t>094061</t>
  </si>
  <si>
    <t>094051</t>
  </si>
  <si>
    <t>093411</t>
  </si>
  <si>
    <t>093432</t>
  </si>
  <si>
    <t>Magánszemélyek kommunális adója</t>
  </si>
  <si>
    <t>093441</t>
  </si>
  <si>
    <t>09351071</t>
  </si>
  <si>
    <t>0935411</t>
  </si>
  <si>
    <t>Talajterhelési díj</t>
  </si>
  <si>
    <t>0936112</t>
  </si>
  <si>
    <t>Szabálysértési pénz- és helyszíni bírság és a közlekedési szabályszegések után kiszabott közigazgatási bírság helyi önkormányzatot megillető része</t>
  </si>
  <si>
    <t>0936121</t>
  </si>
  <si>
    <t>Egyéb bírság</t>
  </si>
  <si>
    <t>0936162</t>
  </si>
  <si>
    <t>0936172</t>
  </si>
  <si>
    <t>Késedelmi és önellenőrzési pótlék</t>
  </si>
  <si>
    <t>0941142</t>
  </si>
  <si>
    <t>1 és 2 forintos érmék forgalomból történő kivonása miatti kerekítési különbözet</t>
  </si>
  <si>
    <t>05110111</t>
  </si>
  <si>
    <t>0511021</t>
  </si>
  <si>
    <t>Normatív jutalmak</t>
  </si>
  <si>
    <t>0511091</t>
  </si>
  <si>
    <t>Közlekedési költségtérítés</t>
  </si>
  <si>
    <t>0511101</t>
  </si>
  <si>
    <t>Egyéb költségtérítések</t>
  </si>
  <si>
    <t>051211</t>
  </si>
  <si>
    <t>Választott tisztségviselők juttatásai</t>
  </si>
  <si>
    <t>051221</t>
  </si>
  <si>
    <t>Munkavégzésre irányuló egyéb jogviszonyban nem saját foglalkoztatottnak fizetett juttatások</t>
  </si>
  <si>
    <t>0512361</t>
  </si>
  <si>
    <t>Reprezentáció, üzleti ajándék</t>
  </si>
  <si>
    <t>05211</t>
  </si>
  <si>
    <t>Szociális hozzájárulási adó</t>
  </si>
  <si>
    <t>05261</t>
  </si>
  <si>
    <t>Más járulék fizetési kötelezettség</t>
  </si>
  <si>
    <t>053111</t>
  </si>
  <si>
    <t>Szakmai anyagok beszerzése</t>
  </si>
  <si>
    <t>0531141</t>
  </si>
  <si>
    <t>Informatikai eszközök</t>
  </si>
  <si>
    <t>053121</t>
  </si>
  <si>
    <t>Üzemeltetési anyagok beszerzése</t>
  </si>
  <si>
    <t>0532111</t>
  </si>
  <si>
    <t>Internet díj</t>
  </si>
  <si>
    <t>0532211</t>
  </si>
  <si>
    <t>Telefon, telefax, telex, mobíl díj</t>
  </si>
  <si>
    <t>0533111</t>
  </si>
  <si>
    <t>0533121</t>
  </si>
  <si>
    <t>053331</t>
  </si>
  <si>
    <t>Bérleti és lízing díjak</t>
  </si>
  <si>
    <t>053341</t>
  </si>
  <si>
    <t>Karbantartási, kisjavítási szolgáltatások</t>
  </si>
  <si>
    <t>053361</t>
  </si>
  <si>
    <t>Szakmai tevékenységet segítő szolgáltatások</t>
  </si>
  <si>
    <t>053371</t>
  </si>
  <si>
    <t>Egyéb szolgáltatások</t>
  </si>
  <si>
    <t>053511</t>
  </si>
  <si>
    <t>Működési célú előzetesen felszámított általános forgalmi adó</t>
  </si>
  <si>
    <t>053521</t>
  </si>
  <si>
    <t>Fizetendő általános forgalmi adó</t>
  </si>
  <si>
    <t>053531</t>
  </si>
  <si>
    <t>Kamatkiadások</t>
  </si>
  <si>
    <t>053551</t>
  </si>
  <si>
    <t>Egyéb dologi kiadások</t>
  </si>
  <si>
    <t>0535531</t>
  </si>
  <si>
    <t>1 és 2 forintos érmék kerekítési különbözete</t>
  </si>
  <si>
    <t>0550211</t>
  </si>
  <si>
    <t>A helyi önkormányzatok előző évi elszámolásából származó kiadások</t>
  </si>
  <si>
    <t>05506071</t>
  </si>
  <si>
    <t>Egyéb működési célú támogatások államháztartáson belülre-helyi önkormányzatok és költségvetési szerveik</t>
  </si>
  <si>
    <t>055061</t>
  </si>
  <si>
    <t>055121</t>
  </si>
  <si>
    <t>055131</t>
  </si>
  <si>
    <t>05612</t>
  </si>
  <si>
    <t>Immateriális javak beszerzése, létesítése</t>
  </si>
  <si>
    <t>05631</t>
  </si>
  <si>
    <t>Informatikai eszközök beszerzése, létesítése</t>
  </si>
  <si>
    <t>05641</t>
  </si>
  <si>
    <t>05671</t>
  </si>
  <si>
    <t>05711</t>
  </si>
  <si>
    <t>05741</t>
  </si>
  <si>
    <t>Felújítási célú előzetesen felszámított általános forgalmi adó</t>
  </si>
  <si>
    <t>05841</t>
  </si>
  <si>
    <t>0533131</t>
  </si>
  <si>
    <t>05621</t>
  </si>
  <si>
    <t>Ingatlanok beszerzése, létesítése</t>
  </si>
  <si>
    <t>0531221</t>
  </si>
  <si>
    <t>Irodaszer, nyomtatvány</t>
  </si>
  <si>
    <t>0531231</t>
  </si>
  <si>
    <t>Hajtó és kenőanyag</t>
  </si>
  <si>
    <t>059141</t>
  </si>
  <si>
    <t>Államháztartáson belüli megelőlegezések visszafizetése</t>
  </si>
  <si>
    <t>059151</t>
  </si>
  <si>
    <t>Központi, irányító szervi támogatás folyósítása</t>
  </si>
  <si>
    <t>05110131</t>
  </si>
  <si>
    <t>MT alapján teljes, részmunkaidős bére</t>
  </si>
  <si>
    <t>0511131</t>
  </si>
  <si>
    <t>Foglalkoztatottak egyéb személyi juttatásai</t>
  </si>
  <si>
    <t>0531241</t>
  </si>
  <si>
    <t>Munka és védőruha</t>
  </si>
  <si>
    <t>0531261</t>
  </si>
  <si>
    <t>05731</t>
  </si>
  <si>
    <t>Egyéb tárgyi eszközök felújítása</t>
  </si>
  <si>
    <t>0531111</t>
  </si>
  <si>
    <t>053311</t>
  </si>
  <si>
    <t>0534111</t>
  </si>
  <si>
    <t>Foglalkoztatottak kiküldetései</t>
  </si>
  <si>
    <t>Köztisztviselők,közalkalmazottak bére</t>
  </si>
  <si>
    <t>0531251</t>
  </si>
  <si>
    <t>Nyomtatást segítő anyagok</t>
  </si>
  <si>
    <t>053411</t>
  </si>
  <si>
    <t>Kiküldetések kiadásai</t>
  </si>
  <si>
    <t>0531121</t>
  </si>
  <si>
    <t>Könyv, folyóirat</t>
  </si>
  <si>
    <t>05471</t>
  </si>
  <si>
    <t>Intézményi ellátottak pénzbeli juttatásai</t>
  </si>
  <si>
    <t>0531211</t>
  </si>
  <si>
    <t>Élelmiszer</t>
  </si>
  <si>
    <t>053321</t>
  </si>
  <si>
    <t>Vásárolt élelmezés</t>
  </si>
  <si>
    <t>054861</t>
  </si>
  <si>
    <t>Temetési segély [Szoctv. 46. §]</t>
  </si>
  <si>
    <t>05421</t>
  </si>
  <si>
    <t>054831</t>
  </si>
  <si>
    <t>054851</t>
  </si>
  <si>
    <t>Önkormányzati segély [Szoctv. 45.§]</t>
  </si>
  <si>
    <t>0548</t>
  </si>
  <si>
    <t>Egyéb műk. c. tám. Bevételek ÁH-on belülről</t>
  </si>
  <si>
    <t>Egyéb felhalm. c. tám. bevételei ÁH-on belülről</t>
  </si>
  <si>
    <t>098161</t>
  </si>
  <si>
    <t>Központi, irányító szervi támogatás</t>
  </si>
  <si>
    <t>-ebből állami normatív támogatás</t>
  </si>
  <si>
    <t>09411</t>
  </si>
  <si>
    <t xml:space="preserve">Egyéb működési bevételek </t>
  </si>
  <si>
    <t>0511041</t>
  </si>
  <si>
    <t>Készenléti, ügyeleti, helyettesítési díj, túlóra, túlszolgálat</t>
  </si>
  <si>
    <t>Reprezentáció</t>
  </si>
  <si>
    <t>Gyógyszer</t>
  </si>
  <si>
    <t>K914</t>
  </si>
  <si>
    <t>Államháztartáson belüli megelőlegezés visszaf.</t>
  </si>
  <si>
    <t>K5</t>
  </si>
  <si>
    <t>Átadott pénzeszközök</t>
  </si>
  <si>
    <t>K9</t>
  </si>
  <si>
    <t>Irányítószervi támogatás</t>
  </si>
  <si>
    <t>K513</t>
  </si>
  <si>
    <t>Család és nővédelmi egészségügyi gondozás</t>
  </si>
  <si>
    <t>Önkormányzatok funkcióira nem sorolható bevételei államháztartáson kívülről</t>
  </si>
  <si>
    <t>011130</t>
  </si>
  <si>
    <t>013320</t>
  </si>
  <si>
    <t>018010</t>
  </si>
  <si>
    <t>018030</t>
  </si>
  <si>
    <t>052020</t>
  </si>
  <si>
    <t>074031</t>
  </si>
  <si>
    <t>082092</t>
  </si>
  <si>
    <t>096015</t>
  </si>
  <si>
    <t>900020</t>
  </si>
  <si>
    <t>104051</t>
  </si>
  <si>
    <t>013350</t>
  </si>
  <si>
    <t>Az önkormányzati vagyonnal való gazdálkodással kapcsolatos feladatok</t>
  </si>
  <si>
    <t>016080</t>
  </si>
  <si>
    <t xml:space="preserve">Kiemelt állami és önkormányzati rendezvények </t>
  </si>
  <si>
    <t>045160</t>
  </si>
  <si>
    <t>064010</t>
  </si>
  <si>
    <t>Közvilágítás</t>
  </si>
  <si>
    <t>066020</t>
  </si>
  <si>
    <t xml:space="preserve">Város-, és községgazdálkodái egyéb szolgáltatások </t>
  </si>
  <si>
    <t>Könyvtári állomány gyarapítása, nyilvántartása</t>
  </si>
  <si>
    <t>084031</t>
  </si>
  <si>
    <t>104037</t>
  </si>
  <si>
    <t>Intézményen kívüli gyermekétkeztetés</t>
  </si>
  <si>
    <t>107052</t>
  </si>
  <si>
    <t>104042</t>
  </si>
  <si>
    <t>Családsegítés és gyermekjóléti szolgáltatások</t>
  </si>
  <si>
    <t>107060</t>
  </si>
  <si>
    <t>091110</t>
  </si>
  <si>
    <t>091130</t>
  </si>
  <si>
    <t>091140</t>
  </si>
  <si>
    <t>Korm. Funkció száma</t>
  </si>
  <si>
    <t>Kormányzati funkció megnevezése</t>
  </si>
  <si>
    <t>Tám. kölcs. visszat.</t>
  </si>
  <si>
    <t>Felh. bev.</t>
  </si>
  <si>
    <t>ellenőrzés:</t>
  </si>
  <si>
    <t>ellenőrzés</t>
  </si>
  <si>
    <t>NEA finanszírozás</t>
  </si>
  <si>
    <t>Gyermekvédelmi támogatások</t>
  </si>
  <si>
    <t>Felhalmozási bevételek összesen</t>
  </si>
  <si>
    <t>Óvoda fenntartói támogatása bevétel</t>
  </si>
  <si>
    <t xml:space="preserve">                         Időskorúak támogatása</t>
  </si>
  <si>
    <t>Önkormányzati segély (Szoc.tv. 45.§)</t>
  </si>
  <si>
    <t>ebből: Bölcsődei elhelyezés támogatása</t>
  </si>
  <si>
    <t>Rendkívüli települési támogatás</t>
  </si>
  <si>
    <t xml:space="preserve">                   Közvilágítás kiépítése Bécsi út - 1 lámpaoszlop</t>
  </si>
  <si>
    <t>Jogcím</t>
  </si>
  <si>
    <t xml:space="preserve">                                 Ravatalozó felújítása</t>
  </si>
  <si>
    <t>Felhalm-i célú előző évi pénzmaradvány igénybevétele</t>
  </si>
  <si>
    <t>Államháztartáson belüli megelőlegezés visszafiz.</t>
  </si>
  <si>
    <t>2019. évi várható kiadások havi forgalma</t>
  </si>
  <si>
    <t>2019 évi várható bevételek havi forgalma</t>
  </si>
  <si>
    <t>I/2.számú melléklet</t>
  </si>
  <si>
    <t>%</t>
  </si>
  <si>
    <t>0911   Önkormányzatok működési támogatása</t>
  </si>
  <si>
    <t>0916   Egyéb működési célú támogatások bevételei ÁH-on belülről</t>
  </si>
  <si>
    <t>Felhalmozási célú önkormányzati támogatások bevételei</t>
  </si>
  <si>
    <t>0921   Felhalmozási célú önkormányzati támogatások</t>
  </si>
  <si>
    <t>09355022</t>
  </si>
  <si>
    <t>09362</t>
  </si>
  <si>
    <t>093   Közhatalmi bevételek</t>
  </si>
  <si>
    <t>Kiadások visszatérítései</t>
  </si>
  <si>
    <t>094   Működési bevételek</t>
  </si>
  <si>
    <t>097533</t>
  </si>
  <si>
    <t>Egyéb felhalmozási célú átvett pénzeszközök-háztartások</t>
  </si>
  <si>
    <t>0952 Felhalmozási bevételek</t>
  </si>
  <si>
    <t>Bevételek összesen</t>
  </si>
  <si>
    <t>Ellenőrzés:</t>
  </si>
  <si>
    <t>I/3. számú melléklet</t>
  </si>
  <si>
    <t>Munkaadót terhelő járulékok</t>
  </si>
  <si>
    <t>Amelyek nem számolhatóak el szakmai anyagnak</t>
  </si>
  <si>
    <t>Közüzemidíjak</t>
  </si>
  <si>
    <t>ebből: villamos energia</t>
  </si>
  <si>
    <t>ebből: gázdíj</t>
  </si>
  <si>
    <t>ebből: víz- és csatornadíj</t>
  </si>
  <si>
    <t>Műk-i célú előzetesen felszámított áfa</t>
  </si>
  <si>
    <t>Egyéb pénzbeni és természetbeni gyermekvédelmi ell.</t>
  </si>
  <si>
    <t>Lakásfennt-i támogatás [Szoctv. 45. § ]</t>
  </si>
  <si>
    <t>Egyéb, Önkormányzat rendeletében megállapított juttatás</t>
  </si>
  <si>
    <t>Egyéb, működési célú támogatások Áht-on belülre</t>
  </si>
  <si>
    <t>Szociális juttatások</t>
  </si>
  <si>
    <t>Egyéb működési célú támogatások ÁH-on belülre</t>
  </si>
  <si>
    <t>055081</t>
  </si>
  <si>
    <t>Működési célú visszatérítendő támogatások, kölcsönök nyújtása államháztartáson kívülre</t>
  </si>
  <si>
    <t>Egyéb működési célú támogatások ÁH-on kívülre</t>
  </si>
  <si>
    <t>Beruházási célú előzetesen felszámított áfa</t>
  </si>
  <si>
    <t>Felújítási célú előzetesen felszámított áfa</t>
  </si>
  <si>
    <t>Fejlesztések</t>
  </si>
  <si>
    <t>Fejezeti kezelésű EI-nak EU-s progr.-ra  nyújtott felhalm-i c. támog.</t>
  </si>
  <si>
    <t>Tartalékok (általános)</t>
  </si>
  <si>
    <t>Tartalékok (elköt.pénzm..terh.)</t>
  </si>
  <si>
    <t>Maradvány igénybevétele - Óvoda</t>
  </si>
  <si>
    <t>B814</t>
  </si>
  <si>
    <t>Áht-on belüli megelőlegezések</t>
  </si>
  <si>
    <t>Hosszú távú közfoglalkoztatás</t>
  </si>
  <si>
    <t>041233</t>
  </si>
  <si>
    <t>Kamatbevételek, egyéb működési bevételek, kiadások visszatérítése</t>
  </si>
  <si>
    <t>Felhalmozási célú átvett pénzeszközök háztartásoktól</t>
  </si>
  <si>
    <t>B8</t>
  </si>
  <si>
    <t>B5-9</t>
  </si>
  <si>
    <t>Áht-on belüli megelőlegezések teljesítése</t>
  </si>
  <si>
    <t>Összes bevétel:</t>
  </si>
  <si>
    <t>Vissza nem térítendő lakás építési tám.</t>
  </si>
  <si>
    <t>094031</t>
  </si>
  <si>
    <t>Közvetített szolgáltatások ellenértéke</t>
  </si>
  <si>
    <t>0511031</t>
  </si>
  <si>
    <t>Céljuttatás, projektprémium</t>
  </si>
  <si>
    <t>Leányvári Cseresznyefa Óvoda</t>
  </si>
  <si>
    <t>Eredeti EI</t>
  </si>
  <si>
    <t>053211</t>
  </si>
  <si>
    <t>Informatikai szolgáltatások igénybevétele</t>
  </si>
  <si>
    <t>053221</t>
  </si>
  <si>
    <t xml:space="preserve">Egyéb kommunikációs szolgáltatások </t>
  </si>
  <si>
    <t xml:space="preserve">Közüzemi díjak </t>
  </si>
  <si>
    <t>Karbantartás, kisjavítás szolgáltatások</t>
  </si>
  <si>
    <t>Egyéb szakmai szolgáltatások</t>
  </si>
  <si>
    <t>Informatikai eszköz beszerzése, létesítése</t>
  </si>
  <si>
    <t>Egyéb tárgyi eszközök beszerzése</t>
  </si>
  <si>
    <t>Beruházási célú, előzetesen felszámított általános forgalmi adó</t>
  </si>
  <si>
    <t>Beruházások, fejlesztések</t>
  </si>
  <si>
    <t>B5, B7</t>
  </si>
  <si>
    <t>Felhalmozási bevételek, átvett pénzeszközök</t>
  </si>
  <si>
    <t>Működési célú támogatás bevétele (diákmunkások)</t>
  </si>
  <si>
    <t>Működési költségvetési támogatások és kiegészítő támogatások</t>
  </si>
  <si>
    <t>Játszótéren kerítés építés, szegélyek készítése</t>
  </si>
  <si>
    <t>1. melléklet a 1/2020. (I.27.) önkormányzati rendelethez</t>
  </si>
  <si>
    <t>Család-, és nővédelmi egészségügyi gondozás</t>
  </si>
  <si>
    <t>Településfejlesztési projektek és támogatásuk</t>
  </si>
  <si>
    <t>Egyéb önkormányzati eseti pénzbeli ellátások</t>
  </si>
  <si>
    <t>2020. évi összevont mérleg</t>
  </si>
  <si>
    <t>2. melléklet a 1/2020. (I.27.) önkormányzati rendelethez</t>
  </si>
  <si>
    <t>3. melléklet a 1/2020. (I.27.) önkormányzati rendelethez</t>
  </si>
  <si>
    <t>4. melléklet a  1/2020. (I.27.) önkormányzati rendelethez</t>
  </si>
  <si>
    <t>2020. évi bevételek</t>
  </si>
  <si>
    <t>Leányvár Község Önkormányata 2020. évi költségvetése kormányzati funkciónként - összevont mérleg</t>
  </si>
  <si>
    <t>5. sz. melléklet a 1/2020. (I.27.) számú önkormányzati rendelethez</t>
  </si>
  <si>
    <t xml:space="preserve">Az önkormányzat általános működésének és ágazati feladatainak                                                2020. évi támogatása </t>
  </si>
  <si>
    <t>2020. évi költségvetés</t>
  </si>
  <si>
    <t>6. sz. melléklet a 1/2020. (I.27.) számú önkormányzati rendelethez</t>
  </si>
  <si>
    <t>7. sz. melléklet a 1/2020. (I.27.) számú önkormányzati rendelethez</t>
  </si>
  <si>
    <t>8. melléklet a 1/2020. (I.27.) sz. önkormányzati rendelethez</t>
  </si>
  <si>
    <t>9.sz. melléklet a 1/2020. (I.27.) számú önkormányzati rendelethez</t>
  </si>
  <si>
    <t>10. melléklet a 1/2020. (I.27.) számú önkormányzati rendelethez</t>
  </si>
  <si>
    <t>11. melléklet a 1/2020. (I.27.) számú önkormányzati rendelethez</t>
  </si>
  <si>
    <t>12. melléklet a 1/2020. (I.27.) önkormányzati rendelethez</t>
  </si>
  <si>
    <t>Változás</t>
  </si>
  <si>
    <t>062020</t>
  </si>
  <si>
    <t>Pénzmaradvány igénybevétele önkormányzat</t>
  </si>
  <si>
    <t>Pénzmaradvány igénybevétele óvoda</t>
  </si>
  <si>
    <t xml:space="preserve">               ebből: Gyermekszületési támogatás</t>
  </si>
  <si>
    <t>Rendszeres gyógyszertámogatás</t>
  </si>
  <si>
    <t>Immateriális javak beszerzése</t>
  </si>
  <si>
    <t>Közvilágítás hálózat kiépítése, 3 lámpaoszlop - Templom utca</t>
  </si>
  <si>
    <t>Közvilágítás lámpa cseréje a temetőnél</t>
  </si>
  <si>
    <t>községgazdálkodásra szerszámgép beszerzése (betonkeverő)</t>
  </si>
  <si>
    <t>védőnőhöz, iskolai konyhára bútorok, eszközök</t>
  </si>
  <si>
    <t>közlekedési jelzőtáblák, tükör beszerzése</t>
  </si>
  <si>
    <t>Művelődési Házba 2 db elektromos kézszárító berendezés</t>
  </si>
  <si>
    <t>Művelődési Házba függönyök és függöny-tartó sínrendszer</t>
  </si>
  <si>
    <t xml:space="preserve">                    számítástechnikai eszközök - önkormányzat</t>
  </si>
  <si>
    <t xml:space="preserve">                    számítástechnikai eszközök - óvoda</t>
  </si>
  <si>
    <t>egyéb tárgyi eszközök beszerzése, létesítése - önkormányzat</t>
  </si>
  <si>
    <t>egyéb tárgyi eszközök beszerzése, létesítése - óvoda</t>
  </si>
  <si>
    <t xml:space="preserve">                     ebből:   Panoráma utca befejező szakaszának megépítése</t>
  </si>
  <si>
    <t>Szennyvíz tisztító telepen végzett felújítás a 2019. évben</t>
  </si>
  <si>
    <t>Óvoda épülete előtti parkolóhelyek kialakítása</t>
  </si>
  <si>
    <t>Művelődési Ház nagyterem, színpad  festési, javítási munkái</t>
  </si>
  <si>
    <t>I.sz. EI módosítás</t>
  </si>
  <si>
    <t>091161</t>
  </si>
  <si>
    <t>Elszámolásból származó bevételek teljesítése</t>
  </si>
  <si>
    <t>2020.I.sz. EI mód.</t>
  </si>
  <si>
    <t>0511071</t>
  </si>
  <si>
    <t>Béren kívüli juttatások</t>
  </si>
  <si>
    <t>I.sz. EI mód.</t>
  </si>
  <si>
    <t>074040</t>
  </si>
  <si>
    <t>Fertőző megbetegedések megelőzése, járványügyi ellátás</t>
  </si>
  <si>
    <t>Közfoglalkoztatottakra, falugondnokra kapott támogatás</t>
  </si>
  <si>
    <t>Elszámolásból származó bevételek</t>
  </si>
  <si>
    <t>Ingatlan vásárlása (Faház Leányvár)</t>
  </si>
  <si>
    <t>Tájház homlokzatának javítási, festési munkái</t>
  </si>
  <si>
    <t>Faháznál előtető és kerítés építése</t>
  </si>
  <si>
    <t>2020. évi költségvetés II. számú módosítása</t>
  </si>
  <si>
    <t>II.sz. EI módosítás</t>
  </si>
  <si>
    <t>0925</t>
  </si>
  <si>
    <t>2020. évi költségvetés II. számú előirányzat-módosítása</t>
  </si>
  <si>
    <t>2020.II.sz. EI mód.</t>
  </si>
  <si>
    <t>2020. évi költségvetés II.számú előirányzat-módosítása</t>
  </si>
  <si>
    <t>Bevételek - COFOG: 018030</t>
  </si>
  <si>
    <t>II.sz. EI mód.</t>
  </si>
  <si>
    <t xml:space="preserve">-ebből fenntartói támogatás </t>
  </si>
  <si>
    <t>Bevételek - COFOG: 091140</t>
  </si>
  <si>
    <t>Bevételek összesen:</t>
  </si>
  <si>
    <t>Felhalmozási célú önkormányzati támogatások bevételei összesen</t>
  </si>
  <si>
    <t>Magyar Falu Program: játszótéri eszközbeszerzés pályázat bevétele</t>
  </si>
  <si>
    <t>Magyar Falu Program: egyéb eszközbeszerzés pályázat bevétele</t>
  </si>
  <si>
    <t>Ingatlan vásárlása (Focipályán terület - kisajátítási eljárás)</t>
  </si>
  <si>
    <t>ebből: vízkár-elhárítási terv</t>
  </si>
  <si>
    <t xml:space="preserve">         ebből:   Leányvár Község Önk. Rendezési tervének módosítása teljes</t>
  </si>
  <si>
    <t xml:space="preserve">Panoráma utcában egy db szennyvíz bekötés </t>
  </si>
  <si>
    <t>Játszótéri eszközök beszerzése Magyar Falu Program pályázat</t>
  </si>
  <si>
    <t>Traktor és egyéb gépek beszerzérse MFP pályázat keretében</t>
  </si>
  <si>
    <t>Játszótéri eszközök telepítése (MFP pályázatból)</t>
  </si>
  <si>
    <t>Faluház felújítása (MFP) kiviteli tervek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</si>
</sst>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.00,_F_t_-;\-* #,##0.00,_F_t_-;_-* \-??\ _F_t_-;_-@_-"/>
    <numFmt numFmtId="167" formatCode="#,##0.0"/>
    <numFmt numFmtId="168" formatCode="#,##0_ ;\-#,##0\ "/>
    <numFmt numFmtId="169" formatCode="_-* #,##0,_F_t_-;\-* #,##0,_F_t_-;_-* \-??\ _F_t_-;_-@_-"/>
  </numFmts>
  <fonts count="10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sz val="14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9"/>
      <name val="Arial CE"/>
      <charset val="238"/>
    </font>
    <font>
      <sz val="8"/>
      <name val="Bookman Old Style"/>
      <family val="1"/>
    </font>
    <font>
      <sz val="9"/>
      <name val="Bookman Old Style"/>
      <family val="1"/>
    </font>
    <font>
      <b/>
      <sz val="9"/>
      <name val="Bookman Old Style"/>
      <family val="1"/>
    </font>
    <font>
      <b/>
      <sz val="9"/>
      <name val="Bookman Old Style"/>
      <family val="1"/>
      <charset val="238"/>
    </font>
    <font>
      <b/>
      <sz val="8"/>
      <name val="Bookman Old Style"/>
      <family val="1"/>
      <charset val="238"/>
    </font>
    <font>
      <sz val="9"/>
      <name val="Bookman Old Style"/>
      <family val="1"/>
      <charset val="238"/>
    </font>
    <font>
      <sz val="18"/>
      <name val="Arial CE"/>
      <charset val="238"/>
    </font>
    <font>
      <b/>
      <sz val="12"/>
      <name val="Times New Roman"/>
      <family val="1"/>
      <charset val="238"/>
    </font>
    <font>
      <sz val="9"/>
      <color indexed="8"/>
      <name val="Arial"/>
      <family val="2"/>
      <charset val="238"/>
    </font>
    <font>
      <sz val="12"/>
      <name val="Times New Roman"/>
      <family val="1"/>
      <charset val="1"/>
    </font>
    <font>
      <sz val="9"/>
      <color theme="1"/>
      <name val="Arial CE"/>
      <charset val="238"/>
    </font>
    <font>
      <sz val="9"/>
      <color theme="1"/>
      <name val="Bookman Old Style"/>
      <family val="1"/>
      <charset val="238"/>
    </font>
    <font>
      <sz val="11"/>
      <name val="Bookman Old Style"/>
      <family val="1"/>
      <charset val="238"/>
    </font>
    <font>
      <i/>
      <sz val="12"/>
      <name val="Bookman Old Style"/>
      <family val="1"/>
      <charset val="238"/>
    </font>
    <font>
      <i/>
      <sz val="10"/>
      <name val="Arial CE"/>
      <charset val="238"/>
    </font>
    <font>
      <b/>
      <sz val="10"/>
      <name val="Bookman Old Style"/>
      <family val="1"/>
    </font>
    <font>
      <sz val="10"/>
      <name val="Book Antiqua"/>
      <family val="1"/>
      <charset val="238"/>
    </font>
    <font>
      <b/>
      <sz val="10"/>
      <name val="Book Antiqua"/>
      <family val="1"/>
      <charset val="238"/>
    </font>
    <font>
      <b/>
      <i/>
      <sz val="9"/>
      <name val="Bookman Old Style"/>
      <family val="1"/>
      <charset val="238"/>
    </font>
    <font>
      <sz val="8"/>
      <name val="Bookman Old Style"/>
      <family val="1"/>
      <charset val="238"/>
    </font>
    <font>
      <i/>
      <sz val="10"/>
      <name val="Arial"/>
      <family val="2"/>
      <charset val="238"/>
    </font>
    <font>
      <i/>
      <sz val="10"/>
      <name val="Bookman Old Style"/>
      <family val="1"/>
      <charset val="238"/>
    </font>
    <font>
      <i/>
      <sz val="10"/>
      <name val="Times New Roman"/>
      <family val="1"/>
      <charset val="238"/>
    </font>
    <font>
      <i/>
      <sz val="11"/>
      <name val="Arial CE"/>
      <charset val="238"/>
    </font>
    <font>
      <b/>
      <i/>
      <sz val="10"/>
      <name val="Book Antiqua"/>
      <family val="1"/>
      <charset val="238"/>
    </font>
    <font>
      <i/>
      <sz val="10"/>
      <name val="Book Antiqua"/>
      <family val="1"/>
      <charset val="238"/>
    </font>
    <font>
      <b/>
      <i/>
      <sz val="8"/>
      <name val="Bookman Old Style"/>
      <family val="1"/>
      <charset val="238"/>
    </font>
    <font>
      <i/>
      <sz val="8"/>
      <name val="Bookman Old Style"/>
      <family val="1"/>
      <charset val="238"/>
    </font>
    <font>
      <sz val="8"/>
      <name val="Arial"/>
      <family val="2"/>
    </font>
    <font>
      <sz val="8"/>
      <color theme="1"/>
      <name val="Arial CE"/>
      <charset val="238"/>
    </font>
    <font>
      <i/>
      <sz val="8"/>
      <name val="Arial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10"/>
      <color rgb="FFFF0000"/>
      <name val="Arial"/>
      <family val="2"/>
      <charset val="1"/>
    </font>
    <font>
      <i/>
      <sz val="10"/>
      <color rgb="FFFF0000"/>
      <name val="Arial"/>
      <family val="2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0"/>
      <name val="Bookman Old Style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1"/>
    </font>
    <font>
      <b/>
      <i/>
      <sz val="9"/>
      <name val="Times New Roman"/>
      <family val="1"/>
      <charset val="238"/>
    </font>
    <font>
      <b/>
      <i/>
      <sz val="9"/>
      <name val="Times New Roman"/>
      <family val="1"/>
      <charset val="1"/>
    </font>
    <font>
      <b/>
      <sz val="10"/>
      <name val="Arial"/>
      <family val="2"/>
      <charset val="1"/>
    </font>
    <font>
      <b/>
      <i/>
      <sz val="12"/>
      <name val="Arial"/>
      <family val="2"/>
      <charset val="238"/>
    </font>
    <font>
      <b/>
      <sz val="8"/>
      <name val="Times New Roman"/>
      <family val="1"/>
      <charset val="238"/>
    </font>
    <font>
      <i/>
      <sz val="8"/>
      <name val="Arial"/>
      <family val="2"/>
      <charset val="238"/>
    </font>
    <font>
      <i/>
      <sz val="8"/>
      <name val="Times New Roman"/>
      <family val="1"/>
      <charset val="1"/>
    </font>
    <font>
      <i/>
      <sz val="8"/>
      <name val="Arial"/>
      <family val="2"/>
      <charset val="1"/>
    </font>
    <font>
      <sz val="8"/>
      <name val="Arial"/>
      <family val="2"/>
      <charset val="1"/>
    </font>
    <font>
      <b/>
      <sz val="10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b/>
      <i/>
      <sz val="8"/>
      <name val="Verdana"/>
      <family val="2"/>
      <charset val="238"/>
    </font>
    <font>
      <b/>
      <sz val="10"/>
      <color rgb="FFFF0000"/>
      <name val="Arial"/>
      <family val="2"/>
      <charset val="238"/>
    </font>
    <font>
      <i/>
      <sz val="9"/>
      <name val="Arial CE"/>
      <charset val="238"/>
    </font>
    <font>
      <sz val="11"/>
      <color theme="1"/>
      <name val="Bookman Old Style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rgb="FFF8CBAD"/>
      </patternFill>
    </fill>
    <fill>
      <patternFill patternType="solid">
        <fgColor rgb="FFFAC090"/>
        <bgColor rgb="FFFFCC99"/>
      </patternFill>
    </fill>
    <fill>
      <patternFill patternType="solid">
        <fgColor rgb="FFFFF2CC"/>
        <bgColor rgb="FFFFFFCC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E699"/>
        <bgColor rgb="FFFFFF99"/>
      </patternFill>
    </fill>
    <fill>
      <patternFill patternType="solid">
        <fgColor rgb="FFFFFFCC"/>
        <bgColor rgb="FFFFF2C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63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3"/>
        <bgColor indexed="64"/>
      </patternFill>
    </fill>
  </fills>
  <borders count="1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6" fontId="3" fillId="0" borderId="0"/>
    <xf numFmtId="0" fontId="25" fillId="0" borderId="0"/>
    <xf numFmtId="9" fontId="1" fillId="0" borderId="0" applyFont="0" applyFill="0" applyBorder="0" applyAlignment="0" applyProtection="0"/>
    <xf numFmtId="166" fontId="3" fillId="0" borderId="0"/>
  </cellStyleXfs>
  <cellXfs count="92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Border="1"/>
    <xf numFmtId="0" fontId="4" fillId="0" borderId="0" xfId="0" applyFont="1" applyBorder="1"/>
    <xf numFmtId="3" fontId="0" fillId="0" borderId="0" xfId="0" applyNumberFormat="1" applyBorder="1"/>
    <xf numFmtId="0" fontId="0" fillId="0" borderId="0" xfId="0" applyAlignment="1"/>
    <xf numFmtId="0" fontId="11" fillId="0" borderId="0" xfId="0" applyFont="1"/>
    <xf numFmtId="0" fontId="13" fillId="0" borderId="0" xfId="0" applyFont="1"/>
    <xf numFmtId="0" fontId="1" fillId="0" borderId="0" xfId="0" applyFont="1" applyAlignment="1">
      <alignment horizontal="right"/>
    </xf>
    <xf numFmtId="0" fontId="24" fillId="0" borderId="0" xfId="0" applyFont="1"/>
    <xf numFmtId="3" fontId="0" fillId="0" borderId="0" xfId="0" applyNumberFormat="1"/>
    <xf numFmtId="0" fontId="26" fillId="0" borderId="0" xfId="0" applyFont="1" applyAlignment="1">
      <alignment vertical="top" wrapText="1"/>
    </xf>
    <xf numFmtId="3" fontId="8" fillId="0" borderId="0" xfId="0" applyNumberFormat="1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top" wrapText="1"/>
    </xf>
    <xf numFmtId="0" fontId="12" fillId="0" borderId="0" xfId="0" applyFont="1" applyAlignment="1">
      <alignment horizontal="center"/>
    </xf>
    <xf numFmtId="0" fontId="15" fillId="0" borderId="0" xfId="0" applyFont="1" applyAlignment="1"/>
    <xf numFmtId="0" fontId="12" fillId="0" borderId="0" xfId="0" applyFont="1" applyAlignment="1"/>
    <xf numFmtId="0" fontId="19" fillId="0" borderId="0" xfId="0" applyFont="1" applyAlignment="1"/>
    <xf numFmtId="0" fontId="34" fillId="0" borderId="0" xfId="0" applyFont="1" applyAlignment="1">
      <alignment horizontal="right"/>
    </xf>
    <xf numFmtId="0" fontId="33" fillId="0" borderId="0" xfId="0" applyFont="1" applyAlignment="1"/>
    <xf numFmtId="3" fontId="33" fillId="0" borderId="0" xfId="0" applyNumberFormat="1" applyFont="1" applyAlignment="1"/>
    <xf numFmtId="0" fontId="34" fillId="0" borderId="0" xfId="0" applyFont="1" applyAlignment="1"/>
    <xf numFmtId="0" fontId="37" fillId="2" borderId="0" xfId="0" applyFont="1" applyFill="1" applyBorder="1" applyAlignment="1">
      <alignment wrapText="1"/>
    </xf>
    <xf numFmtId="0" fontId="25" fillId="0" borderId="0" xfId="0" applyFont="1"/>
    <xf numFmtId="0" fontId="6" fillId="0" borderId="0" xfId="0" applyFont="1"/>
    <xf numFmtId="0" fontId="38" fillId="2" borderId="0" xfId="0" applyFont="1" applyFill="1" applyBorder="1" applyAlignment="1">
      <alignment wrapText="1"/>
    </xf>
    <xf numFmtId="14" fontId="42" fillId="0" borderId="0" xfId="0" applyNumberFormat="1" applyFont="1" applyAlignment="1">
      <alignment vertical="top" wrapText="1"/>
    </xf>
    <xf numFmtId="0" fontId="42" fillId="0" borderId="0" xfId="0" applyFont="1" applyAlignment="1">
      <alignment vertical="top" wrapText="1"/>
    </xf>
    <xf numFmtId="0" fontId="44" fillId="0" borderId="36" xfId="0" applyFont="1" applyBorder="1"/>
    <xf numFmtId="0" fontId="44" fillId="0" borderId="37" xfId="0" applyFont="1" applyBorder="1"/>
    <xf numFmtId="0" fontId="44" fillId="0" borderId="37" xfId="0" applyFont="1" applyFill="1" applyBorder="1"/>
    <xf numFmtId="0" fontId="44" fillId="0" borderId="38" xfId="0" applyFont="1" applyBorder="1"/>
    <xf numFmtId="3" fontId="44" fillId="0" borderId="37" xfId="0" applyNumberFormat="1" applyFont="1" applyBorder="1"/>
    <xf numFmtId="3" fontId="18" fillId="0" borderId="0" xfId="0" applyNumberFormat="1" applyFont="1" applyAlignment="1">
      <alignment horizontal="center" wrapText="1"/>
    </xf>
    <xf numFmtId="165" fontId="0" fillId="0" borderId="0" xfId="0" applyNumberFormat="1"/>
    <xf numFmtId="165" fontId="2" fillId="0" borderId="0" xfId="0" applyNumberFormat="1" applyFont="1" applyBorder="1"/>
    <xf numFmtId="165" fontId="13" fillId="0" borderId="0" xfId="0" applyNumberFormat="1" applyFont="1"/>
    <xf numFmtId="0" fontId="17" fillId="0" borderId="0" xfId="0" applyFont="1" applyAlignment="1">
      <alignment horizontal="right"/>
    </xf>
    <xf numFmtId="3" fontId="32" fillId="0" borderId="0" xfId="0" applyNumberFormat="1" applyFont="1" applyBorder="1" applyAlignment="1">
      <alignment horizontal="center"/>
    </xf>
    <xf numFmtId="0" fontId="33" fillId="0" borderId="0" xfId="3" applyFont="1" applyAlignment="1"/>
    <xf numFmtId="0" fontId="51" fillId="0" borderId="9" xfId="0" applyFont="1" applyBorder="1"/>
    <xf numFmtId="0" fontId="51" fillId="0" borderId="44" xfId="3" applyFont="1" applyBorder="1" applyAlignment="1">
      <alignment horizontal="center" wrapText="1"/>
    </xf>
    <xf numFmtId="3" fontId="51" fillId="0" borderId="44" xfId="3" applyNumberFormat="1" applyFont="1" applyBorder="1" applyAlignment="1">
      <alignment horizontal="center" wrapText="1"/>
    </xf>
    <xf numFmtId="3" fontId="51" fillId="0" borderId="13" xfId="3" applyNumberFormat="1" applyFont="1" applyBorder="1" applyAlignment="1">
      <alignment horizontal="center" wrapText="1"/>
    </xf>
    <xf numFmtId="0" fontId="51" fillId="0" borderId="22" xfId="0" applyFont="1" applyBorder="1"/>
    <xf numFmtId="0" fontId="51" fillId="0" borderId="24" xfId="3" applyFont="1" applyBorder="1" applyAlignment="1">
      <alignment horizontal="left" wrapText="1"/>
    </xf>
    <xf numFmtId="49" fontId="20" fillId="0" borderId="5" xfId="0" applyNumberFormat="1" applyFont="1" applyBorder="1" applyAlignment="1">
      <alignment horizontal="right"/>
    </xf>
    <xf numFmtId="49" fontId="20" fillId="0" borderId="1" xfId="3" applyNumberFormat="1" applyFont="1" applyBorder="1" applyAlignment="1">
      <alignment horizontal="justify" wrapText="1"/>
    </xf>
    <xf numFmtId="3" fontId="20" fillId="0" borderId="1" xfId="3" applyNumberFormat="1" applyFont="1" applyBorder="1" applyAlignment="1">
      <alignment horizontal="right" wrapText="1"/>
    </xf>
    <xf numFmtId="3" fontId="20" fillId="0" borderId="10" xfId="3" applyNumberFormat="1" applyFont="1" applyBorder="1" applyAlignment="1">
      <alignment horizontal="right" wrapText="1"/>
    </xf>
    <xf numFmtId="49" fontId="51" fillId="0" borderId="5" xfId="0" applyNumberFormat="1" applyFont="1" applyBorder="1"/>
    <xf numFmtId="49" fontId="51" fillId="0" borderId="1" xfId="3" applyNumberFormat="1" applyFont="1" applyBorder="1" applyAlignment="1">
      <alignment horizontal="justify" wrapText="1"/>
    </xf>
    <xf numFmtId="49" fontId="51" fillId="0" borderId="1" xfId="3" applyNumberFormat="1" applyFont="1" applyBorder="1"/>
    <xf numFmtId="0" fontId="51" fillId="0" borderId="1" xfId="3" applyFont="1" applyBorder="1"/>
    <xf numFmtId="0" fontId="51" fillId="0" borderId="10" xfId="3" applyFont="1" applyBorder="1"/>
    <xf numFmtId="49" fontId="20" fillId="0" borderId="1" xfId="3" applyNumberFormat="1" applyFont="1" applyFill="1" applyBorder="1" applyAlignment="1">
      <alignment horizontal="justify" wrapText="1"/>
    </xf>
    <xf numFmtId="0" fontId="20" fillId="0" borderId="1" xfId="3" applyFont="1" applyBorder="1"/>
    <xf numFmtId="0" fontId="20" fillId="0" borderId="10" xfId="3" applyFont="1" applyBorder="1"/>
    <xf numFmtId="49" fontId="20" fillId="0" borderId="1" xfId="3" applyNumberFormat="1" applyFont="1" applyBorder="1"/>
    <xf numFmtId="0" fontId="20" fillId="0" borderId="1" xfId="0" applyFont="1" applyBorder="1"/>
    <xf numFmtId="0" fontId="20" fillId="0" borderId="10" xfId="0" applyFont="1" applyBorder="1"/>
    <xf numFmtId="49" fontId="20" fillId="0" borderId="27" xfId="0" applyNumberFormat="1" applyFont="1" applyBorder="1" applyAlignment="1">
      <alignment horizontal="right"/>
    </xf>
    <xf numFmtId="0" fontId="20" fillId="0" borderId="25" xfId="0" applyFont="1" applyBorder="1"/>
    <xf numFmtId="0" fontId="20" fillId="0" borderId="26" xfId="0" applyFont="1" applyBorder="1"/>
    <xf numFmtId="0" fontId="50" fillId="2" borderId="0" xfId="0" applyFont="1" applyFill="1"/>
    <xf numFmtId="0" fontId="52" fillId="0" borderId="0" xfId="0" applyFont="1"/>
    <xf numFmtId="0" fontId="8" fillId="0" borderId="0" xfId="0" applyFont="1" applyAlignment="1">
      <alignment horizontal="center"/>
    </xf>
    <xf numFmtId="49" fontId="51" fillId="0" borderId="2" xfId="0" applyNumberFormat="1" applyFont="1" applyFill="1" applyBorder="1" applyAlignment="1" applyProtection="1">
      <alignment horizontal="left" vertical="center" wrapText="1" shrinkToFit="1"/>
    </xf>
    <xf numFmtId="49" fontId="53" fillId="0" borderId="4" xfId="0" applyNumberFormat="1" applyFont="1" applyFill="1" applyBorder="1" applyAlignment="1" applyProtection="1">
      <alignment vertical="center" wrapText="1" shrinkToFit="1"/>
    </xf>
    <xf numFmtId="49" fontId="53" fillId="0" borderId="5" xfId="0" applyNumberFormat="1" applyFont="1" applyFill="1" applyBorder="1" applyAlignment="1" applyProtection="1">
      <alignment vertical="center" wrapText="1" shrinkToFit="1"/>
    </xf>
    <xf numFmtId="49" fontId="53" fillId="0" borderId="22" xfId="0" applyNumberFormat="1" applyFont="1" applyFill="1" applyBorder="1" applyAlignment="1" applyProtection="1">
      <alignment vertical="center" wrapText="1" shrinkToFit="1"/>
    </xf>
    <xf numFmtId="49" fontId="53" fillId="0" borderId="11" xfId="0" applyNumberFormat="1" applyFont="1" applyFill="1" applyBorder="1" applyAlignment="1" applyProtection="1">
      <alignment vertical="center" wrapText="1" shrinkToFit="1"/>
    </xf>
    <xf numFmtId="3" fontId="37" fillId="2" borderId="0" xfId="0" applyNumberFormat="1" applyFont="1" applyFill="1" applyBorder="1" applyAlignment="1">
      <alignment wrapText="1"/>
    </xf>
    <xf numFmtId="0" fontId="54" fillId="0" borderId="0" xfId="0" applyFont="1"/>
    <xf numFmtId="167" fontId="0" fillId="0" borderId="0" xfId="0" applyNumberFormat="1"/>
    <xf numFmtId="167" fontId="0" fillId="0" borderId="0" xfId="0" applyNumberFormat="1" applyBorder="1"/>
    <xf numFmtId="1" fontId="0" fillId="0" borderId="0" xfId="0" applyNumberFormat="1"/>
    <xf numFmtId="3" fontId="8" fillId="0" borderId="0" xfId="0" applyNumberFormat="1" applyFont="1" applyBorder="1" applyAlignment="1">
      <alignment horizontal="center" vertical="center"/>
    </xf>
    <xf numFmtId="3" fontId="57" fillId="0" borderId="0" xfId="0" applyNumberFormat="1" applyFont="1" applyBorder="1" applyAlignment="1">
      <alignment horizontal="right"/>
    </xf>
    <xf numFmtId="0" fontId="58" fillId="0" borderId="0" xfId="0" applyFont="1" applyAlignment="1">
      <alignment horizontal="right"/>
    </xf>
    <xf numFmtId="3" fontId="45" fillId="0" borderId="68" xfId="0" applyNumberFormat="1" applyFont="1" applyBorder="1"/>
    <xf numFmtId="3" fontId="45" fillId="0" borderId="69" xfId="0" applyNumberFormat="1" applyFont="1" applyBorder="1"/>
    <xf numFmtId="1" fontId="47" fillId="0" borderId="19" xfId="4" applyNumberFormat="1" applyFont="1" applyBorder="1" applyAlignment="1">
      <alignment horizontal="center" vertical="center" wrapText="1"/>
    </xf>
    <xf numFmtId="1" fontId="48" fillId="0" borderId="42" xfId="4" applyNumberFormat="1" applyFont="1" applyBorder="1" applyAlignment="1">
      <alignment horizontal="center" vertical="center" wrapText="1"/>
    </xf>
    <xf numFmtId="1" fontId="48" fillId="0" borderId="48" xfId="4" applyNumberFormat="1" applyFont="1" applyBorder="1" applyAlignment="1">
      <alignment horizontal="center" vertical="center" wrapText="1"/>
    </xf>
    <xf numFmtId="1" fontId="48" fillId="0" borderId="66" xfId="4" applyNumberFormat="1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" vertical="center"/>
    </xf>
    <xf numFmtId="0" fontId="45" fillId="0" borderId="67" xfId="0" applyFont="1" applyBorder="1"/>
    <xf numFmtId="0" fontId="45" fillId="0" borderId="68" xfId="0" applyFont="1" applyBorder="1"/>
    <xf numFmtId="0" fontId="45" fillId="0" borderId="68" xfId="0" applyFont="1" applyFill="1" applyBorder="1"/>
    <xf numFmtId="0" fontId="48" fillId="0" borderId="60" xfId="0" applyFont="1" applyBorder="1" applyAlignment="1">
      <alignment horizontal="center" vertical="center"/>
    </xf>
    <xf numFmtId="3" fontId="45" fillId="0" borderId="65" xfId="0" applyNumberFormat="1" applyFont="1" applyBorder="1"/>
    <xf numFmtId="3" fontId="62" fillId="0" borderId="5" xfId="4" applyNumberFormat="1" applyFont="1" applyBorder="1"/>
    <xf numFmtId="3" fontId="62" fillId="0" borderId="2" xfId="4" applyNumberFormat="1" applyFont="1" applyBorder="1" applyAlignment="1">
      <alignment horizontal="left"/>
    </xf>
    <xf numFmtId="3" fontId="62" fillId="0" borderId="5" xfId="4" applyNumberFormat="1" applyFont="1" applyBorder="1" applyAlignment="1">
      <alignment horizontal="left"/>
    </xf>
    <xf numFmtId="3" fontId="62" fillId="0" borderId="11" xfId="4" applyNumberFormat="1" applyFont="1" applyBorder="1"/>
    <xf numFmtId="0" fontId="62" fillId="0" borderId="22" xfId="0" applyFont="1" applyBorder="1"/>
    <xf numFmtId="0" fontId="62" fillId="0" borderId="5" xfId="0" applyFont="1" applyBorder="1"/>
    <xf numFmtId="1" fontId="48" fillId="0" borderId="21" xfId="4" applyNumberFormat="1" applyFont="1" applyBorder="1" applyAlignment="1">
      <alignment horizontal="center" vertical="center" wrapText="1"/>
    </xf>
    <xf numFmtId="1" fontId="48" fillId="0" borderId="55" xfId="4" applyNumberFormat="1" applyFont="1" applyBorder="1" applyAlignment="1">
      <alignment horizontal="center" vertical="center" wrapText="1"/>
    </xf>
    <xf numFmtId="1" fontId="48" fillId="0" borderId="59" xfId="4" applyNumberFormat="1" applyFont="1" applyBorder="1" applyAlignment="1">
      <alignment horizontal="center" vertical="center" wrapText="1"/>
    </xf>
    <xf numFmtId="0" fontId="49" fillId="0" borderId="0" xfId="0" applyFont="1"/>
    <xf numFmtId="0" fontId="49" fillId="0" borderId="0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168" fontId="53" fillId="0" borderId="10" xfId="1" applyNumberFormat="1" applyFont="1" applyFill="1" applyBorder="1" applyAlignment="1" applyProtection="1">
      <alignment horizontal="right" vertical="center" wrapText="1" shrinkToFit="1"/>
    </xf>
    <xf numFmtId="168" fontId="53" fillId="0" borderId="12" xfId="1" applyNumberFormat="1" applyFont="1" applyFill="1" applyBorder="1" applyAlignment="1" applyProtection="1">
      <alignment horizontal="right" vertical="center" wrapText="1" shrinkToFit="1"/>
    </xf>
    <xf numFmtId="0" fontId="65" fillId="0" borderId="0" xfId="0" applyFont="1" applyBorder="1" applyAlignment="1">
      <alignment horizontal="right"/>
    </xf>
    <xf numFmtId="49" fontId="51" fillId="5" borderId="9" xfId="0" applyNumberFormat="1" applyFont="1" applyFill="1" applyBorder="1" applyAlignment="1" applyProtection="1">
      <alignment vertical="center" wrapText="1" shrinkToFit="1"/>
    </xf>
    <xf numFmtId="168" fontId="51" fillId="5" borderId="13" xfId="1" applyNumberFormat="1" applyFont="1" applyFill="1" applyBorder="1" applyAlignment="1" applyProtection="1">
      <alignment horizontal="right" vertical="center" wrapText="1" shrinkToFit="1"/>
    </xf>
    <xf numFmtId="0" fontId="18" fillId="5" borderId="2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49" fontId="18" fillId="5" borderId="47" xfId="0" applyNumberFormat="1" applyFont="1" applyFill="1" applyBorder="1" applyAlignment="1" applyProtection="1">
      <alignment horizontal="center" vertical="center" wrapText="1" shrinkToFit="1"/>
    </xf>
    <xf numFmtId="0" fontId="18" fillId="5" borderId="18" xfId="0" applyFont="1" applyFill="1" applyBorder="1" applyAlignment="1">
      <alignment horizontal="center" vertical="center"/>
    </xf>
    <xf numFmtId="49" fontId="18" fillId="5" borderId="47" xfId="0" applyNumberFormat="1" applyFont="1" applyFill="1" applyBorder="1" applyAlignment="1" applyProtection="1">
      <alignment vertical="center" wrapText="1" shrinkToFit="1"/>
    </xf>
    <xf numFmtId="0" fontId="59" fillId="0" borderId="0" xfId="0" applyFont="1" applyAlignment="1">
      <alignment horizontal="center"/>
    </xf>
    <xf numFmtId="0" fontId="0" fillId="0" borderId="0" xfId="0" applyFont="1"/>
    <xf numFmtId="0" fontId="65" fillId="0" borderId="0" xfId="0" applyFont="1" applyBorder="1" applyAlignment="1">
      <alignment horizontal="center"/>
    </xf>
    <xf numFmtId="0" fontId="65" fillId="0" borderId="0" xfId="0" applyFont="1" applyAlignment="1">
      <alignment horizontal="right"/>
    </xf>
    <xf numFmtId="0" fontId="31" fillId="0" borderId="5" xfId="0" applyFont="1" applyBorder="1"/>
    <xf numFmtId="0" fontId="66" fillId="0" borderId="5" xfId="0" applyFont="1" applyBorder="1"/>
    <xf numFmtId="0" fontId="28" fillId="0" borderId="0" xfId="0" applyFont="1"/>
    <xf numFmtId="0" fontId="31" fillId="0" borderId="11" xfId="0" applyFont="1" applyBorder="1"/>
    <xf numFmtId="0" fontId="28" fillId="3" borderId="2" xfId="0" applyFont="1" applyFill="1" applyBorder="1" applyAlignment="1">
      <alignment horizontal="left" vertical="center"/>
    </xf>
    <xf numFmtId="0" fontId="28" fillId="3" borderId="4" xfId="0" applyFont="1" applyFill="1" applyBorder="1" applyAlignment="1">
      <alignment horizontal="center" vertical="center"/>
    </xf>
    <xf numFmtId="0" fontId="28" fillId="3" borderId="9" xfId="0" applyFont="1" applyFill="1" applyBorder="1"/>
    <xf numFmtId="3" fontId="67" fillId="0" borderId="0" xfId="0" applyNumberFormat="1" applyFont="1" applyAlignment="1">
      <alignment horizontal="right"/>
    </xf>
    <xf numFmtId="0" fontId="60" fillId="0" borderId="15" xfId="0" applyFont="1" applyBorder="1" applyAlignment="1">
      <alignment horizontal="justify" wrapText="1"/>
    </xf>
    <xf numFmtId="3" fontId="60" fillId="0" borderId="15" xfId="0" applyNumberFormat="1" applyFont="1" applyFill="1" applyBorder="1"/>
    <xf numFmtId="3" fontId="60" fillId="0" borderId="15" xfId="0" applyNumberFormat="1" applyFont="1" applyBorder="1" applyAlignment="1">
      <alignment horizontal="right" wrapText="1"/>
    </xf>
    <xf numFmtId="0" fontId="60" fillId="0" borderId="16" xfId="0" applyFont="1" applyBorder="1" applyAlignment="1">
      <alignment horizontal="justify" wrapText="1"/>
    </xf>
    <xf numFmtId="3" fontId="60" fillId="0" borderId="16" xfId="0" applyNumberFormat="1" applyFont="1" applyFill="1" applyBorder="1"/>
    <xf numFmtId="3" fontId="60" fillId="0" borderId="16" xfId="0" applyNumberFormat="1" applyFont="1" applyBorder="1" applyAlignment="1">
      <alignment horizontal="right" wrapText="1"/>
    </xf>
    <xf numFmtId="3" fontId="60" fillId="2" borderId="16" xfId="0" applyNumberFormat="1" applyFont="1" applyFill="1" applyBorder="1" applyAlignment="1">
      <alignment horizontal="right" wrapText="1"/>
    </xf>
    <xf numFmtId="0" fontId="60" fillId="0" borderId="17" xfId="0" applyFont="1" applyBorder="1" applyAlignment="1">
      <alignment horizontal="justify" wrapText="1"/>
    </xf>
    <xf numFmtId="3" fontId="60" fillId="0" borderId="17" xfId="0" applyNumberFormat="1" applyFont="1" applyBorder="1" applyAlignment="1">
      <alignment horizontal="right" wrapText="1"/>
    </xf>
    <xf numFmtId="3" fontId="60" fillId="0" borderId="10" xfId="0" applyNumberFormat="1" applyFont="1" applyFill="1" applyBorder="1" applyAlignment="1">
      <alignment horizontal="right" wrapText="1"/>
    </xf>
    <xf numFmtId="0" fontId="61" fillId="0" borderId="14" xfId="0" applyFont="1" applyBorder="1" applyAlignment="1">
      <alignment horizontal="center" wrapText="1"/>
    </xf>
    <xf numFmtId="3" fontId="61" fillId="0" borderId="14" xfId="0" applyNumberFormat="1" applyFont="1" applyBorder="1" applyAlignment="1">
      <alignment horizontal="center" wrapText="1"/>
    </xf>
    <xf numFmtId="0" fontId="60" fillId="0" borderId="15" xfId="0" applyFont="1" applyBorder="1" applyAlignment="1">
      <alignment horizontal="center" wrapText="1"/>
    </xf>
    <xf numFmtId="0" fontId="60" fillId="0" borderId="37" xfId="0" applyFont="1" applyBorder="1"/>
    <xf numFmtId="0" fontId="60" fillId="0" borderId="16" xfId="0" applyFont="1" applyBorder="1" applyAlignment="1">
      <alignment horizontal="center" wrapText="1"/>
    </xf>
    <xf numFmtId="3" fontId="60" fillId="0" borderId="16" xfId="4" applyNumberFormat="1" applyFont="1" applyBorder="1"/>
    <xf numFmtId="0" fontId="60" fillId="0" borderId="41" xfId="0" applyFont="1" applyBorder="1"/>
    <xf numFmtId="3" fontId="60" fillId="0" borderId="15" xfId="4" applyNumberFormat="1" applyFont="1" applyBorder="1"/>
    <xf numFmtId="3" fontId="60" fillId="0" borderId="16" xfId="0" applyNumberFormat="1" applyFont="1" applyFill="1" applyBorder="1" applyAlignment="1">
      <alignment horizontal="right" wrapText="1"/>
    </xf>
    <xf numFmtId="0" fontId="68" fillId="6" borderId="18" xfId="0" applyFont="1" applyFill="1" applyBorder="1" applyAlignment="1">
      <alignment horizontal="justify" wrapText="1"/>
    </xf>
    <xf numFmtId="3" fontId="61" fillId="6" borderId="18" xfId="0" applyNumberFormat="1" applyFont="1" applyFill="1" applyBorder="1" applyAlignment="1">
      <alignment horizontal="right" wrapText="1"/>
    </xf>
    <xf numFmtId="0" fontId="68" fillId="4" borderId="18" xfId="0" applyFont="1" applyFill="1" applyBorder="1" applyAlignment="1">
      <alignment wrapText="1"/>
    </xf>
    <xf numFmtId="3" fontId="61" fillId="4" borderId="18" xfId="0" applyNumberFormat="1" applyFont="1" applyFill="1" applyBorder="1" applyAlignment="1">
      <alignment wrapText="1"/>
    </xf>
    <xf numFmtId="0" fontId="69" fillId="0" borderId="0" xfId="0" applyFont="1" applyBorder="1" applyAlignment="1">
      <alignment wrapText="1"/>
    </xf>
    <xf numFmtId="0" fontId="68" fillId="0" borderId="23" xfId="0" applyFont="1" applyBorder="1" applyAlignment="1">
      <alignment wrapText="1"/>
    </xf>
    <xf numFmtId="3" fontId="61" fillId="0" borderId="23" xfId="0" applyNumberFormat="1" applyFont="1" applyBorder="1" applyAlignment="1">
      <alignment wrapText="1"/>
    </xf>
    <xf numFmtId="0" fontId="69" fillId="0" borderId="19" xfId="0" applyFont="1" applyBorder="1" applyAlignment="1">
      <alignment horizontal="center" wrapText="1"/>
    </xf>
    <xf numFmtId="0" fontId="69" fillId="0" borderId="19" xfId="0" applyFont="1" applyBorder="1" applyAlignment="1">
      <alignment horizontal="justify" wrapText="1"/>
    </xf>
    <xf numFmtId="0" fontId="61" fillId="0" borderId="18" xfId="0" applyFont="1" applyBorder="1" applyAlignment="1">
      <alignment horizontal="center" wrapText="1"/>
    </xf>
    <xf numFmtId="0" fontId="60" fillId="0" borderId="20" xfId="0" applyFont="1" applyBorder="1" applyAlignment="1">
      <alignment horizontal="center" wrapText="1"/>
    </xf>
    <xf numFmtId="3" fontId="60" fillId="0" borderId="20" xfId="0" applyNumberFormat="1" applyFont="1" applyBorder="1" applyAlignment="1">
      <alignment horizontal="right" wrapText="1"/>
    </xf>
    <xf numFmtId="0" fontId="60" fillId="0" borderId="21" xfId="0" applyFont="1" applyBorder="1" applyAlignment="1">
      <alignment horizontal="justify" wrapText="1"/>
    </xf>
    <xf numFmtId="3" fontId="60" fillId="0" borderId="21" xfId="0" applyNumberFormat="1" applyFont="1" applyBorder="1" applyAlignment="1">
      <alignment horizontal="right" wrapText="1"/>
    </xf>
    <xf numFmtId="3" fontId="60" fillId="0" borderId="21" xfId="0" applyNumberFormat="1" applyFont="1" applyBorder="1" applyAlignment="1">
      <alignment horizontal="justify" wrapText="1"/>
    </xf>
    <xf numFmtId="3" fontId="60" fillId="0" borderId="15" xfId="0" applyNumberFormat="1" applyFont="1" applyBorder="1" applyAlignment="1">
      <alignment horizontal="justify" wrapText="1"/>
    </xf>
    <xf numFmtId="0" fontId="60" fillId="0" borderId="16" xfId="0" applyFont="1" applyBorder="1" applyAlignment="1">
      <alignment horizontal="right" wrapText="1"/>
    </xf>
    <xf numFmtId="3" fontId="60" fillId="0" borderId="16" xfId="0" applyNumberFormat="1" applyFont="1" applyBorder="1" applyAlignment="1">
      <alignment horizontal="justify" wrapText="1"/>
    </xf>
    <xf numFmtId="167" fontId="60" fillId="0" borderId="15" xfId="0" applyNumberFormat="1" applyFont="1" applyBorder="1" applyAlignment="1">
      <alignment horizontal="right" wrapText="1"/>
    </xf>
    <xf numFmtId="0" fontId="68" fillId="0" borderId="18" xfId="0" applyFont="1" applyBorder="1" applyAlignment="1">
      <alignment horizontal="center" wrapText="1"/>
    </xf>
    <xf numFmtId="0" fontId="68" fillId="4" borderId="50" xfId="0" applyFont="1" applyFill="1" applyBorder="1" applyAlignment="1">
      <alignment horizontal="justify" wrapText="1"/>
    </xf>
    <xf numFmtId="3" fontId="61" fillId="4" borderId="18" xfId="0" applyNumberFormat="1" applyFont="1" applyFill="1" applyBorder="1" applyAlignment="1">
      <alignment horizontal="right" wrapText="1"/>
    </xf>
    <xf numFmtId="0" fontId="61" fillId="0" borderId="50" xfId="0" applyFont="1" applyBorder="1" applyAlignment="1">
      <alignment horizontal="justify" wrapText="1"/>
    </xf>
    <xf numFmtId="3" fontId="61" fillId="0" borderId="18" xfId="0" applyNumberFormat="1" applyFont="1" applyBorder="1" applyAlignment="1">
      <alignment horizontal="right" wrapText="1"/>
    </xf>
    <xf numFmtId="0" fontId="61" fillId="0" borderId="21" xfId="0" applyFont="1" applyBorder="1" applyAlignment="1">
      <alignment horizontal="center" wrapText="1"/>
    </xf>
    <xf numFmtId="0" fontId="61" fillId="0" borderId="0" xfId="0" applyFont="1" applyBorder="1" applyAlignment="1">
      <alignment horizontal="justify" wrapText="1"/>
    </xf>
    <xf numFmtId="3" fontId="61" fillId="0" borderId="21" xfId="0" applyNumberFormat="1" applyFont="1" applyBorder="1" applyAlignment="1">
      <alignment horizontal="right" wrapText="1"/>
    </xf>
    <xf numFmtId="0" fontId="61" fillId="0" borderId="50" xfId="0" applyFont="1" applyBorder="1"/>
    <xf numFmtId="3" fontId="60" fillId="0" borderId="18" xfId="0" applyNumberFormat="1" applyFont="1" applyBorder="1"/>
    <xf numFmtId="0" fontId="60" fillId="0" borderId="18" xfId="0" applyFont="1" applyBorder="1"/>
    <xf numFmtId="0" fontId="61" fillId="0" borderId="42" xfId="0" applyFont="1" applyBorder="1" applyAlignment="1">
      <alignment horizontal="center" wrapText="1"/>
    </xf>
    <xf numFmtId="0" fontId="61" fillId="0" borderId="19" xfId="0" applyFont="1" applyBorder="1"/>
    <xf numFmtId="3" fontId="61" fillId="0" borderId="42" xfId="0" applyNumberFormat="1" applyFont="1" applyBorder="1"/>
    <xf numFmtId="0" fontId="60" fillId="0" borderId="64" xfId="0" applyFont="1" applyBorder="1" applyAlignment="1">
      <alignment horizontal="justify" wrapText="1"/>
    </xf>
    <xf numFmtId="0" fontId="60" fillId="0" borderId="70" xfId="0" applyFont="1" applyBorder="1" applyAlignment="1">
      <alignment horizontal="justify" wrapText="1"/>
    </xf>
    <xf numFmtId="0" fontId="60" fillId="0" borderId="56" xfId="0" applyFont="1" applyBorder="1" applyAlignment="1">
      <alignment horizontal="justify" wrapText="1"/>
    </xf>
    <xf numFmtId="0" fontId="60" fillId="0" borderId="57" xfId="0" applyFont="1" applyBorder="1" applyAlignment="1">
      <alignment horizontal="justify" wrapText="1"/>
    </xf>
    <xf numFmtId="0" fontId="61" fillId="0" borderId="63" xfId="0" applyFont="1" applyBorder="1" applyAlignment="1">
      <alignment horizontal="center" wrapText="1"/>
    </xf>
    <xf numFmtId="0" fontId="68" fillId="0" borderId="42" xfId="0" applyFont="1" applyBorder="1" applyAlignment="1">
      <alignment horizontal="center" wrapText="1"/>
    </xf>
    <xf numFmtId="0" fontId="60" fillId="0" borderId="14" xfId="0" applyFont="1" applyBorder="1" applyAlignment="1">
      <alignment horizontal="center" wrapText="1"/>
    </xf>
    <xf numFmtId="0" fontId="60" fillId="0" borderId="17" xfId="0" applyFont="1" applyBorder="1" applyAlignment="1">
      <alignment horizontal="center" wrapText="1"/>
    </xf>
    <xf numFmtId="0" fontId="38" fillId="6" borderId="45" xfId="0" applyFont="1" applyFill="1" applyBorder="1" applyAlignment="1">
      <alignment wrapText="1"/>
    </xf>
    <xf numFmtId="0" fontId="36" fillId="4" borderId="33" xfId="0" applyFont="1" applyFill="1" applyBorder="1" applyAlignment="1">
      <alignment horizontal="center" wrapText="1"/>
    </xf>
    <xf numFmtId="0" fontId="36" fillId="4" borderId="34" xfId="0" applyFont="1" applyFill="1" applyBorder="1" applyAlignment="1">
      <alignment horizontal="center" wrapText="1"/>
    </xf>
    <xf numFmtId="0" fontId="36" fillId="4" borderId="12" xfId="0" applyFont="1" applyFill="1" applyBorder="1" applyAlignment="1">
      <alignment horizontal="center" wrapText="1"/>
    </xf>
    <xf numFmtId="3" fontId="44" fillId="0" borderId="49" xfId="0" applyNumberFormat="1" applyFont="1" applyBorder="1"/>
    <xf numFmtId="0" fontId="9" fillId="0" borderId="46" xfId="0" applyFont="1" applyBorder="1"/>
    <xf numFmtId="3" fontId="63" fillId="0" borderId="37" xfId="0" applyNumberFormat="1" applyFont="1" applyFill="1" applyBorder="1"/>
    <xf numFmtId="3" fontId="63" fillId="2" borderId="5" xfId="0" applyNumberFormat="1" applyFont="1" applyFill="1" applyBorder="1" applyAlignment="1">
      <alignment horizontal="right" wrapText="1"/>
    </xf>
    <xf numFmtId="3" fontId="63" fillId="2" borderId="1" xfId="0" applyNumberFormat="1" applyFont="1" applyFill="1" applyBorder="1" applyAlignment="1">
      <alignment horizontal="right" wrapText="1"/>
    </xf>
    <xf numFmtId="3" fontId="63" fillId="2" borderId="10" xfId="0" applyNumberFormat="1" applyFont="1" applyFill="1" applyBorder="1" applyAlignment="1">
      <alignment horizontal="right" wrapText="1"/>
    </xf>
    <xf numFmtId="3" fontId="63" fillId="0" borderId="37" xfId="0" applyNumberFormat="1" applyFont="1" applyBorder="1"/>
    <xf numFmtId="3" fontId="63" fillId="0" borderId="49" xfId="0" applyNumberFormat="1" applyFont="1" applyBorder="1"/>
    <xf numFmtId="3" fontId="48" fillId="2" borderId="46" xfId="0" applyNumberFormat="1" applyFont="1" applyFill="1" applyBorder="1" applyAlignment="1">
      <alignment horizontal="center" wrapText="1"/>
    </xf>
    <xf numFmtId="3" fontId="71" fillId="2" borderId="71" xfId="0" applyNumberFormat="1" applyFont="1" applyFill="1" applyBorder="1" applyAlignment="1">
      <alignment wrapText="1"/>
    </xf>
    <xf numFmtId="3" fontId="71" fillId="2" borderId="59" xfId="0" applyNumberFormat="1" applyFont="1" applyFill="1" applyBorder="1" applyAlignment="1">
      <alignment wrapText="1"/>
    </xf>
    <xf numFmtId="3" fontId="72" fillId="2" borderId="1" xfId="0" applyNumberFormat="1" applyFont="1" applyFill="1" applyBorder="1" applyAlignment="1">
      <alignment wrapText="1"/>
    </xf>
    <xf numFmtId="3" fontId="72" fillId="2" borderId="1" xfId="0" applyNumberFormat="1" applyFont="1" applyFill="1" applyBorder="1" applyAlignment="1">
      <alignment horizontal="right" wrapText="1"/>
    </xf>
    <xf numFmtId="3" fontId="72" fillId="2" borderId="10" xfId="0" applyNumberFormat="1" applyFont="1" applyFill="1" applyBorder="1" applyAlignment="1">
      <alignment horizontal="right" wrapText="1"/>
    </xf>
    <xf numFmtId="3" fontId="74" fillId="2" borderId="1" xfId="0" applyNumberFormat="1" applyFont="1" applyFill="1" applyBorder="1" applyAlignment="1">
      <alignment horizontal="right" wrapText="1"/>
    </xf>
    <xf numFmtId="3" fontId="74" fillId="2" borderId="10" xfId="0" applyNumberFormat="1" applyFont="1" applyFill="1" applyBorder="1" applyAlignment="1">
      <alignment horizontal="right" wrapText="1"/>
    </xf>
    <xf numFmtId="3" fontId="75" fillId="2" borderId="1" xfId="0" applyNumberFormat="1" applyFont="1" applyFill="1" applyBorder="1" applyAlignment="1">
      <alignment horizontal="right" wrapText="1"/>
    </xf>
    <xf numFmtId="3" fontId="75" fillId="2" borderId="10" xfId="0" applyNumberFormat="1" applyFont="1" applyFill="1" applyBorder="1" applyAlignment="1">
      <alignment horizontal="right" wrapText="1"/>
    </xf>
    <xf numFmtId="3" fontId="74" fillId="2" borderId="71" xfId="0" applyNumberFormat="1" applyFont="1" applyFill="1" applyBorder="1" applyAlignment="1">
      <alignment horizontal="right" wrapText="1"/>
    </xf>
    <xf numFmtId="3" fontId="74" fillId="2" borderId="59" xfId="0" applyNumberFormat="1" applyFont="1" applyFill="1" applyBorder="1" applyAlignment="1">
      <alignment horizontal="right" wrapText="1"/>
    </xf>
    <xf numFmtId="3" fontId="73" fillId="0" borderId="1" xfId="0" applyNumberFormat="1" applyFont="1" applyBorder="1" applyAlignment="1"/>
    <xf numFmtId="0" fontId="28" fillId="2" borderId="6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vertical="center" wrapText="1"/>
    </xf>
    <xf numFmtId="0" fontId="29" fillId="0" borderId="5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2" borderId="10" xfId="0" applyFont="1" applyFill="1" applyBorder="1" applyAlignment="1">
      <alignment vertical="center"/>
    </xf>
    <xf numFmtId="0" fontId="31" fillId="2" borderId="10" xfId="0" applyFont="1" applyFill="1" applyBorder="1" applyAlignment="1">
      <alignment vertical="center" wrapText="1"/>
    </xf>
    <xf numFmtId="0" fontId="31" fillId="2" borderId="56" xfId="0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28" fillId="0" borderId="5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28" fillId="2" borderId="10" xfId="0" applyFont="1" applyFill="1" applyBorder="1" applyAlignment="1">
      <alignment vertical="center"/>
    </xf>
    <xf numFmtId="0" fontId="0" fillId="0" borderId="5" xfId="0" applyFont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0" fillId="0" borderId="27" xfId="0" applyFont="1" applyBorder="1" applyAlignment="1">
      <alignment vertical="center"/>
    </xf>
    <xf numFmtId="0" fontId="31" fillId="0" borderId="25" xfId="0" applyFont="1" applyBorder="1" applyAlignment="1">
      <alignment horizontal="center" vertical="center"/>
    </xf>
    <xf numFmtId="0" fontId="31" fillId="2" borderId="26" xfId="0" applyFont="1" applyFill="1" applyBorder="1" applyAlignment="1">
      <alignment vertical="center"/>
    </xf>
    <xf numFmtId="0" fontId="62" fillId="0" borderId="11" xfId="0" applyFont="1" applyBorder="1"/>
    <xf numFmtId="0" fontId="45" fillId="0" borderId="69" xfId="0" applyFont="1" applyFill="1" applyBorder="1"/>
    <xf numFmtId="3" fontId="62" fillId="0" borderId="22" xfId="4" applyNumberFormat="1" applyFont="1" applyBorder="1"/>
    <xf numFmtId="3" fontId="45" fillId="0" borderId="67" xfId="0" applyNumberFormat="1" applyFont="1" applyBorder="1"/>
    <xf numFmtId="0" fontId="78" fillId="0" borderId="0" xfId="0" applyFont="1"/>
    <xf numFmtId="0" fontId="79" fillId="0" borderId="0" xfId="0" applyFont="1"/>
    <xf numFmtId="0" fontId="0" fillId="0" borderId="0" xfId="0" applyFill="1"/>
    <xf numFmtId="0" fontId="64" fillId="0" borderId="0" xfId="0" applyFont="1"/>
    <xf numFmtId="49" fontId="0" fillId="0" borderId="0" xfId="0" applyNumberFormat="1"/>
    <xf numFmtId="0" fontId="64" fillId="0" borderId="0" xfId="0" applyFont="1" applyAlignment="1">
      <alignment horizontal="right"/>
    </xf>
    <xf numFmtId="169" fontId="46" fillId="0" borderId="18" xfId="0" applyNumberFormat="1" applyFont="1" applyBorder="1" applyAlignment="1">
      <alignment horizontal="right"/>
    </xf>
    <xf numFmtId="169" fontId="46" fillId="0" borderId="52" xfId="0" applyNumberFormat="1" applyFont="1" applyBorder="1" applyAlignment="1">
      <alignment horizontal="right"/>
    </xf>
    <xf numFmtId="169" fontId="46" fillId="0" borderId="53" xfId="0" applyNumberFormat="1" applyFont="1" applyBorder="1" applyAlignment="1">
      <alignment horizontal="right"/>
    </xf>
    <xf numFmtId="169" fontId="45" fillId="0" borderId="15" xfId="4" applyNumberFormat="1" applyFont="1" applyBorder="1" applyAlignment="1">
      <alignment horizontal="right"/>
    </xf>
    <xf numFmtId="169" fontId="45" fillId="0" borderId="30" xfId="4" applyNumberFormat="1" applyFont="1" applyBorder="1" applyAlignment="1">
      <alignment horizontal="right"/>
    </xf>
    <xf numFmtId="169" fontId="45" fillId="0" borderId="28" xfId="4" applyNumberFormat="1" applyFont="1" applyBorder="1" applyAlignment="1">
      <alignment horizontal="right"/>
    </xf>
    <xf numFmtId="169" fontId="45" fillId="0" borderId="29" xfId="4" applyNumberFormat="1" applyFont="1" applyBorder="1" applyAlignment="1">
      <alignment horizontal="right"/>
    </xf>
    <xf numFmtId="169" fontId="45" fillId="0" borderId="10" xfId="4" applyNumberFormat="1" applyFont="1" applyBorder="1" applyAlignment="1">
      <alignment horizontal="right"/>
    </xf>
    <xf numFmtId="169" fontId="45" fillId="0" borderId="29" xfId="4" applyNumberFormat="1" applyFont="1" applyFill="1" applyBorder="1" applyAlignment="1">
      <alignment horizontal="right"/>
    </xf>
    <xf numFmtId="169" fontId="46" fillId="5" borderId="53" xfId="0" applyNumberFormat="1" applyFont="1" applyFill="1" applyBorder="1" applyAlignment="1">
      <alignment horizontal="right"/>
    </xf>
    <xf numFmtId="169" fontId="46" fillId="5" borderId="52" xfId="0" applyNumberFormat="1" applyFont="1" applyFill="1" applyBorder="1" applyAlignment="1">
      <alignment horizontal="right"/>
    </xf>
    <xf numFmtId="169" fontId="46" fillId="5" borderId="50" xfId="0" applyNumberFormat="1" applyFont="1" applyFill="1" applyBorder="1" applyAlignment="1">
      <alignment horizontal="right"/>
    </xf>
    <xf numFmtId="169" fontId="45" fillId="0" borderId="56" xfId="0" applyNumberFormat="1" applyFont="1" applyBorder="1" applyAlignment="1">
      <alignment horizontal="right"/>
    </xf>
    <xf numFmtId="169" fontId="45" fillId="0" borderId="55" xfId="0" applyNumberFormat="1" applyFont="1" applyBorder="1" applyAlignment="1">
      <alignment horizontal="right"/>
    </xf>
    <xf numFmtId="169" fontId="40" fillId="0" borderId="58" xfId="0" applyNumberFormat="1" applyFont="1" applyBorder="1" applyAlignment="1">
      <alignment horizontal="right"/>
    </xf>
    <xf numFmtId="169" fontId="46" fillId="6" borderId="53" xfId="0" applyNumberFormat="1" applyFont="1" applyFill="1" applyBorder="1" applyAlignment="1">
      <alignment horizontal="right"/>
    </xf>
    <xf numFmtId="169" fontId="46" fillId="6" borderId="52" xfId="0" applyNumberFormat="1" applyFont="1" applyFill="1" applyBorder="1" applyAlignment="1">
      <alignment horizontal="right"/>
    </xf>
    <xf numFmtId="169" fontId="46" fillId="6" borderId="50" xfId="0" applyNumberFormat="1" applyFont="1" applyFill="1" applyBorder="1" applyAlignment="1">
      <alignment horizontal="right"/>
    </xf>
    <xf numFmtId="169" fontId="49" fillId="0" borderId="16" xfId="0" applyNumberFormat="1" applyFont="1" applyBorder="1" applyAlignment="1">
      <alignment horizontal="right"/>
    </xf>
    <xf numFmtId="169" fontId="49" fillId="0" borderId="78" xfId="0" applyNumberFormat="1" applyFont="1" applyBorder="1" applyAlignment="1">
      <alignment horizontal="right"/>
    </xf>
    <xf numFmtId="169" fontId="49" fillId="0" borderId="85" xfId="0" applyNumberFormat="1" applyFont="1" applyBorder="1" applyAlignment="1">
      <alignment horizontal="right"/>
    </xf>
    <xf numFmtId="169" fontId="49" fillId="0" borderId="86" xfId="0" applyNumberFormat="1" applyFont="1" applyBorder="1" applyAlignment="1">
      <alignment horizontal="right"/>
    </xf>
    <xf numFmtId="169" fontId="49" fillId="0" borderId="30" xfId="4" applyNumberFormat="1" applyFont="1" applyBorder="1" applyAlignment="1">
      <alignment horizontal="right"/>
    </xf>
    <xf numFmtId="169" fontId="49" fillId="0" borderId="28" xfId="4" applyNumberFormat="1" applyFont="1" applyBorder="1" applyAlignment="1">
      <alignment horizontal="right"/>
    </xf>
    <xf numFmtId="169" fontId="49" fillId="0" borderId="15" xfId="0" applyNumberFormat="1" applyFont="1" applyBorder="1" applyAlignment="1">
      <alignment horizontal="right"/>
    </xf>
    <xf numFmtId="169" fontId="49" fillId="0" borderId="29" xfId="4" applyNumberFormat="1" applyFont="1" applyBorder="1" applyAlignment="1">
      <alignment horizontal="right"/>
    </xf>
    <xf numFmtId="169" fontId="49" fillId="0" borderId="10" xfId="4" applyNumberFormat="1" applyFont="1" applyBorder="1" applyAlignment="1">
      <alignment horizontal="right"/>
    </xf>
    <xf numFmtId="169" fontId="49" fillId="0" borderId="33" xfId="4" applyNumberFormat="1" applyFont="1" applyFill="1" applyBorder="1" applyAlignment="1">
      <alignment horizontal="right"/>
    </xf>
    <xf numFmtId="169" fontId="49" fillId="0" borderId="12" xfId="4" applyNumberFormat="1" applyFont="1" applyBorder="1" applyAlignment="1">
      <alignment horizontal="right"/>
    </xf>
    <xf numFmtId="3" fontId="62" fillId="0" borderId="82" xfId="0" applyNumberFormat="1" applyFont="1" applyBorder="1" applyAlignment="1"/>
    <xf numFmtId="0" fontId="47" fillId="0" borderId="0" xfId="0" applyFont="1" applyBorder="1" applyAlignment="1">
      <alignment horizontal="center"/>
    </xf>
    <xf numFmtId="0" fontId="49" fillId="0" borderId="0" xfId="0" applyFont="1" applyBorder="1" applyAlignment="1">
      <alignment horizontal="right"/>
    </xf>
    <xf numFmtId="0" fontId="47" fillId="0" borderId="0" xfId="0" applyFont="1" applyBorder="1" applyAlignment="1">
      <alignment horizontal="center" vertical="top" wrapText="1"/>
    </xf>
    <xf numFmtId="0" fontId="41" fillId="0" borderId="0" xfId="3" applyFont="1" applyAlignment="1">
      <alignment horizontal="center" vertical="center" wrapText="1"/>
    </xf>
    <xf numFmtId="169" fontId="49" fillId="0" borderId="78" xfId="0" applyNumberFormat="1" applyFont="1" applyFill="1" applyBorder="1"/>
    <xf numFmtId="169" fontId="49" fillId="0" borderId="40" xfId="0" applyNumberFormat="1" applyFont="1" applyFill="1" applyBorder="1"/>
    <xf numFmtId="169" fontId="40" fillId="0" borderId="4" xfId="1" applyNumberFormat="1" applyFont="1" applyBorder="1"/>
    <xf numFmtId="169" fontId="49" fillId="0" borderId="15" xfId="0" applyNumberFormat="1" applyFont="1" applyFill="1" applyBorder="1"/>
    <xf numFmtId="169" fontId="49" fillId="0" borderId="29" xfId="0" applyNumberFormat="1" applyFont="1" applyFill="1" applyBorder="1"/>
    <xf numFmtId="169" fontId="40" fillId="0" borderId="10" xfId="1" applyNumberFormat="1" applyFont="1" applyBorder="1"/>
    <xf numFmtId="169" fontId="49" fillId="0" borderId="16" xfId="0" applyNumberFormat="1" applyFont="1" applyFill="1" applyBorder="1"/>
    <xf numFmtId="169" fontId="40" fillId="0" borderId="10" xfId="1" applyNumberFormat="1" applyFont="1" applyFill="1" applyBorder="1"/>
    <xf numFmtId="169" fontId="49" fillId="0" borderId="29" xfId="1" applyNumberFormat="1" applyFont="1" applyBorder="1" applyAlignment="1"/>
    <xf numFmtId="169" fontId="49" fillId="0" borderId="10" xfId="1" applyNumberFormat="1" applyFont="1" applyBorder="1"/>
    <xf numFmtId="169" fontId="49" fillId="0" borderId="10" xfId="1" applyNumberFormat="1" applyFont="1" applyFill="1" applyBorder="1"/>
    <xf numFmtId="169" fontId="55" fillId="0" borderId="29" xfId="1" applyNumberFormat="1" applyFont="1" applyBorder="1" applyAlignment="1"/>
    <xf numFmtId="169" fontId="55" fillId="0" borderId="29" xfId="1" applyNumberFormat="1" applyFont="1" applyBorder="1"/>
    <xf numFmtId="169" fontId="47" fillId="0" borderId="18" xfId="0" applyNumberFormat="1" applyFont="1" applyBorder="1"/>
    <xf numFmtId="169" fontId="43" fillId="0" borderId="52" xfId="1" applyNumberFormat="1" applyFont="1" applyBorder="1"/>
    <xf numFmtId="169" fontId="43" fillId="0" borderId="13" xfId="1" applyNumberFormat="1" applyFont="1" applyBorder="1"/>
    <xf numFmtId="169" fontId="49" fillId="0" borderId="15" xfId="0" applyNumberFormat="1" applyFont="1" applyBorder="1"/>
    <xf numFmtId="169" fontId="40" fillId="0" borderId="80" xfId="1" applyNumberFormat="1" applyFont="1" applyBorder="1"/>
    <xf numFmtId="169" fontId="40" fillId="0" borderId="30" xfId="1" applyNumberFormat="1" applyFont="1" applyBorder="1"/>
    <xf numFmtId="169" fontId="40" fillId="0" borderId="28" xfId="1" applyNumberFormat="1" applyFont="1" applyBorder="1"/>
    <xf numFmtId="169" fontId="40" fillId="0" borderId="29" xfId="1" applyNumberFormat="1" applyFont="1" applyBorder="1"/>
    <xf numFmtId="169" fontId="49" fillId="0" borderId="21" xfId="0" applyNumberFormat="1" applyFont="1" applyBorder="1"/>
    <xf numFmtId="169" fontId="40" fillId="0" borderId="33" xfId="1" applyNumberFormat="1" applyFont="1" applyBorder="1"/>
    <xf numFmtId="169" fontId="40" fillId="0" borderId="12" xfId="1" applyNumberFormat="1" applyFont="1" applyBorder="1"/>
    <xf numFmtId="169" fontId="47" fillId="3" borderId="89" xfId="0" applyNumberFormat="1" applyFont="1" applyFill="1" applyBorder="1" applyAlignment="1">
      <alignment horizontal="right"/>
    </xf>
    <xf numFmtId="169" fontId="43" fillId="3" borderId="89" xfId="1" applyNumberFormat="1" applyFont="1" applyFill="1" applyBorder="1"/>
    <xf numFmtId="169" fontId="49" fillId="0" borderId="89" xfId="0" applyNumberFormat="1" applyFont="1" applyFill="1" applyBorder="1"/>
    <xf numFmtId="169" fontId="40" fillId="0" borderId="91" xfId="1" applyNumberFormat="1" applyFont="1" applyBorder="1"/>
    <xf numFmtId="169" fontId="40" fillId="0" borderId="83" xfId="1" applyNumberFormat="1" applyFont="1" applyBorder="1"/>
    <xf numFmtId="169" fontId="47" fillId="4" borderId="51" xfId="0" applyNumberFormat="1" applyFont="1" applyFill="1" applyBorder="1"/>
    <xf numFmtId="169" fontId="43" fillId="4" borderId="48" xfId="1" applyNumberFormat="1" applyFont="1" applyFill="1" applyBorder="1"/>
    <xf numFmtId="169" fontId="43" fillId="4" borderId="51" xfId="1" applyNumberFormat="1" applyFont="1" applyFill="1" applyBorder="1"/>
    <xf numFmtId="0" fontId="49" fillId="0" borderId="22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49" fillId="0" borderId="22" xfId="0" applyFont="1" applyBorder="1" applyAlignment="1">
      <alignment horizontal="left" vertical="center" wrapText="1"/>
    </xf>
    <xf numFmtId="0" fontId="49" fillId="0" borderId="31" xfId="0" applyFont="1" applyBorder="1" applyAlignment="1">
      <alignment horizontal="left" vertical="center" wrapText="1"/>
    </xf>
    <xf numFmtId="0" fontId="49" fillId="0" borderId="5" xfId="0" applyFont="1" applyBorder="1" applyAlignment="1">
      <alignment horizontal="left" vertical="center" wrapText="1"/>
    </xf>
    <xf numFmtId="0" fontId="49" fillId="0" borderId="32" xfId="0" applyFont="1" applyBorder="1" applyAlignment="1">
      <alignment horizontal="left" vertical="center" wrapText="1"/>
    </xf>
    <xf numFmtId="0" fontId="49" fillId="0" borderId="31" xfId="0" applyFont="1" applyBorder="1" applyAlignment="1">
      <alignment horizontal="left" vertical="center"/>
    </xf>
    <xf numFmtId="0" fontId="49" fillId="0" borderId="32" xfId="0" applyFont="1" applyBorder="1" applyAlignment="1">
      <alignment horizontal="left" vertical="center"/>
    </xf>
    <xf numFmtId="0" fontId="49" fillId="0" borderId="35" xfId="0" applyFont="1" applyBorder="1" applyAlignment="1">
      <alignment horizontal="left" vertical="center"/>
    </xf>
    <xf numFmtId="167" fontId="47" fillId="0" borderId="47" xfId="0" applyNumberFormat="1" applyFont="1" applyBorder="1" applyAlignment="1">
      <alignment horizontal="right" vertical="center" wrapText="1"/>
    </xf>
    <xf numFmtId="49" fontId="49" fillId="0" borderId="67" xfId="0" applyNumberFormat="1" applyFont="1" applyBorder="1" applyAlignment="1">
      <alignment horizontal="center" vertical="center" wrapText="1"/>
    </xf>
    <xf numFmtId="49" fontId="49" fillId="0" borderId="68" xfId="0" applyNumberFormat="1" applyFont="1" applyBorder="1" applyAlignment="1">
      <alignment horizontal="center" vertical="center" wrapText="1"/>
    </xf>
    <xf numFmtId="49" fontId="49" fillId="0" borderId="69" xfId="0" applyNumberFormat="1" applyFont="1" applyBorder="1" applyAlignment="1">
      <alignment horizontal="center" vertical="center" wrapText="1"/>
    </xf>
    <xf numFmtId="49" fontId="49" fillId="0" borderId="0" xfId="0" applyNumberFormat="1" applyFont="1" applyBorder="1" applyAlignment="1">
      <alignment horizontal="center" vertical="center" wrapText="1"/>
    </xf>
    <xf numFmtId="0" fontId="49" fillId="0" borderId="82" xfId="0" applyFont="1" applyBorder="1" applyAlignment="1">
      <alignment horizontal="center" vertical="center" wrapText="1"/>
    </xf>
    <xf numFmtId="49" fontId="49" fillId="0" borderId="79" xfId="0" applyNumberFormat="1" applyFont="1" applyBorder="1" applyAlignment="1">
      <alignment horizontal="center" vertical="center" wrapText="1"/>
    </xf>
    <xf numFmtId="0" fontId="49" fillId="0" borderId="86" xfId="0" applyFont="1" applyBorder="1" applyAlignment="1">
      <alignment horizontal="left" vertical="center" wrapText="1"/>
    </xf>
    <xf numFmtId="0" fontId="47" fillId="0" borderId="18" xfId="0" applyFont="1" applyFill="1" applyBorder="1" applyAlignment="1">
      <alignment horizontal="center" vertical="center" wrapText="1"/>
    </xf>
    <xf numFmtId="0" fontId="49" fillId="0" borderId="18" xfId="0" applyFont="1" applyBorder="1" applyAlignment="1">
      <alignment vertical="center"/>
    </xf>
    <xf numFmtId="0" fontId="47" fillId="0" borderId="42" xfId="0" applyFont="1" applyBorder="1" applyAlignment="1">
      <alignment vertical="center"/>
    </xf>
    <xf numFmtId="0" fontId="48" fillId="3" borderId="25" xfId="0" applyFont="1" applyFill="1" applyBorder="1" applyAlignment="1">
      <alignment horizontal="center" vertical="center" wrapText="1"/>
    </xf>
    <xf numFmtId="0" fontId="48" fillId="3" borderId="26" xfId="0" applyFont="1" applyFill="1" applyBorder="1" applyAlignment="1">
      <alignment horizontal="center" vertical="center" wrapText="1"/>
    </xf>
    <xf numFmtId="0" fontId="48" fillId="3" borderId="27" xfId="0" applyFont="1" applyFill="1" applyBorder="1" applyAlignment="1">
      <alignment horizontal="center" vertical="center" wrapText="1"/>
    </xf>
    <xf numFmtId="0" fontId="48" fillId="3" borderId="26" xfId="0" applyFont="1" applyFill="1" applyBorder="1" applyAlignment="1">
      <alignment horizontal="center" vertical="center" textRotation="90" wrapText="1"/>
    </xf>
    <xf numFmtId="0" fontId="48" fillId="3" borderId="27" xfId="0" applyFont="1" applyFill="1" applyBorder="1" applyAlignment="1">
      <alignment horizontal="center" vertical="center" textRotation="90" wrapText="1"/>
    </xf>
    <xf numFmtId="0" fontId="48" fillId="3" borderId="33" xfId="0" applyFont="1" applyFill="1" applyBorder="1" applyAlignment="1">
      <alignment horizontal="center" vertical="center" textRotation="90" wrapText="1"/>
    </xf>
    <xf numFmtId="0" fontId="48" fillId="3" borderId="34" xfId="0" applyFont="1" applyFill="1" applyBorder="1" applyAlignment="1">
      <alignment horizontal="center" vertical="center" textRotation="90" wrapText="1"/>
    </xf>
    <xf numFmtId="0" fontId="48" fillId="3" borderId="12" xfId="0" applyFont="1" applyFill="1" applyBorder="1" applyAlignment="1">
      <alignment horizontal="center" vertical="center" textRotation="90" wrapText="1"/>
    </xf>
    <xf numFmtId="0" fontId="48" fillId="3" borderId="11" xfId="0" applyFont="1" applyFill="1" applyBorder="1" applyAlignment="1">
      <alignment horizontal="center" vertical="center" textRotation="90" wrapText="1"/>
    </xf>
    <xf numFmtId="167" fontId="47" fillId="0" borderId="84" xfId="0" applyNumberFormat="1" applyFont="1" applyBorder="1" applyAlignment="1">
      <alignment horizontal="right" vertical="center" wrapText="1"/>
    </xf>
    <xf numFmtId="0" fontId="58" fillId="0" borderId="0" xfId="0" applyFont="1"/>
    <xf numFmtId="3" fontId="58" fillId="0" borderId="0" xfId="0" applyNumberFormat="1" applyFont="1"/>
    <xf numFmtId="169" fontId="47" fillId="0" borderId="84" xfId="0" applyNumberFormat="1" applyFont="1" applyBorder="1" applyAlignment="1">
      <alignment horizontal="right" vertical="center" wrapText="1"/>
    </xf>
    <xf numFmtId="169" fontId="47" fillId="0" borderId="18" xfId="0" applyNumberFormat="1" applyFont="1" applyBorder="1" applyAlignment="1">
      <alignment horizontal="right" vertical="center" wrapText="1"/>
    </xf>
    <xf numFmtId="169" fontId="47" fillId="0" borderId="47" xfId="0" applyNumberFormat="1" applyFont="1" applyBorder="1" applyAlignment="1">
      <alignment horizontal="right" vertical="center" wrapText="1"/>
    </xf>
    <xf numFmtId="49" fontId="2" fillId="0" borderId="0" xfId="0" applyNumberFormat="1" applyFont="1"/>
    <xf numFmtId="49" fontId="20" fillId="0" borderId="11" xfId="0" applyNumberFormat="1" applyFont="1" applyFill="1" applyBorder="1" applyAlignment="1" applyProtection="1">
      <alignment vertical="center" wrapText="1" shrinkToFit="1"/>
    </xf>
    <xf numFmtId="49" fontId="13" fillId="0" borderId="72" xfId="0" applyNumberFormat="1" applyFont="1" applyBorder="1"/>
    <xf numFmtId="49" fontId="0" fillId="0" borderId="21" xfId="0" applyNumberFormat="1" applyBorder="1"/>
    <xf numFmtId="49" fontId="0" fillId="0" borderId="42" xfId="0" applyNumberFormat="1" applyBorder="1"/>
    <xf numFmtId="49" fontId="2" fillId="0" borderId="72" xfId="0" applyNumberFormat="1" applyFont="1" applyBorder="1"/>
    <xf numFmtId="49" fontId="0" fillId="0" borderId="21" xfId="0" applyNumberFormat="1" applyFont="1" applyBorder="1"/>
    <xf numFmtId="49" fontId="0" fillId="0" borderId="42" xfId="0" applyNumberFormat="1" applyFont="1" applyBorder="1"/>
    <xf numFmtId="49" fontId="53" fillId="0" borderId="77" xfId="0" applyNumberFormat="1" applyFont="1" applyFill="1" applyBorder="1" applyAlignment="1" applyProtection="1">
      <alignment vertical="center" wrapText="1" shrinkToFit="1"/>
    </xf>
    <xf numFmtId="49" fontId="51" fillId="0" borderId="82" xfId="0" applyNumberFormat="1" applyFont="1" applyFill="1" applyBorder="1" applyAlignment="1" applyProtection="1">
      <alignment vertical="center" wrapText="1" shrinkToFit="1"/>
    </xf>
    <xf numFmtId="49" fontId="51" fillId="5" borderId="73" xfId="0" applyNumberFormat="1" applyFont="1" applyFill="1" applyBorder="1" applyAlignment="1" applyProtection="1">
      <alignment vertical="center" wrapText="1" shrinkToFit="1"/>
    </xf>
    <xf numFmtId="49" fontId="13" fillId="0" borderId="21" xfId="0" applyNumberFormat="1" applyFont="1" applyBorder="1"/>
    <xf numFmtId="49" fontId="0" fillId="0" borderId="0" xfId="0" applyNumberFormat="1" applyBorder="1"/>
    <xf numFmtId="49" fontId="51" fillId="0" borderId="73" xfId="0" applyNumberFormat="1" applyFont="1" applyFill="1" applyBorder="1" applyAlignment="1" applyProtection="1">
      <alignment vertical="center" wrapText="1" shrinkToFit="1"/>
    </xf>
    <xf numFmtId="49" fontId="51" fillId="0" borderId="77" xfId="0" applyNumberFormat="1" applyFont="1" applyFill="1" applyBorder="1" applyAlignment="1" applyProtection="1">
      <alignment vertical="center" wrapText="1" shrinkToFit="1"/>
    </xf>
    <xf numFmtId="168" fontId="0" fillId="0" borderId="0" xfId="0" applyNumberFormat="1"/>
    <xf numFmtId="49" fontId="20" fillId="0" borderId="77" xfId="0" applyNumberFormat="1" applyFont="1" applyFill="1" applyBorder="1" applyAlignment="1" applyProtection="1">
      <alignment vertical="center" wrapText="1" shrinkToFit="1"/>
    </xf>
    <xf numFmtId="169" fontId="53" fillId="0" borderId="10" xfId="1" applyNumberFormat="1" applyFont="1" applyFill="1" applyBorder="1" applyAlignment="1" applyProtection="1">
      <alignment horizontal="right" vertical="center" wrapText="1" shrinkToFit="1"/>
    </xf>
    <xf numFmtId="169" fontId="53" fillId="0" borderId="59" xfId="1" applyNumberFormat="1" applyFont="1" applyFill="1" applyBorder="1" applyAlignment="1" applyProtection="1">
      <alignment horizontal="right" vertical="center" wrapText="1" shrinkToFit="1"/>
    </xf>
    <xf numFmtId="169" fontId="51" fillId="5" borderId="13" xfId="1" applyNumberFormat="1" applyFont="1" applyFill="1" applyBorder="1" applyAlignment="1" applyProtection="1">
      <alignment horizontal="right" vertical="center" wrapText="1" shrinkToFit="1"/>
    </xf>
    <xf numFmtId="169" fontId="53" fillId="0" borderId="80" xfId="1" applyNumberFormat="1" applyFont="1" applyFill="1" applyBorder="1" applyAlignment="1" applyProtection="1">
      <alignment horizontal="right" vertical="center" wrapText="1" shrinkToFit="1"/>
    </xf>
    <xf numFmtId="169" fontId="53" fillId="0" borderId="12" xfId="1" applyNumberFormat="1" applyFont="1" applyFill="1" applyBorder="1" applyAlignment="1" applyProtection="1">
      <alignment horizontal="right" vertical="center" wrapText="1" shrinkToFit="1"/>
    </xf>
    <xf numFmtId="169" fontId="51" fillId="5" borderId="83" xfId="1" applyNumberFormat="1" applyFont="1" applyFill="1" applyBorder="1" applyAlignment="1" applyProtection="1">
      <alignment horizontal="right" vertical="center" wrapText="1" shrinkToFit="1"/>
    </xf>
    <xf numFmtId="169" fontId="51" fillId="0" borderId="59" xfId="1" applyNumberFormat="1" applyFont="1" applyFill="1" applyBorder="1" applyAlignment="1" applyProtection="1">
      <alignment horizontal="right" vertical="center" wrapText="1" shrinkToFit="1"/>
    </xf>
    <xf numFmtId="169" fontId="20" fillId="0" borderId="12" xfId="1" applyNumberFormat="1" applyFont="1" applyFill="1" applyBorder="1" applyAlignment="1" applyProtection="1">
      <alignment horizontal="right" vertical="center" wrapText="1" shrinkToFit="1"/>
    </xf>
    <xf numFmtId="169" fontId="51" fillId="0" borderId="83" xfId="1" applyNumberFormat="1" applyFont="1" applyFill="1" applyBorder="1" applyAlignment="1" applyProtection="1">
      <alignment horizontal="right" vertical="center" wrapText="1" shrinkToFit="1"/>
    </xf>
    <xf numFmtId="169" fontId="51" fillId="0" borderId="80" xfId="1" applyNumberFormat="1" applyFont="1" applyFill="1" applyBorder="1" applyAlignment="1" applyProtection="1">
      <alignment horizontal="right" vertical="center" wrapText="1" shrinkToFit="1"/>
    </xf>
    <xf numFmtId="169" fontId="53" fillId="0" borderId="28" xfId="1" applyNumberFormat="1" applyFont="1" applyFill="1" applyBorder="1" applyAlignment="1" applyProtection="1">
      <alignment horizontal="right" vertical="center" wrapText="1" shrinkToFit="1"/>
    </xf>
    <xf numFmtId="49" fontId="65" fillId="0" borderId="37" xfId="0" applyNumberFormat="1" applyFont="1" applyFill="1" applyBorder="1" applyAlignment="1" applyProtection="1">
      <alignment vertical="center" wrapText="1" shrinkToFit="1"/>
    </xf>
    <xf numFmtId="49" fontId="65" fillId="0" borderId="49" xfId="0" applyNumberFormat="1" applyFont="1" applyFill="1" applyBorder="1" applyAlignment="1" applyProtection="1">
      <alignment horizontal="left" vertical="center" wrapText="1" indent="5" shrinkToFit="1"/>
    </xf>
    <xf numFmtId="49" fontId="18" fillId="0" borderId="37" xfId="0" applyNumberFormat="1" applyFont="1" applyFill="1" applyBorder="1" applyAlignment="1" applyProtection="1">
      <alignment vertical="center" wrapText="1" shrinkToFit="1"/>
    </xf>
    <xf numFmtId="0" fontId="66" fillId="0" borderId="5" xfId="0" applyFont="1" applyBorder="1" applyAlignment="1">
      <alignment horizontal="left" indent="5"/>
    </xf>
    <xf numFmtId="0" fontId="66" fillId="0" borderId="5" xfId="0" applyFont="1" applyBorder="1" applyAlignment="1">
      <alignment horizontal="left" indent="8"/>
    </xf>
    <xf numFmtId="0" fontId="28" fillId="3" borderId="84" xfId="0" applyFont="1" applyFill="1" applyBorder="1"/>
    <xf numFmtId="0" fontId="31" fillId="0" borderId="77" xfId="0" applyFont="1" applyBorder="1"/>
    <xf numFmtId="0" fontId="28" fillId="3" borderId="82" xfId="0" applyFont="1" applyFill="1" applyBorder="1" applyAlignment="1">
      <alignment horizontal="left" vertical="center"/>
    </xf>
    <xf numFmtId="0" fontId="66" fillId="0" borderId="11" xfId="0" applyFont="1" applyBorder="1" applyAlignment="1">
      <alignment horizontal="left" indent="5"/>
    </xf>
    <xf numFmtId="0" fontId="31" fillId="0" borderId="22" xfId="0" applyFont="1" applyFill="1" applyBorder="1" applyAlignment="1">
      <alignment horizontal="left" vertical="center"/>
    </xf>
    <xf numFmtId="169" fontId="18" fillId="0" borderId="16" xfId="1" applyNumberFormat="1" applyFont="1" applyBorder="1" applyAlignment="1">
      <alignment vertical="center"/>
    </xf>
    <xf numFmtId="169" fontId="65" fillId="0" borderId="16" xfId="1" applyNumberFormat="1" applyFont="1" applyBorder="1" applyAlignment="1">
      <alignment vertical="center"/>
    </xf>
    <xf numFmtId="169" fontId="65" fillId="0" borderId="17" xfId="1" applyNumberFormat="1" applyFont="1" applyBorder="1" applyAlignment="1">
      <alignment vertical="center"/>
    </xf>
    <xf numFmtId="169" fontId="82" fillId="5" borderId="18" xfId="1" applyNumberFormat="1" applyFont="1" applyFill="1" applyBorder="1" applyAlignment="1">
      <alignment vertical="center"/>
    </xf>
    <xf numFmtId="169" fontId="31" fillId="0" borderId="28" xfId="0" applyNumberFormat="1" applyFont="1" applyFill="1" applyBorder="1" applyAlignment="1">
      <alignment horizontal="right" vertical="center"/>
    </xf>
    <xf numFmtId="169" fontId="31" fillId="0" borderId="12" xfId="1" applyNumberFormat="1" applyFont="1" applyBorder="1" applyAlignment="1">
      <alignment horizontal="right"/>
    </xf>
    <xf numFmtId="169" fontId="28" fillId="3" borderId="13" xfId="1" applyNumberFormat="1" applyFont="1" applyFill="1" applyBorder="1" applyAlignment="1">
      <alignment horizontal="right"/>
    </xf>
    <xf numFmtId="169" fontId="31" fillId="0" borderId="59" xfId="0" applyNumberFormat="1" applyFont="1" applyBorder="1" applyAlignment="1"/>
    <xf numFmtId="169" fontId="28" fillId="3" borderId="80" xfId="0" applyNumberFormat="1" applyFont="1" applyFill="1" applyBorder="1" applyAlignment="1">
      <alignment horizontal="center" vertical="center"/>
    </xf>
    <xf numFmtId="169" fontId="31" fillId="0" borderId="10" xfId="1" applyNumberFormat="1" applyFont="1" applyBorder="1" applyAlignment="1"/>
    <xf numFmtId="169" fontId="66" fillId="0" borderId="10" xfId="0" applyNumberFormat="1" applyFont="1" applyBorder="1" applyAlignment="1"/>
    <xf numFmtId="169" fontId="28" fillId="3" borderId="18" xfId="0" applyNumberFormat="1" applyFont="1" applyFill="1" applyBorder="1" applyAlignment="1"/>
    <xf numFmtId="169" fontId="31" fillId="0" borderId="0" xfId="0" applyNumberFormat="1" applyFont="1" applyAlignment="1"/>
    <xf numFmtId="169" fontId="28" fillId="3" borderId="18" xfId="0" applyNumberFormat="1" applyFont="1" applyFill="1" applyBorder="1" applyAlignment="1">
      <alignment horizontal="right"/>
    </xf>
    <xf numFmtId="0" fontId="56" fillId="0" borderId="92" xfId="0" applyFont="1" applyBorder="1" applyAlignment="1"/>
    <xf numFmtId="0" fontId="56" fillId="0" borderId="37" xfId="0" applyFont="1" applyBorder="1"/>
    <xf numFmtId="0" fontId="56" fillId="0" borderId="38" xfId="0" applyFont="1" applyBorder="1" applyAlignment="1"/>
    <xf numFmtId="0" fontId="32" fillId="0" borderId="46" xfId="0" applyFont="1" applyBorder="1"/>
    <xf numFmtId="0" fontId="32" fillId="0" borderId="37" xfId="0" applyFont="1" applyFill="1" applyBorder="1"/>
    <xf numFmtId="0" fontId="32" fillId="0" borderId="38" xfId="0" applyFont="1" applyFill="1" applyBorder="1" applyAlignment="1"/>
    <xf numFmtId="169" fontId="56" fillId="0" borderId="78" xfId="0" applyNumberFormat="1" applyFont="1" applyBorder="1" applyAlignment="1">
      <alignment horizontal="right"/>
    </xf>
    <xf numFmtId="169" fontId="56" fillId="0" borderId="16" xfId="0" applyNumberFormat="1" applyFont="1" applyBorder="1" applyAlignment="1">
      <alignment horizontal="right"/>
    </xf>
    <xf numFmtId="169" fontId="56" fillId="0" borderId="14" xfId="0" applyNumberFormat="1" applyFont="1" applyBorder="1" applyAlignment="1">
      <alignment horizontal="right"/>
    </xf>
    <xf numFmtId="169" fontId="32" fillId="0" borderId="21" xfId="0" applyNumberFormat="1" applyFont="1" applyBorder="1"/>
    <xf numFmtId="169" fontId="32" fillId="0" borderId="16" xfId="0" applyNumberFormat="1" applyFont="1" applyBorder="1"/>
    <xf numFmtId="169" fontId="32" fillId="0" borderId="14" xfId="0" applyNumberFormat="1" applyFont="1" applyBorder="1"/>
    <xf numFmtId="3" fontId="67" fillId="0" borderId="0" xfId="3" applyNumberFormat="1" applyFont="1" applyAlignment="1"/>
    <xf numFmtId="3" fontId="67" fillId="0" borderId="0" xfId="3" applyNumberFormat="1" applyFont="1" applyAlignment="1">
      <alignment horizontal="right"/>
    </xf>
    <xf numFmtId="169" fontId="20" fillId="0" borderId="1" xfId="3" applyNumberFormat="1" applyFont="1" applyBorder="1" applyAlignment="1">
      <alignment horizontal="right" wrapText="1"/>
    </xf>
    <xf numFmtId="169" fontId="20" fillId="0" borderId="10" xfId="3" applyNumberFormat="1" applyFont="1" applyBorder="1" applyAlignment="1">
      <alignment horizontal="right" wrapText="1"/>
    </xf>
    <xf numFmtId="169" fontId="20" fillId="2" borderId="1" xfId="3" applyNumberFormat="1" applyFont="1" applyFill="1" applyBorder="1" applyAlignment="1">
      <alignment horizontal="right" wrapText="1"/>
    </xf>
    <xf numFmtId="169" fontId="20" fillId="2" borderId="10" xfId="3" applyNumberFormat="1" applyFont="1" applyFill="1" applyBorder="1" applyAlignment="1">
      <alignment horizontal="right" wrapText="1"/>
    </xf>
    <xf numFmtId="169" fontId="51" fillId="0" borderId="24" xfId="3" applyNumberFormat="1" applyFont="1" applyBorder="1" applyAlignment="1">
      <alignment horizontal="right" wrapText="1"/>
    </xf>
    <xf numFmtId="169" fontId="51" fillId="0" borderId="28" xfId="3" applyNumberFormat="1" applyFont="1" applyBorder="1" applyAlignment="1">
      <alignment horizontal="right" wrapText="1"/>
    </xf>
    <xf numFmtId="0" fontId="83" fillId="2" borderId="10" xfId="0" applyFont="1" applyFill="1" applyBorder="1" applyAlignment="1">
      <alignment vertical="center" wrapText="1"/>
    </xf>
    <xf numFmtId="3" fontId="60" fillId="0" borderId="0" xfId="0" applyNumberFormat="1" applyFont="1" applyBorder="1"/>
    <xf numFmtId="3" fontId="74" fillId="2" borderId="55" xfId="0" applyNumberFormat="1" applyFont="1" applyFill="1" applyBorder="1" applyAlignment="1">
      <alignment horizontal="right" wrapText="1"/>
    </xf>
    <xf numFmtId="3" fontId="37" fillId="6" borderId="18" xfId="0" applyNumberFormat="1" applyFont="1" applyFill="1" applyBorder="1" applyAlignment="1">
      <alignment wrapText="1"/>
    </xf>
    <xf numFmtId="3" fontId="37" fillId="2" borderId="18" xfId="0" applyNumberFormat="1" applyFont="1" applyFill="1" applyBorder="1" applyAlignment="1">
      <alignment wrapText="1"/>
    </xf>
    <xf numFmtId="3" fontId="37" fillId="6" borderId="42" xfId="0" applyNumberFormat="1" applyFont="1" applyFill="1" applyBorder="1" applyAlignment="1">
      <alignment wrapText="1"/>
    </xf>
    <xf numFmtId="0" fontId="38" fillId="6" borderId="87" xfId="0" applyFont="1" applyFill="1" applyBorder="1" applyAlignment="1">
      <alignment wrapText="1"/>
    </xf>
    <xf numFmtId="0" fontId="9" fillId="0" borderId="84" xfId="0" applyFont="1" applyBorder="1"/>
    <xf numFmtId="3" fontId="44" fillId="0" borderId="92" xfId="0" applyNumberFormat="1" applyFont="1" applyBorder="1"/>
    <xf numFmtId="3" fontId="63" fillId="0" borderId="92" xfId="0" applyNumberFormat="1" applyFont="1" applyFill="1" applyBorder="1"/>
    <xf numFmtId="0" fontId="29" fillId="4" borderId="84" xfId="0" applyFont="1" applyFill="1" applyBorder="1" applyAlignment="1">
      <alignment wrapText="1"/>
    </xf>
    <xf numFmtId="3" fontId="70" fillId="4" borderId="84" xfId="0" applyNumberFormat="1" applyFont="1" applyFill="1" applyBorder="1" applyAlignment="1">
      <alignment wrapText="1"/>
    </xf>
    <xf numFmtId="0" fontId="38" fillId="4" borderId="84" xfId="0" applyFont="1" applyFill="1" applyBorder="1" applyAlignment="1">
      <alignment wrapText="1"/>
    </xf>
    <xf numFmtId="3" fontId="70" fillId="4" borderId="75" xfId="0" applyNumberFormat="1" applyFont="1" applyFill="1" applyBorder="1"/>
    <xf numFmtId="3" fontId="70" fillId="4" borderId="91" xfId="0" applyNumberFormat="1" applyFont="1" applyFill="1" applyBorder="1"/>
    <xf numFmtId="3" fontId="70" fillId="4" borderId="89" xfId="0" applyNumberFormat="1" applyFont="1" applyFill="1" applyBorder="1"/>
    <xf numFmtId="3" fontId="87" fillId="7" borderId="54" xfId="0" applyNumberFormat="1" applyFont="1" applyFill="1" applyBorder="1" applyAlignment="1">
      <alignment vertical="center"/>
    </xf>
    <xf numFmtId="3" fontId="87" fillId="7" borderId="54" xfId="0" applyNumberFormat="1" applyFont="1" applyFill="1" applyBorder="1" applyAlignment="1">
      <alignment horizontal="center" vertical="center"/>
    </xf>
    <xf numFmtId="3" fontId="87" fillId="7" borderId="42" xfId="0" applyNumberFormat="1" applyFont="1" applyFill="1" applyBorder="1" applyAlignment="1">
      <alignment vertical="center"/>
    </xf>
    <xf numFmtId="3" fontId="64" fillId="0" borderId="0" xfId="0" applyNumberFormat="1" applyFont="1"/>
    <xf numFmtId="0" fontId="90" fillId="0" borderId="0" xfId="0" applyFont="1" applyAlignment="1">
      <alignment horizontal="right"/>
    </xf>
    <xf numFmtId="3" fontId="92" fillId="0" borderId="0" xfId="0" applyNumberFormat="1" applyFont="1"/>
    <xf numFmtId="0" fontId="93" fillId="0" borderId="0" xfId="0" applyFont="1"/>
    <xf numFmtId="3" fontId="90" fillId="0" borderId="0" xfId="0" applyNumberFormat="1" applyFont="1"/>
    <xf numFmtId="3" fontId="85" fillId="14" borderId="102" xfId="0" applyNumberFormat="1" applyFont="1" applyFill="1" applyBorder="1" applyAlignment="1">
      <alignment vertical="center"/>
    </xf>
    <xf numFmtId="49" fontId="51" fillId="5" borderId="98" xfId="0" applyNumberFormat="1" applyFont="1" applyFill="1" applyBorder="1" applyAlignment="1" applyProtection="1">
      <alignment vertical="center" wrapText="1" shrinkToFit="1"/>
    </xf>
    <xf numFmtId="169" fontId="51" fillId="5" borderId="104" xfId="1" applyNumberFormat="1" applyFont="1" applyFill="1" applyBorder="1" applyAlignment="1" applyProtection="1">
      <alignment horizontal="right" vertical="center" wrapText="1" shrinkToFit="1"/>
    </xf>
    <xf numFmtId="169" fontId="0" fillId="0" borderId="0" xfId="0" applyNumberFormat="1"/>
    <xf numFmtId="0" fontId="19" fillId="15" borderId="97" xfId="0" applyFont="1" applyFill="1" applyBorder="1"/>
    <xf numFmtId="169" fontId="13" fillId="15" borderId="99" xfId="0" applyNumberFormat="1" applyFont="1" applyFill="1" applyBorder="1"/>
    <xf numFmtId="0" fontId="25" fillId="0" borderId="97" xfId="0" applyFont="1" applyBorder="1" applyAlignment="1">
      <alignment horizontal="center" vertical="center"/>
    </xf>
    <xf numFmtId="0" fontId="25" fillId="0" borderId="41" xfId="0" applyFont="1" applyBorder="1"/>
    <xf numFmtId="0" fontId="25" fillId="0" borderId="37" xfId="0" applyFont="1" applyBorder="1"/>
    <xf numFmtId="0" fontId="39" fillId="0" borderId="38" xfId="0" applyFont="1" applyBorder="1"/>
    <xf numFmtId="0" fontId="25" fillId="0" borderId="99" xfId="0" applyFont="1" applyBorder="1" applyAlignment="1">
      <alignment horizontal="center" vertical="center"/>
    </xf>
    <xf numFmtId="3" fontId="63" fillId="2" borderId="107" xfId="0" applyNumberFormat="1" applyFont="1" applyFill="1" applyBorder="1" applyAlignment="1">
      <alignment horizontal="right" wrapText="1"/>
    </xf>
    <xf numFmtId="0" fontId="77" fillId="7" borderId="14" xfId="0" applyFont="1" applyFill="1" applyBorder="1" applyAlignment="1">
      <alignment horizontal="center" vertical="center" wrapText="1" shrinkToFit="1"/>
    </xf>
    <xf numFmtId="49" fontId="84" fillId="0" borderId="22" xfId="0" applyNumberFormat="1" applyFont="1" applyBorder="1" applyAlignment="1">
      <alignment vertical="center" wrapText="1" shrinkToFit="1"/>
    </xf>
    <xf numFmtId="49" fontId="84" fillId="0" borderId="24" xfId="0" applyNumberFormat="1" applyFont="1" applyBorder="1" applyAlignment="1">
      <alignment vertical="center" wrapText="1" shrinkToFit="1"/>
    </xf>
    <xf numFmtId="3" fontId="84" fillId="0" borderId="24" xfId="0" applyNumberFormat="1" applyFont="1" applyBorder="1" applyAlignment="1">
      <alignment vertical="center" wrapText="1" shrinkToFit="1"/>
    </xf>
    <xf numFmtId="3" fontId="84" fillId="0" borderId="24" xfId="0" applyNumberFormat="1" applyFont="1" applyBorder="1" applyAlignment="1">
      <alignment horizontal="center" vertical="center" wrapText="1" shrinkToFit="1"/>
    </xf>
    <xf numFmtId="3" fontId="84" fillId="0" borderId="15" xfId="0" applyNumberFormat="1" applyFont="1" applyBorder="1" applyAlignment="1">
      <alignment vertical="center" wrapText="1" shrinkToFit="1"/>
    </xf>
    <xf numFmtId="49" fontId="84" fillId="0" borderId="5" xfId="0" applyNumberFormat="1" applyFont="1" applyBorder="1" applyAlignment="1">
      <alignment vertical="center" wrapText="1" shrinkToFit="1"/>
    </xf>
    <xf numFmtId="49" fontId="84" fillId="0" borderId="1" xfId="0" applyNumberFormat="1" applyFont="1" applyBorder="1" applyAlignment="1">
      <alignment vertical="center" wrapText="1" shrinkToFit="1"/>
    </xf>
    <xf numFmtId="3" fontId="84" fillId="0" borderId="1" xfId="0" applyNumberFormat="1" applyFont="1" applyBorder="1" applyAlignment="1">
      <alignment vertical="center" wrapText="1" shrinkToFit="1"/>
    </xf>
    <xf numFmtId="3" fontId="84" fillId="0" borderId="16" xfId="0" applyNumberFormat="1" applyFont="1" applyBorder="1" applyAlignment="1">
      <alignment vertical="center" wrapText="1" shrinkToFit="1"/>
    </xf>
    <xf numFmtId="49" fontId="84" fillId="0" borderId="11" xfId="0" applyNumberFormat="1" applyFont="1" applyBorder="1" applyAlignment="1">
      <alignment vertical="center" wrapText="1" shrinkToFit="1"/>
    </xf>
    <xf numFmtId="49" fontId="84" fillId="0" borderId="34" xfId="0" applyNumberFormat="1" applyFont="1" applyBorder="1" applyAlignment="1">
      <alignment vertical="center" wrapText="1" shrinkToFit="1"/>
    </xf>
    <xf numFmtId="3" fontId="84" fillId="0" borderId="34" xfId="0" applyNumberFormat="1" applyFont="1" applyBorder="1" applyAlignment="1">
      <alignment vertical="center" wrapText="1" shrinkToFit="1"/>
    </xf>
    <xf numFmtId="3" fontId="84" fillId="0" borderId="17" xfId="0" applyNumberFormat="1" applyFont="1" applyBorder="1" applyAlignment="1">
      <alignment vertical="center" wrapText="1" shrinkToFit="1"/>
    </xf>
    <xf numFmtId="3" fontId="85" fillId="12" borderId="101" xfId="0" applyNumberFormat="1" applyFont="1" applyFill="1" applyBorder="1" applyAlignment="1">
      <alignment vertical="center" wrapText="1" shrinkToFit="1"/>
    </xf>
    <xf numFmtId="3" fontId="85" fillId="12" borderId="101" xfId="0" applyNumberFormat="1" applyFont="1" applyFill="1" applyBorder="1" applyAlignment="1">
      <alignment horizontal="center" vertical="center" wrapText="1" shrinkToFit="1"/>
    </xf>
    <xf numFmtId="3" fontId="85" fillId="12" borderId="102" xfId="0" applyNumberFormat="1" applyFont="1" applyFill="1" applyBorder="1" applyAlignment="1">
      <alignment vertical="center" wrapText="1" shrinkToFit="1"/>
    </xf>
    <xf numFmtId="49" fontId="80" fillId="0" borderId="100" xfId="0" applyNumberFormat="1" applyFont="1" applyBorder="1" applyAlignment="1">
      <alignment horizontal="left" vertical="center" wrapText="1" shrinkToFit="1"/>
    </xf>
    <xf numFmtId="49" fontId="80" fillId="0" borderId="101" xfId="0" applyNumberFormat="1" applyFont="1" applyBorder="1" applyAlignment="1">
      <alignment horizontal="left" vertical="center" wrapText="1" shrinkToFit="1"/>
    </xf>
    <xf numFmtId="3" fontId="80" fillId="0" borderId="101" xfId="0" applyNumberFormat="1" applyFont="1" applyBorder="1" applyAlignment="1">
      <alignment vertical="center" wrapText="1" shrinkToFit="1"/>
    </xf>
    <xf numFmtId="3" fontId="80" fillId="0" borderId="101" xfId="0" applyNumberFormat="1" applyFont="1" applyBorder="1" applyAlignment="1">
      <alignment horizontal="center" vertical="center" wrapText="1" shrinkToFit="1"/>
    </xf>
    <xf numFmtId="3" fontId="80" fillId="0" borderId="102" xfId="0" applyNumberFormat="1" applyFont="1" applyBorder="1" applyAlignment="1">
      <alignment vertical="center" wrapText="1" shrinkToFit="1"/>
    </xf>
    <xf numFmtId="49" fontId="84" fillId="0" borderId="27" xfId="0" applyNumberFormat="1" applyFont="1" applyBorder="1" applyAlignment="1">
      <alignment vertical="center" wrapText="1" shrinkToFit="1"/>
    </xf>
    <xf numFmtId="49" fontId="84" fillId="0" borderId="25" xfId="0" applyNumberFormat="1" applyFont="1" applyBorder="1" applyAlignment="1">
      <alignment vertical="center" wrapText="1" shrinkToFit="1"/>
    </xf>
    <xf numFmtId="3" fontId="84" fillId="0" borderId="25" xfId="0" applyNumberFormat="1" applyFont="1" applyBorder="1" applyAlignment="1">
      <alignment vertical="center" wrapText="1" shrinkToFit="1"/>
    </xf>
    <xf numFmtId="3" fontId="84" fillId="0" borderId="14" xfId="0" applyNumberFormat="1" applyFont="1" applyBorder="1" applyAlignment="1">
      <alignment vertical="center" wrapText="1" shrinkToFit="1"/>
    </xf>
    <xf numFmtId="49" fontId="86" fillId="12" borderId="60" xfId="0" applyNumberFormat="1" applyFont="1" applyFill="1" applyBorder="1" applyAlignment="1">
      <alignment vertical="center" wrapText="1" shrinkToFit="1"/>
    </xf>
    <xf numFmtId="49" fontId="86" fillId="12" borderId="48" xfId="0" applyNumberFormat="1" applyFont="1" applyFill="1" applyBorder="1" applyAlignment="1">
      <alignment vertical="center" wrapText="1" shrinkToFit="1"/>
    </xf>
    <xf numFmtId="3" fontId="86" fillId="13" borderId="95" xfId="0" applyNumberFormat="1" applyFont="1" applyFill="1" applyBorder="1" applyAlignment="1">
      <alignment vertical="center" wrapText="1" shrinkToFit="1"/>
    </xf>
    <xf numFmtId="3" fontId="86" fillId="13" borderId="42" xfId="0" applyNumberFormat="1" applyFont="1" applyFill="1" applyBorder="1" applyAlignment="1">
      <alignment vertical="center" wrapText="1" shrinkToFit="1"/>
    </xf>
    <xf numFmtId="0" fontId="2" fillId="0" borderId="0" xfId="0" applyFont="1" applyAlignment="1">
      <alignment horizontal="right"/>
    </xf>
    <xf numFmtId="0" fontId="77" fillId="7" borderId="43" xfId="0" applyFont="1" applyFill="1" applyBorder="1" applyAlignment="1">
      <alignment horizontal="center" vertical="center" wrapText="1" shrinkToFit="1"/>
    </xf>
    <xf numFmtId="3" fontId="91" fillId="0" borderId="58" xfId="0" applyNumberFormat="1" applyFont="1" applyBorder="1" applyAlignment="1">
      <alignment vertical="center" wrapText="1" shrinkToFit="1"/>
    </xf>
    <xf numFmtId="49" fontId="81" fillId="0" borderId="1" xfId="0" applyNumberFormat="1" applyFont="1" applyBorder="1" applyAlignment="1">
      <alignment vertical="center" wrapText="1" shrinkToFit="1"/>
    </xf>
    <xf numFmtId="49" fontId="80" fillId="0" borderId="105" xfId="0" applyNumberFormat="1" applyFont="1" applyBorder="1" applyAlignment="1">
      <alignment horizontal="left" vertical="center" wrapText="1" shrinkToFit="1"/>
    </xf>
    <xf numFmtId="49" fontId="80" fillId="0" borderId="106" xfId="0" applyNumberFormat="1" applyFont="1" applyBorder="1" applyAlignment="1">
      <alignment horizontal="left" vertical="center" wrapText="1" shrinkToFit="1"/>
    </xf>
    <xf numFmtId="3" fontId="80" fillId="0" borderId="103" xfId="0" applyNumberFormat="1" applyFont="1" applyBorder="1" applyAlignment="1">
      <alignment vertical="center" wrapText="1" shrinkToFit="1"/>
    </xf>
    <xf numFmtId="3" fontId="80" fillId="0" borderId="107" xfId="0" applyNumberFormat="1" applyFont="1" applyBorder="1" applyAlignment="1">
      <alignment vertical="center" wrapText="1" shrinkToFit="1"/>
    </xf>
    <xf numFmtId="3" fontId="80" fillId="0" borderId="110" xfId="0" applyNumberFormat="1" applyFont="1" applyBorder="1" applyAlignment="1">
      <alignment vertical="center" wrapText="1" shrinkToFit="1"/>
    </xf>
    <xf numFmtId="3" fontId="80" fillId="0" borderId="1" xfId="0" applyNumberFormat="1" applyFont="1" applyBorder="1" applyAlignment="1">
      <alignment vertical="center" wrapText="1" shrinkToFit="1"/>
    </xf>
    <xf numFmtId="3" fontId="80" fillId="0" borderId="24" xfId="0" applyNumberFormat="1" applyFont="1" applyBorder="1" applyAlignment="1">
      <alignment vertical="center" wrapText="1" shrinkToFit="1"/>
    </xf>
    <xf numFmtId="3" fontId="84" fillId="0" borderId="31" xfId="0" applyNumberFormat="1" applyFont="1" applyBorder="1" applyAlignment="1">
      <alignment vertical="center" wrapText="1" shrinkToFit="1"/>
    </xf>
    <xf numFmtId="3" fontId="84" fillId="0" borderId="31" xfId="0" applyNumberFormat="1" applyFont="1" applyBorder="1" applyAlignment="1">
      <alignment horizontal="center" vertical="center" wrapText="1" shrinkToFit="1"/>
    </xf>
    <xf numFmtId="49" fontId="85" fillId="14" borderId="100" xfId="0" applyNumberFormat="1" applyFont="1" applyFill="1" applyBorder="1" applyAlignment="1">
      <alignment horizontal="left" vertical="center" wrapText="1" shrinkToFit="1"/>
    </xf>
    <xf numFmtId="3" fontId="85" fillId="14" borderId="102" xfId="0" applyNumberFormat="1" applyFont="1" applyFill="1" applyBorder="1" applyAlignment="1">
      <alignment vertical="center" wrapText="1" shrinkToFit="1"/>
    </xf>
    <xf numFmtId="49" fontId="85" fillId="14" borderId="100" xfId="0" applyNumberFormat="1" applyFont="1" applyFill="1" applyBorder="1" applyAlignment="1">
      <alignment vertical="center" wrapText="1" shrinkToFit="1"/>
    </xf>
    <xf numFmtId="3" fontId="85" fillId="14" borderId="108" xfId="0" applyNumberFormat="1" applyFont="1" applyFill="1" applyBorder="1" applyAlignment="1">
      <alignment vertical="center" wrapText="1" shrinkToFit="1"/>
    </xf>
    <xf numFmtId="49" fontId="85" fillId="14" borderId="106" xfId="0" applyNumberFormat="1" applyFont="1" applyFill="1" applyBorder="1" applyAlignment="1">
      <alignment vertical="center" wrapText="1" shrinkToFit="1"/>
    </xf>
    <xf numFmtId="3" fontId="85" fillId="9" borderId="106" xfId="0" applyNumberFormat="1" applyFont="1" applyFill="1" applyBorder="1" applyAlignment="1">
      <alignment vertical="center" wrapText="1" shrinkToFit="1"/>
    </xf>
    <xf numFmtId="3" fontId="85" fillId="9" borderId="107" xfId="0" applyNumberFormat="1" applyFont="1" applyFill="1" applyBorder="1" applyAlignment="1">
      <alignment vertical="center" wrapText="1" shrinkToFit="1"/>
    </xf>
    <xf numFmtId="3" fontId="85" fillId="9" borderId="110" xfId="0" applyNumberFormat="1" applyFont="1" applyFill="1" applyBorder="1" applyAlignment="1">
      <alignment vertical="center" wrapText="1" shrinkToFit="1"/>
    </xf>
    <xf numFmtId="49" fontId="85" fillId="14" borderId="29" xfId="0" applyNumberFormat="1" applyFont="1" applyFill="1" applyBorder="1" applyAlignment="1">
      <alignment vertical="center" wrapText="1" shrinkToFit="1"/>
    </xf>
    <xf numFmtId="3" fontId="85" fillId="9" borderId="29" xfId="0" applyNumberFormat="1" applyFont="1" applyFill="1" applyBorder="1" applyAlignment="1">
      <alignment vertical="center" wrapText="1" shrinkToFit="1"/>
    </xf>
    <xf numFmtId="3" fontId="85" fillId="9" borderId="24" xfId="0" applyNumberFormat="1" applyFont="1" applyFill="1" applyBorder="1" applyAlignment="1">
      <alignment vertical="center" wrapText="1" shrinkToFit="1"/>
    </xf>
    <xf numFmtId="3" fontId="85" fillId="9" borderId="16" xfId="0" applyNumberFormat="1" applyFont="1" applyFill="1" applyBorder="1" applyAlignment="1">
      <alignment vertical="center" wrapText="1" shrinkToFit="1"/>
    </xf>
    <xf numFmtId="49" fontId="85" fillId="14" borderId="39" xfId="0" applyNumberFormat="1" applyFont="1" applyFill="1" applyBorder="1" applyAlignment="1">
      <alignment vertical="center" wrapText="1" shrinkToFit="1"/>
    </xf>
    <xf numFmtId="3" fontId="85" fillId="9" borderId="33" xfId="0" applyNumberFormat="1" applyFont="1" applyFill="1" applyBorder="1" applyAlignment="1">
      <alignment vertical="center" wrapText="1" shrinkToFit="1"/>
    </xf>
    <xf numFmtId="3" fontId="85" fillId="9" borderId="17" xfId="0" applyNumberFormat="1" applyFont="1" applyFill="1" applyBorder="1" applyAlignment="1">
      <alignment vertical="center" wrapText="1" shrinkToFit="1"/>
    </xf>
    <xf numFmtId="0" fontId="95" fillId="18" borderId="109" xfId="0" applyFont="1" applyFill="1" applyBorder="1" applyAlignment="1">
      <alignment horizontal="center" vertical="center"/>
    </xf>
    <xf numFmtId="0" fontId="95" fillId="16" borderId="39" xfId="0" applyFont="1" applyFill="1" applyBorder="1" applyAlignment="1">
      <alignment horizontal="center" vertical="center" wrapText="1" shrinkToFit="1"/>
    </xf>
    <xf numFmtId="0" fontId="95" fillId="16" borderId="26" xfId="0" applyFont="1" applyFill="1" applyBorder="1" applyAlignment="1">
      <alignment horizontal="center" vertical="center" wrapText="1" shrinkToFit="1"/>
    </xf>
    <xf numFmtId="49" fontId="96" fillId="0" borderId="105" xfId="0" applyNumberFormat="1" applyFont="1" applyBorder="1" applyAlignment="1">
      <alignment horizontal="left" vertical="center" wrapText="1" shrinkToFit="1"/>
    </xf>
    <xf numFmtId="3" fontId="96" fillId="0" borderId="103" xfId="0" applyNumberFormat="1" applyFont="1" applyBorder="1" applyAlignment="1">
      <alignment horizontal="right" vertical="center" wrapText="1" shrinkToFit="1"/>
    </xf>
    <xf numFmtId="3" fontId="96" fillId="0" borderId="107" xfId="0" applyNumberFormat="1" applyFont="1" applyBorder="1" applyAlignment="1">
      <alignment horizontal="center" vertical="center" wrapText="1" shrinkToFit="1"/>
    </xf>
    <xf numFmtId="3" fontId="96" fillId="0" borderId="109" xfId="0" applyNumberFormat="1" applyFont="1" applyBorder="1" applyAlignment="1">
      <alignment horizontal="right" vertical="center" wrapText="1" shrinkToFit="1"/>
    </xf>
    <xf numFmtId="49" fontId="96" fillId="0" borderId="77" xfId="0" applyNumberFormat="1" applyFont="1" applyBorder="1" applyAlignment="1">
      <alignment horizontal="left" vertical="center" wrapText="1" shrinkToFit="1"/>
    </xf>
    <xf numFmtId="3" fontId="96" fillId="0" borderId="58" xfId="0" applyNumberFormat="1" applyFont="1" applyBorder="1" applyAlignment="1">
      <alignment horizontal="right" vertical="center" wrapText="1" shrinkToFit="1"/>
    </xf>
    <xf numFmtId="3" fontId="96" fillId="0" borderId="1" xfId="0" applyNumberFormat="1" applyFont="1" applyBorder="1" applyAlignment="1">
      <alignment horizontal="center" vertical="center" wrapText="1" shrinkToFit="1"/>
    </xf>
    <xf numFmtId="3" fontId="96" fillId="0" borderId="59" xfId="0" applyNumberFormat="1" applyFont="1" applyBorder="1" applyAlignment="1">
      <alignment horizontal="right" vertical="center" wrapText="1" shrinkToFit="1"/>
    </xf>
    <xf numFmtId="49" fontId="96" fillId="0" borderId="27" xfId="0" applyNumberFormat="1" applyFont="1" applyBorder="1" applyAlignment="1">
      <alignment horizontal="left" vertical="center" wrapText="1" shrinkToFit="1"/>
    </xf>
    <xf numFmtId="3" fontId="96" fillId="0" borderId="43" xfId="0" applyNumberFormat="1" applyFont="1" applyBorder="1" applyAlignment="1">
      <alignment horizontal="right" vertical="center" wrapText="1" shrinkToFit="1"/>
    </xf>
    <xf numFmtId="3" fontId="96" fillId="0" borderId="26" xfId="0" applyNumberFormat="1" applyFont="1" applyBorder="1" applyAlignment="1">
      <alignment horizontal="right" vertical="center" wrapText="1" shrinkToFit="1"/>
    </xf>
    <xf numFmtId="3" fontId="99" fillId="0" borderId="0" xfId="0" applyNumberFormat="1" applyFont="1"/>
    <xf numFmtId="49" fontId="96" fillId="0" borderId="22" xfId="0" applyNumberFormat="1" applyFont="1" applyFill="1" applyBorder="1" applyAlignment="1">
      <alignment vertical="center" wrapText="1" shrinkToFit="1"/>
    </xf>
    <xf numFmtId="3" fontId="96" fillId="0" borderId="30" xfId="0" applyNumberFormat="1" applyFont="1" applyFill="1" applyBorder="1" applyAlignment="1">
      <alignment horizontal="right" vertical="center" wrapText="1" shrinkToFit="1"/>
    </xf>
    <xf numFmtId="3" fontId="96" fillId="0" borderId="24" xfId="0" applyNumberFormat="1" applyFont="1" applyFill="1" applyBorder="1" applyAlignment="1">
      <alignment horizontal="center" vertical="center" wrapText="1" shrinkToFit="1"/>
    </xf>
    <xf numFmtId="3" fontId="96" fillId="0" borderId="28" xfId="0" applyNumberFormat="1" applyFont="1" applyFill="1" applyBorder="1" applyAlignment="1">
      <alignment horizontal="right" vertical="center" wrapText="1" shrinkToFit="1"/>
    </xf>
    <xf numFmtId="3" fontId="80" fillId="0" borderId="0" xfId="0" applyNumberFormat="1" applyFont="1" applyFill="1" applyAlignment="1">
      <alignment horizontal="right" vertical="center" wrapText="1" shrinkToFit="1"/>
    </xf>
    <xf numFmtId="49" fontId="96" fillId="0" borderId="5" xfId="0" applyNumberFormat="1" applyFont="1" applyFill="1" applyBorder="1" applyAlignment="1">
      <alignment vertical="center" wrapText="1" shrinkToFit="1"/>
    </xf>
    <xf numFmtId="3" fontId="96" fillId="0" borderId="10" xfId="0" applyNumberFormat="1" applyFont="1" applyFill="1" applyBorder="1" applyAlignment="1">
      <alignment horizontal="right" vertical="center" wrapText="1" shrinkToFit="1"/>
    </xf>
    <xf numFmtId="49" fontId="96" fillId="0" borderId="11" xfId="0" applyNumberFormat="1" applyFont="1" applyFill="1" applyBorder="1" applyAlignment="1">
      <alignment vertical="center" wrapText="1" shrinkToFit="1"/>
    </xf>
    <xf numFmtId="49" fontId="96" fillId="0" borderId="1" xfId="0" applyNumberFormat="1" applyFont="1" applyFill="1" applyBorder="1" applyAlignment="1">
      <alignment vertical="center" wrapText="1" shrinkToFit="1"/>
    </xf>
    <xf numFmtId="3" fontId="96" fillId="0" borderId="29" xfId="0" applyNumberFormat="1" applyFont="1" applyFill="1" applyBorder="1" applyAlignment="1">
      <alignment horizontal="right" vertical="center" wrapText="1" shrinkToFit="1"/>
    </xf>
    <xf numFmtId="49" fontId="96" fillId="0" borderId="29" xfId="0" applyNumberFormat="1" applyFont="1" applyFill="1" applyBorder="1" applyAlignment="1">
      <alignment vertical="center" wrapText="1" shrinkToFit="1"/>
    </xf>
    <xf numFmtId="3" fontId="96" fillId="0" borderId="33" xfId="0" applyNumberFormat="1" applyFont="1" applyFill="1" applyBorder="1" applyAlignment="1">
      <alignment horizontal="right" vertical="center" wrapText="1" shrinkToFit="1"/>
    </xf>
    <xf numFmtId="3" fontId="96" fillId="0" borderId="12" xfId="0" applyNumberFormat="1" applyFont="1" applyFill="1" applyBorder="1" applyAlignment="1">
      <alignment horizontal="right" vertical="center" wrapText="1" shrinkToFit="1"/>
    </xf>
    <xf numFmtId="49" fontId="20" fillId="0" borderId="5" xfId="0" applyNumberFormat="1" applyFont="1" applyFill="1" applyBorder="1" applyAlignment="1" applyProtection="1">
      <alignment vertical="center" wrapText="1" shrinkToFit="1"/>
    </xf>
    <xf numFmtId="0" fontId="100" fillId="0" borderId="0" xfId="0" applyFont="1"/>
    <xf numFmtId="0" fontId="40" fillId="0" borderId="0" xfId="0" applyFont="1"/>
    <xf numFmtId="3" fontId="100" fillId="0" borderId="0" xfId="0" applyNumberFormat="1" applyFont="1"/>
    <xf numFmtId="0" fontId="95" fillId="16" borderId="25" xfId="0" applyFont="1" applyFill="1" applyBorder="1" applyAlignment="1">
      <alignment horizontal="center" vertical="center" wrapText="1" shrinkToFit="1"/>
    </xf>
    <xf numFmtId="3" fontId="56" fillId="0" borderId="41" xfId="0" applyNumberFormat="1" applyFont="1" applyBorder="1" applyAlignment="1">
      <alignment horizontal="right" vertical="center" wrapText="1"/>
    </xf>
    <xf numFmtId="169" fontId="56" fillId="0" borderId="31" xfId="0" applyNumberFormat="1" applyFont="1" applyBorder="1" applyAlignment="1">
      <alignment horizontal="right" vertical="center" wrapText="1"/>
    </xf>
    <xf numFmtId="169" fontId="56" fillId="0" borderId="22" xfId="1" applyNumberFormat="1" applyFont="1" applyBorder="1" applyAlignment="1">
      <alignment horizontal="right" vertical="center" wrapText="1"/>
    </xf>
    <xf numFmtId="169" fontId="56" fillId="0" borderId="24" xfId="1" applyNumberFormat="1" applyFont="1" applyBorder="1" applyAlignment="1">
      <alignment horizontal="right" vertical="center" wrapText="1"/>
    </xf>
    <xf numFmtId="169" fontId="56" fillId="0" borderId="24" xfId="1" applyNumberFormat="1" applyFont="1" applyBorder="1" applyAlignment="1">
      <alignment horizontal="right" vertical="center"/>
    </xf>
    <xf numFmtId="169" fontId="56" fillId="0" borderId="28" xfId="1" applyNumberFormat="1" applyFont="1" applyBorder="1" applyAlignment="1">
      <alignment horizontal="right" vertical="center"/>
    </xf>
    <xf numFmtId="169" fontId="56" fillId="0" borderId="22" xfId="1" applyNumberFormat="1" applyFont="1" applyBorder="1" applyAlignment="1">
      <alignment horizontal="right" vertical="center"/>
    </xf>
    <xf numFmtId="3" fontId="56" fillId="0" borderId="37" xfId="0" applyNumberFormat="1" applyFont="1" applyBorder="1" applyAlignment="1">
      <alignment horizontal="right" vertical="center"/>
    </xf>
    <xf numFmtId="169" fontId="56" fillId="0" borderId="32" xfId="0" applyNumberFormat="1" applyFont="1" applyBorder="1" applyAlignment="1">
      <alignment horizontal="right" vertical="center"/>
    </xf>
    <xf numFmtId="169" fontId="56" fillId="0" borderId="5" xfId="1" applyNumberFormat="1" applyFont="1" applyBorder="1" applyAlignment="1">
      <alignment horizontal="right" vertical="center" wrapText="1"/>
    </xf>
    <xf numFmtId="169" fontId="56" fillId="0" borderId="1" xfId="1" applyNumberFormat="1" applyFont="1" applyFill="1" applyBorder="1" applyAlignment="1">
      <alignment horizontal="right" vertical="center" wrapText="1"/>
    </xf>
    <xf numFmtId="169" fontId="56" fillId="0" borderId="1" xfId="1" applyNumberFormat="1" applyFont="1" applyBorder="1" applyAlignment="1">
      <alignment horizontal="right" vertical="center"/>
    </xf>
    <xf numFmtId="169" fontId="56" fillId="0" borderId="10" xfId="1" applyNumberFormat="1" applyFont="1" applyBorder="1" applyAlignment="1">
      <alignment horizontal="right" vertical="center"/>
    </xf>
    <xf numFmtId="169" fontId="56" fillId="0" borderId="5" xfId="1" applyNumberFormat="1" applyFont="1" applyBorder="1" applyAlignment="1">
      <alignment horizontal="right" vertical="center"/>
    </xf>
    <xf numFmtId="3" fontId="56" fillId="0" borderId="37" xfId="0" applyNumberFormat="1" applyFont="1" applyBorder="1" applyAlignment="1">
      <alignment horizontal="right" vertical="center" wrapText="1"/>
    </xf>
    <xf numFmtId="169" fontId="56" fillId="0" borderId="32" xfId="0" applyNumberFormat="1" applyFont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169" fontId="101" fillId="0" borderId="1" xfId="1" applyNumberFormat="1" applyFont="1" applyBorder="1" applyAlignment="1">
      <alignment horizontal="right" vertical="center"/>
    </xf>
    <xf numFmtId="0" fontId="56" fillId="0" borderId="37" xfId="0" applyFont="1" applyBorder="1" applyAlignment="1">
      <alignment horizontal="right" vertical="center"/>
    </xf>
    <xf numFmtId="169" fontId="56" fillId="0" borderId="5" xfId="0" applyNumberFormat="1" applyFont="1" applyBorder="1" applyAlignment="1">
      <alignment horizontal="right" vertical="center"/>
    </xf>
    <xf numFmtId="169" fontId="56" fillId="0" borderId="1" xfId="0" applyNumberFormat="1" applyFont="1" applyFill="1" applyBorder="1" applyAlignment="1">
      <alignment horizontal="right" vertical="center"/>
    </xf>
    <xf numFmtId="169" fontId="56" fillId="0" borderId="1" xfId="0" applyNumberFormat="1" applyFont="1" applyBorder="1" applyAlignment="1">
      <alignment horizontal="right" vertical="center"/>
    </xf>
    <xf numFmtId="169" fontId="56" fillId="0" borderId="10" xfId="0" applyNumberFormat="1" applyFont="1" applyBorder="1" applyAlignment="1">
      <alignment horizontal="right" vertical="center"/>
    </xf>
    <xf numFmtId="0" fontId="56" fillId="0" borderId="49" xfId="0" applyFont="1" applyBorder="1" applyAlignment="1">
      <alignment horizontal="right" vertical="center"/>
    </xf>
    <xf numFmtId="169" fontId="56" fillId="0" borderId="35" xfId="0" applyNumberFormat="1" applyFont="1" applyBorder="1" applyAlignment="1">
      <alignment horizontal="right" vertical="center"/>
    </xf>
    <xf numFmtId="169" fontId="56" fillId="0" borderId="11" xfId="0" applyNumberFormat="1" applyFont="1" applyBorder="1" applyAlignment="1">
      <alignment horizontal="right" vertical="center"/>
    </xf>
    <xf numFmtId="169" fontId="56" fillId="0" borderId="34" xfId="0" applyNumberFormat="1" applyFont="1" applyFill="1" applyBorder="1" applyAlignment="1">
      <alignment horizontal="right" vertical="center"/>
    </xf>
    <xf numFmtId="169" fontId="56" fillId="0" borderId="34" xfId="0" applyNumberFormat="1" applyFont="1" applyBorder="1" applyAlignment="1">
      <alignment horizontal="right" vertical="center"/>
    </xf>
    <xf numFmtId="169" fontId="56" fillId="0" borderId="12" xfId="0" applyNumberFormat="1" applyFont="1" applyBorder="1" applyAlignment="1">
      <alignment horizontal="right" vertical="center"/>
    </xf>
    <xf numFmtId="169" fontId="56" fillId="0" borderId="82" xfId="1" applyNumberFormat="1" applyFont="1" applyBorder="1" applyAlignment="1">
      <alignment horizontal="right" vertical="center" wrapText="1"/>
    </xf>
    <xf numFmtId="169" fontId="56" fillId="0" borderId="79" xfId="1" applyNumberFormat="1" applyFont="1" applyBorder="1" applyAlignment="1">
      <alignment horizontal="right" vertical="center" wrapText="1"/>
    </xf>
    <xf numFmtId="169" fontId="56" fillId="0" borderId="79" xfId="1" applyNumberFormat="1" applyFont="1" applyBorder="1" applyAlignment="1">
      <alignment horizontal="right" vertical="center"/>
    </xf>
    <xf numFmtId="169" fontId="56" fillId="0" borderId="74" xfId="1" applyNumberFormat="1" applyFont="1" applyBorder="1" applyAlignment="1">
      <alignment horizontal="right" vertical="center"/>
    </xf>
    <xf numFmtId="169" fontId="56" fillId="0" borderId="82" xfId="1" applyNumberFormat="1" applyFont="1" applyBorder="1" applyAlignment="1">
      <alignment horizontal="right" vertical="center"/>
    </xf>
    <xf numFmtId="169" fontId="56" fillId="0" borderId="80" xfId="1" applyNumberFormat="1" applyFont="1" applyBorder="1" applyAlignment="1">
      <alignment horizontal="right" vertical="center"/>
    </xf>
    <xf numFmtId="169" fontId="56" fillId="0" borderId="30" xfId="1" applyNumberFormat="1" applyFont="1" applyBorder="1" applyAlignment="1">
      <alignment horizontal="right" vertical="center"/>
    </xf>
    <xf numFmtId="169" fontId="56" fillId="0" borderId="32" xfId="1" applyNumberFormat="1" applyFont="1" applyBorder="1" applyAlignment="1">
      <alignment horizontal="right" vertical="center"/>
    </xf>
    <xf numFmtId="169" fontId="56" fillId="0" borderId="29" xfId="1" applyNumberFormat="1" applyFont="1" applyBorder="1" applyAlignment="1">
      <alignment horizontal="right" vertical="center"/>
    </xf>
    <xf numFmtId="169" fontId="56" fillId="0" borderId="29" xfId="0" applyNumberFormat="1" applyFont="1" applyBorder="1" applyAlignment="1">
      <alignment horizontal="right" vertical="center"/>
    </xf>
    <xf numFmtId="169" fontId="56" fillId="0" borderId="33" xfId="0" applyNumberFormat="1" applyFont="1" applyBorder="1" applyAlignment="1">
      <alignment horizontal="right" vertical="center"/>
    </xf>
    <xf numFmtId="0" fontId="49" fillId="0" borderId="0" xfId="0" applyFont="1" applyBorder="1" applyAlignment="1">
      <alignment horizontal="center" vertical="center" wrapText="1"/>
    </xf>
    <xf numFmtId="3" fontId="39" fillId="7" borderId="110" xfId="0" applyNumberFormat="1" applyFont="1" applyFill="1" applyBorder="1" applyAlignment="1">
      <alignment horizontal="center"/>
    </xf>
    <xf numFmtId="3" fontId="96" fillId="0" borderId="24" xfId="0" applyNumberFormat="1" applyFont="1" applyBorder="1" applyAlignment="1">
      <alignment horizontal="center" vertical="center" wrapText="1" shrinkToFit="1"/>
    </xf>
    <xf numFmtId="3" fontId="96" fillId="0" borderId="1" xfId="0" applyNumberFormat="1" applyFont="1" applyBorder="1" applyAlignment="1">
      <alignment horizontal="right" vertical="center" wrapText="1" shrinkToFit="1"/>
    </xf>
    <xf numFmtId="49" fontId="96" fillId="0" borderId="58" xfId="0" applyNumberFormat="1" applyFont="1" applyBorder="1" applyAlignment="1">
      <alignment horizontal="left" vertical="center" wrapText="1" shrinkToFit="1"/>
    </xf>
    <xf numFmtId="49" fontId="96" fillId="0" borderId="103" xfId="0" applyNumberFormat="1" applyFont="1" applyBorder="1" applyAlignment="1">
      <alignment horizontal="left" vertical="center" wrapText="1" shrinkToFit="1"/>
    </xf>
    <xf numFmtId="3" fontId="96" fillId="0" borderId="116" xfId="0" applyNumberFormat="1" applyFont="1" applyBorder="1" applyAlignment="1">
      <alignment horizontal="right" vertical="center" wrapText="1" shrinkToFit="1"/>
    </xf>
    <xf numFmtId="3" fontId="96" fillId="0" borderId="46" xfId="0" applyNumberFormat="1" applyFont="1" applyBorder="1" applyAlignment="1">
      <alignment horizontal="right" vertical="center" wrapText="1" shrinkToFit="1"/>
    </xf>
    <xf numFmtId="49" fontId="96" fillId="0" borderId="43" xfId="0" applyNumberFormat="1" applyFont="1" applyBorder="1" applyAlignment="1">
      <alignment horizontal="left" vertical="center" wrapText="1" shrinkToFit="1"/>
    </xf>
    <xf numFmtId="3" fontId="96" fillId="0" borderId="38" xfId="0" applyNumberFormat="1" applyFont="1" applyBorder="1" applyAlignment="1">
      <alignment horizontal="right" vertical="center" wrapText="1" shrinkToFit="1"/>
    </xf>
    <xf numFmtId="49" fontId="96" fillId="0" borderId="67" xfId="0" applyNumberFormat="1" applyFont="1" applyFill="1" applyBorder="1" applyAlignment="1">
      <alignment horizontal="left" vertical="center" wrapText="1" shrinkToFit="1"/>
    </xf>
    <xf numFmtId="3" fontId="96" fillId="0" borderId="22" xfId="0" applyNumberFormat="1" applyFont="1" applyFill="1" applyBorder="1" applyAlignment="1">
      <alignment horizontal="right" vertical="center" wrapText="1" shrinkToFit="1"/>
    </xf>
    <xf numFmtId="49" fontId="96" fillId="0" borderId="68" xfId="0" applyNumberFormat="1" applyFont="1" applyFill="1" applyBorder="1" applyAlignment="1">
      <alignment horizontal="left" vertical="center" wrapText="1" shrinkToFit="1"/>
    </xf>
    <xf numFmtId="3" fontId="96" fillId="0" borderId="5" xfId="0" applyNumberFormat="1" applyFont="1" applyFill="1" applyBorder="1" applyAlignment="1">
      <alignment horizontal="right" vertical="center" wrapText="1" shrinkToFit="1"/>
    </xf>
    <xf numFmtId="49" fontId="96" fillId="0" borderId="32" xfId="0" applyNumberFormat="1" applyFont="1" applyFill="1" applyBorder="1" applyAlignment="1">
      <alignment horizontal="left" vertical="center" wrapText="1" shrinkToFit="1"/>
    </xf>
    <xf numFmtId="49" fontId="96" fillId="0" borderId="35" xfId="0" applyNumberFormat="1" applyFont="1" applyFill="1" applyBorder="1" applyAlignment="1">
      <alignment horizontal="left" vertical="center" wrapText="1" shrinkToFit="1"/>
    </xf>
    <xf numFmtId="3" fontId="96" fillId="0" borderId="11" xfId="0" applyNumberFormat="1" applyFont="1" applyFill="1" applyBorder="1" applyAlignment="1">
      <alignment horizontal="right" vertical="center" wrapText="1" shrinkToFit="1"/>
    </xf>
    <xf numFmtId="168" fontId="58" fillId="0" borderId="0" xfId="0" applyNumberFormat="1" applyFont="1"/>
    <xf numFmtId="49" fontId="65" fillId="0" borderId="37" xfId="0" applyNumberFormat="1" applyFont="1" applyFill="1" applyBorder="1" applyAlignment="1" applyProtection="1">
      <alignment horizontal="left" vertical="center" wrapText="1" indent="8" shrinkToFit="1"/>
    </xf>
    <xf numFmtId="0" fontId="31" fillId="0" borderId="5" xfId="0" applyFont="1" applyBorder="1" applyAlignment="1">
      <alignment horizontal="left"/>
    </xf>
    <xf numFmtId="0" fontId="66" fillId="0" borderId="5" xfId="0" applyFont="1" applyBorder="1" applyAlignment="1">
      <alignment horizontal="left" indent="7"/>
    </xf>
    <xf numFmtId="3" fontId="70" fillId="4" borderId="60" xfId="0" applyNumberFormat="1" applyFont="1" applyFill="1" applyBorder="1" applyAlignment="1">
      <alignment wrapText="1"/>
    </xf>
    <xf numFmtId="3" fontId="70" fillId="4" borderId="54" xfId="0" applyNumberFormat="1" applyFont="1" applyFill="1" applyBorder="1" applyAlignment="1">
      <alignment wrapText="1"/>
    </xf>
    <xf numFmtId="3" fontId="70" fillId="4" borderId="66" xfId="0" applyNumberFormat="1" applyFont="1" applyFill="1" applyBorder="1" applyAlignment="1">
      <alignment wrapText="1"/>
    </xf>
    <xf numFmtId="3" fontId="63" fillId="2" borderId="105" xfId="0" applyNumberFormat="1" applyFont="1" applyFill="1" applyBorder="1" applyAlignment="1">
      <alignment horizontal="right" wrapText="1"/>
    </xf>
    <xf numFmtId="3" fontId="63" fillId="2" borderId="109" xfId="0" applyNumberFormat="1" applyFont="1" applyFill="1" applyBorder="1" applyAlignment="1">
      <alignment horizontal="right" wrapText="1"/>
    </xf>
    <xf numFmtId="3" fontId="48" fillId="2" borderId="27" xfId="0" applyNumberFormat="1" applyFont="1" applyFill="1" applyBorder="1" applyAlignment="1">
      <alignment horizontal="right" wrapText="1"/>
    </xf>
    <xf numFmtId="3" fontId="48" fillId="2" borderId="25" xfId="0" applyNumberFormat="1" applyFont="1" applyFill="1" applyBorder="1" applyAlignment="1">
      <alignment horizontal="right" wrapText="1"/>
    </xf>
    <xf numFmtId="3" fontId="63" fillId="2" borderId="25" xfId="0" applyNumberFormat="1" applyFont="1" applyFill="1" applyBorder="1" applyAlignment="1">
      <alignment horizontal="right" wrapText="1"/>
    </xf>
    <xf numFmtId="3" fontId="63" fillId="2" borderId="26" xfId="0" applyNumberFormat="1" applyFont="1" applyFill="1" applyBorder="1" applyAlignment="1">
      <alignment horizontal="right" wrapText="1"/>
    </xf>
    <xf numFmtId="3" fontId="44" fillId="0" borderId="41" xfId="4" applyNumberFormat="1" applyFont="1" applyBorder="1" applyAlignment="1"/>
    <xf numFmtId="3" fontId="44" fillId="0" borderId="37" xfId="4" applyNumberFormat="1" applyFont="1" applyBorder="1" applyAlignment="1"/>
    <xf numFmtId="3" fontId="44" fillId="0" borderId="37" xfId="4" applyNumberFormat="1" applyFont="1" applyFill="1" applyBorder="1" applyAlignment="1"/>
    <xf numFmtId="3" fontId="63" fillId="0" borderId="37" xfId="4" applyNumberFormat="1" applyFont="1" applyFill="1" applyBorder="1" applyAlignment="1"/>
    <xf numFmtId="3" fontId="44" fillId="0" borderId="49" xfId="4" applyNumberFormat="1" applyFont="1" applyFill="1" applyBorder="1" applyAlignment="1"/>
    <xf numFmtId="3" fontId="37" fillId="6" borderId="54" xfId="0" applyNumberFormat="1" applyFont="1" applyFill="1" applyBorder="1" applyAlignment="1">
      <alignment horizontal="center" wrapText="1"/>
    </xf>
    <xf numFmtId="3" fontId="72" fillId="2" borderId="105" xfId="0" applyNumberFormat="1" applyFont="1" applyFill="1" applyBorder="1" applyAlignment="1">
      <alignment horizontal="right" wrapText="1"/>
    </xf>
    <xf numFmtId="3" fontId="72" fillId="2" borderId="107" xfId="0" applyNumberFormat="1" applyFont="1" applyFill="1" applyBorder="1" applyAlignment="1">
      <alignment horizontal="right" wrapText="1"/>
    </xf>
    <xf numFmtId="3" fontId="72" fillId="2" borderId="109" xfId="0" applyNumberFormat="1" applyFont="1" applyFill="1" applyBorder="1" applyAlignment="1">
      <alignment horizontal="right" wrapText="1"/>
    </xf>
    <xf numFmtId="3" fontId="72" fillId="2" borderId="5" xfId="0" applyNumberFormat="1" applyFont="1" applyFill="1" applyBorder="1" applyAlignment="1">
      <alignment wrapText="1"/>
    </xf>
    <xf numFmtId="3" fontId="72" fillId="2" borderId="5" xfId="0" applyNumberFormat="1" applyFont="1" applyFill="1" applyBorder="1" applyAlignment="1">
      <alignment horizontal="right" wrapText="1"/>
    </xf>
    <xf numFmtId="3" fontId="74" fillId="2" borderId="5" xfId="0" applyNumberFormat="1" applyFont="1" applyFill="1" applyBorder="1" applyAlignment="1">
      <alignment horizontal="right" wrapText="1"/>
    </xf>
    <xf numFmtId="3" fontId="75" fillId="2" borderId="5" xfId="0" applyNumberFormat="1" applyFont="1" applyFill="1" applyBorder="1" applyAlignment="1">
      <alignment horizontal="right" wrapText="1"/>
    </xf>
    <xf numFmtId="3" fontId="75" fillId="2" borderId="27" xfId="0" applyNumberFormat="1" applyFont="1" applyFill="1" applyBorder="1" applyAlignment="1">
      <alignment horizontal="right" wrapText="1"/>
    </xf>
    <xf numFmtId="3" fontId="75" fillId="2" borderId="25" xfId="0" applyNumberFormat="1" applyFont="1" applyFill="1" applyBorder="1" applyAlignment="1">
      <alignment horizontal="right" wrapText="1"/>
    </xf>
    <xf numFmtId="3" fontId="75" fillId="2" borderId="26" xfId="0" applyNumberFormat="1" applyFont="1" applyFill="1" applyBorder="1" applyAlignment="1">
      <alignment horizontal="right" wrapText="1"/>
    </xf>
    <xf numFmtId="0" fontId="36" fillId="6" borderId="120" xfId="0" applyFont="1" applyFill="1" applyBorder="1" applyAlignment="1">
      <alignment horizontal="center" wrapText="1"/>
    </xf>
    <xf numFmtId="0" fontId="36" fillId="6" borderId="121" xfId="0" applyFont="1" applyFill="1" applyBorder="1" applyAlignment="1">
      <alignment horizontal="center" wrapText="1"/>
    </xf>
    <xf numFmtId="0" fontId="36" fillId="6" borderId="122" xfId="0" applyFont="1" applyFill="1" applyBorder="1" applyAlignment="1">
      <alignment horizontal="center" wrapText="1"/>
    </xf>
    <xf numFmtId="3" fontId="37" fillId="6" borderId="60" xfId="0" applyNumberFormat="1" applyFont="1" applyFill="1" applyBorder="1" applyAlignment="1">
      <alignment horizontal="center" wrapText="1"/>
    </xf>
    <xf numFmtId="3" fontId="37" fillId="6" borderId="66" xfId="0" applyNumberFormat="1" applyFont="1" applyFill="1" applyBorder="1" applyAlignment="1">
      <alignment horizontal="center" wrapText="1"/>
    </xf>
    <xf numFmtId="3" fontId="74" fillId="2" borderId="77" xfId="0" applyNumberFormat="1" applyFont="1" applyFill="1" applyBorder="1" applyAlignment="1">
      <alignment horizontal="right" wrapText="1"/>
    </xf>
    <xf numFmtId="3" fontId="37" fillId="6" borderId="73" xfId="0" applyNumberFormat="1" applyFont="1" applyFill="1" applyBorder="1" applyAlignment="1">
      <alignment horizontal="center" wrapText="1"/>
    </xf>
    <xf numFmtId="3" fontId="37" fillId="6" borderId="123" xfId="0" applyNumberFormat="1" applyFont="1" applyFill="1" applyBorder="1" applyAlignment="1">
      <alignment horizontal="center" wrapText="1"/>
    </xf>
    <xf numFmtId="3" fontId="37" fillId="6" borderId="124" xfId="0" applyNumberFormat="1" applyFont="1" applyFill="1" applyBorder="1" applyAlignment="1">
      <alignment horizontal="center" wrapText="1"/>
    </xf>
    <xf numFmtId="0" fontId="77" fillId="7" borderId="25" xfId="0" applyFont="1" applyFill="1" applyBorder="1" applyAlignment="1">
      <alignment horizontal="center" vertical="center" wrapText="1" shrinkToFit="1"/>
    </xf>
    <xf numFmtId="0" fontId="95" fillId="16" borderId="27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3" fontId="85" fillId="12" borderId="123" xfId="0" applyNumberFormat="1" applyFont="1" applyFill="1" applyBorder="1" applyAlignment="1">
      <alignment vertical="center" wrapText="1" shrinkToFit="1"/>
    </xf>
    <xf numFmtId="3" fontId="85" fillId="12" borderId="126" xfId="0" applyNumberFormat="1" applyFont="1" applyFill="1" applyBorder="1" applyAlignment="1">
      <alignment horizontal="center" vertical="center" wrapText="1" shrinkToFit="1"/>
    </xf>
    <xf numFmtId="3" fontId="85" fillId="12" borderId="127" xfId="0" applyNumberFormat="1" applyFont="1" applyFill="1" applyBorder="1" applyAlignment="1">
      <alignment vertical="center" wrapText="1" shrinkToFit="1"/>
    </xf>
    <xf numFmtId="3" fontId="85" fillId="12" borderId="123" xfId="0" applyNumberFormat="1" applyFont="1" applyFill="1" applyBorder="1" applyAlignment="1">
      <alignment horizontal="center" vertical="center" wrapText="1" shrinkToFit="1"/>
    </xf>
    <xf numFmtId="3" fontId="86" fillId="12" borderId="123" xfId="0" applyNumberFormat="1" applyFont="1" applyFill="1" applyBorder="1" applyAlignment="1">
      <alignment vertical="center" wrapText="1" shrinkToFit="1"/>
    </xf>
    <xf numFmtId="3" fontId="86" fillId="12" borderId="123" xfId="0" applyNumberFormat="1" applyFont="1" applyFill="1" applyBorder="1" applyAlignment="1">
      <alignment horizontal="center" vertical="center" wrapText="1" shrinkToFit="1"/>
    </xf>
    <xf numFmtId="3" fontId="86" fillId="12" borderId="127" xfId="0" applyNumberFormat="1" applyFont="1" applyFill="1" applyBorder="1" applyAlignment="1">
      <alignment vertical="center" wrapText="1" shrinkToFit="1"/>
    </xf>
    <xf numFmtId="49" fontId="86" fillId="12" borderId="125" xfId="0" applyNumberFormat="1" applyFont="1" applyFill="1" applyBorder="1" applyAlignment="1">
      <alignment vertical="center" wrapText="1" shrinkToFit="1"/>
    </xf>
    <xf numFmtId="49" fontId="86" fillId="12" borderId="123" xfId="0" applyNumberFormat="1" applyFont="1" applyFill="1" applyBorder="1" applyAlignment="1">
      <alignment vertical="center" wrapText="1" shrinkToFit="1"/>
    </xf>
    <xf numFmtId="3" fontId="86" fillId="13" borderId="123" xfId="0" applyNumberFormat="1" applyFont="1" applyFill="1" applyBorder="1" applyAlignment="1">
      <alignment vertical="center" wrapText="1" shrinkToFit="1"/>
    </xf>
    <xf numFmtId="3" fontId="86" fillId="13" borderId="127" xfId="0" applyNumberFormat="1" applyFont="1" applyFill="1" applyBorder="1" applyAlignment="1">
      <alignment vertical="center" wrapText="1" shrinkToFit="1"/>
    </xf>
    <xf numFmtId="3" fontId="85" fillId="14" borderId="123" xfId="0" applyNumberFormat="1" applyFont="1" applyFill="1" applyBorder="1" applyAlignment="1">
      <alignment vertical="center" wrapText="1" shrinkToFit="1"/>
    </xf>
    <xf numFmtId="3" fontId="85" fillId="14" borderId="123" xfId="0" applyNumberFormat="1" applyFont="1" applyFill="1" applyBorder="1" applyAlignment="1">
      <alignment horizontal="center" vertical="center" wrapText="1" shrinkToFit="1"/>
    </xf>
    <xf numFmtId="3" fontId="85" fillId="14" borderId="127" xfId="0" applyNumberFormat="1" applyFont="1" applyFill="1" applyBorder="1" applyAlignment="1">
      <alignment vertical="center" wrapText="1" shrinkToFit="1"/>
    </xf>
    <xf numFmtId="3" fontId="85" fillId="14" borderId="124" xfId="0" applyNumberFormat="1" applyFont="1" applyFill="1" applyBorder="1" applyAlignment="1">
      <alignment vertical="center" wrapText="1" shrinkToFit="1"/>
    </xf>
    <xf numFmtId="3" fontId="85" fillId="14" borderId="124" xfId="0" applyNumberFormat="1" applyFont="1" applyFill="1" applyBorder="1" applyAlignment="1">
      <alignment horizontal="center" vertical="center" wrapText="1" shrinkToFit="1"/>
    </xf>
    <xf numFmtId="3" fontId="85" fillId="14" borderId="123" xfId="0" applyNumberFormat="1" applyFont="1" applyFill="1" applyBorder="1"/>
    <xf numFmtId="3" fontId="85" fillId="14" borderId="123" xfId="0" applyNumberFormat="1" applyFont="1" applyFill="1" applyBorder="1" applyAlignment="1">
      <alignment horizontal="center"/>
    </xf>
    <xf numFmtId="3" fontId="85" fillId="14" borderId="127" xfId="0" applyNumberFormat="1" applyFont="1" applyFill="1" applyBorder="1"/>
    <xf numFmtId="3" fontId="85" fillId="14" borderId="128" xfId="0" applyNumberFormat="1" applyFont="1" applyFill="1" applyBorder="1" applyAlignment="1">
      <alignment vertical="center" wrapText="1" shrinkToFit="1"/>
    </xf>
    <xf numFmtId="3" fontId="85" fillId="14" borderId="128" xfId="0" applyNumberFormat="1" applyFont="1" applyFill="1" applyBorder="1" applyAlignment="1">
      <alignment horizontal="center" vertical="center" wrapText="1" shrinkToFit="1"/>
    </xf>
    <xf numFmtId="49" fontId="85" fillId="14" borderId="126" xfId="0" applyNumberFormat="1" applyFont="1" applyFill="1" applyBorder="1" applyAlignment="1">
      <alignment horizontal="left" vertical="center" wrapText="1" shrinkToFit="1"/>
    </xf>
    <xf numFmtId="49" fontId="85" fillId="14" borderId="126" xfId="0" applyNumberFormat="1" applyFont="1" applyFill="1" applyBorder="1" applyAlignment="1">
      <alignment vertical="center" wrapText="1" shrinkToFit="1"/>
    </xf>
    <xf numFmtId="3" fontId="85" fillId="14" borderId="126" xfId="0" applyNumberFormat="1" applyFont="1" applyFill="1" applyBorder="1" applyAlignment="1">
      <alignment vertical="center"/>
    </xf>
    <xf numFmtId="49" fontId="85" fillId="14" borderId="125" xfId="0" applyNumberFormat="1" applyFont="1" applyFill="1" applyBorder="1" applyAlignment="1">
      <alignment vertical="center" wrapText="1" shrinkToFit="1"/>
    </xf>
    <xf numFmtId="3" fontId="85" fillId="14" borderId="109" xfId="0" applyNumberFormat="1" applyFont="1" applyFill="1" applyBorder="1" applyAlignment="1">
      <alignment horizontal="center" vertical="center" wrapText="1" shrinkToFit="1"/>
    </xf>
    <xf numFmtId="3" fontId="85" fillId="14" borderId="10" xfId="0" applyNumberFormat="1" applyFont="1" applyFill="1" applyBorder="1" applyAlignment="1">
      <alignment horizontal="center" vertical="center" wrapText="1" shrinkToFit="1"/>
    </xf>
    <xf numFmtId="3" fontId="85" fillId="14" borderId="95" xfId="0" applyNumberFormat="1" applyFont="1" applyFill="1" applyBorder="1" applyAlignment="1">
      <alignment horizontal="center" vertical="center" wrapText="1" shrinkToFit="1"/>
    </xf>
    <xf numFmtId="3" fontId="39" fillId="8" borderId="127" xfId="0" applyNumberFormat="1" applyFont="1" applyFill="1" applyBorder="1"/>
    <xf numFmtId="3" fontId="39" fillId="8" borderId="127" xfId="0" applyNumberFormat="1" applyFont="1" applyFill="1" applyBorder="1" applyAlignment="1">
      <alignment horizontal="center"/>
    </xf>
    <xf numFmtId="3" fontId="98" fillId="17" borderId="129" xfId="0" applyNumberFormat="1" applyFont="1" applyFill="1" applyBorder="1" applyAlignment="1">
      <alignment horizontal="right" vertical="center" wrapText="1" shrinkToFit="1"/>
    </xf>
    <xf numFmtId="3" fontId="98" fillId="17" borderId="124" xfId="0" applyNumberFormat="1" applyFont="1" applyFill="1" applyBorder="1" applyAlignment="1">
      <alignment horizontal="right" vertical="center" wrapText="1" shrinkToFit="1"/>
    </xf>
    <xf numFmtId="3" fontId="98" fillId="17" borderId="123" xfId="0" applyNumberFormat="1" applyFont="1" applyFill="1" applyBorder="1" applyAlignment="1">
      <alignment horizontal="right" vertical="center" wrapText="1" shrinkToFit="1"/>
    </xf>
    <xf numFmtId="3" fontId="98" fillId="17" borderId="123" xfId="0" applyNumberFormat="1" applyFont="1" applyFill="1" applyBorder="1" applyAlignment="1">
      <alignment horizontal="center" vertical="center" wrapText="1" shrinkToFit="1"/>
    </xf>
    <xf numFmtId="3" fontId="98" fillId="17" borderId="124" xfId="0" applyNumberFormat="1" applyFont="1" applyFill="1" applyBorder="1" applyAlignment="1">
      <alignment horizontal="center" vertical="center" wrapText="1" shrinkToFit="1"/>
    </xf>
    <xf numFmtId="3" fontId="98" fillId="17" borderId="127" xfId="0" applyNumberFormat="1" applyFont="1" applyFill="1" applyBorder="1" applyAlignment="1">
      <alignment horizontal="right" vertical="center" wrapText="1" shrinkToFit="1"/>
    </xf>
    <xf numFmtId="3" fontId="95" fillId="19" borderId="129" xfId="0" applyNumberFormat="1" applyFont="1" applyFill="1" applyBorder="1" applyAlignment="1">
      <alignment horizontal="right" vertical="center" wrapText="1" shrinkToFit="1"/>
    </xf>
    <xf numFmtId="3" fontId="95" fillId="19" borderId="127" xfId="0" applyNumberFormat="1" applyFont="1" applyFill="1" applyBorder="1" applyAlignment="1">
      <alignment vertical="center"/>
    </xf>
    <xf numFmtId="3" fontId="95" fillId="19" borderId="130" xfId="0" applyNumberFormat="1" applyFont="1" applyFill="1" applyBorder="1" applyAlignment="1">
      <alignment horizontal="center" vertical="center"/>
    </xf>
    <xf numFmtId="49" fontId="96" fillId="0" borderId="31" xfId="0" applyNumberFormat="1" applyFont="1" applyFill="1" applyBorder="1" applyAlignment="1">
      <alignment horizontal="left" vertical="center" wrapText="1" shrinkToFit="1"/>
    </xf>
    <xf numFmtId="49" fontId="97" fillId="0" borderId="32" xfId="0" applyNumberFormat="1" applyFont="1" applyFill="1" applyBorder="1" applyAlignment="1" applyProtection="1">
      <alignment vertical="center" wrapText="1" readingOrder="1"/>
      <protection locked="0"/>
    </xf>
    <xf numFmtId="3" fontId="97" fillId="0" borderId="37" xfId="0" applyNumberFormat="1" applyFont="1" applyFill="1" applyBorder="1" applyAlignment="1" applyProtection="1">
      <alignment horizontal="right" vertical="center" wrapText="1" readingOrder="1"/>
      <protection locked="0"/>
    </xf>
    <xf numFmtId="3" fontId="96" fillId="0" borderId="1" xfId="0" applyNumberFormat="1" applyFont="1" applyFill="1" applyBorder="1" applyAlignment="1">
      <alignment horizontal="right" vertical="center" wrapText="1" shrinkToFit="1"/>
    </xf>
    <xf numFmtId="49" fontId="96" fillId="0" borderId="58" xfId="0" applyNumberFormat="1" applyFont="1" applyFill="1" applyBorder="1" applyAlignment="1">
      <alignment horizontal="left" vertical="center" wrapText="1" shrinkToFit="1"/>
    </xf>
    <xf numFmtId="3" fontId="96" fillId="0" borderId="77" xfId="0" applyNumberFormat="1" applyFont="1" applyFill="1" applyBorder="1" applyAlignment="1">
      <alignment horizontal="right" vertical="center" wrapText="1" shrinkToFit="1"/>
    </xf>
    <xf numFmtId="3" fontId="96" fillId="0" borderId="55" xfId="0" applyNumberFormat="1" applyFont="1" applyFill="1" applyBorder="1" applyAlignment="1">
      <alignment horizontal="right" vertical="center" wrapText="1" shrinkToFit="1"/>
    </xf>
    <xf numFmtId="169" fontId="40" fillId="0" borderId="85" xfId="1" applyNumberFormat="1" applyFont="1" applyBorder="1"/>
    <xf numFmtId="49" fontId="53" fillId="0" borderId="60" xfId="0" applyNumberFormat="1" applyFont="1" applyFill="1" applyBorder="1" applyAlignment="1" applyProtection="1">
      <alignment vertical="center" wrapText="1" shrinkToFit="1"/>
    </xf>
    <xf numFmtId="168" fontId="53" fillId="0" borderId="66" xfId="1" applyNumberFormat="1" applyFont="1" applyFill="1" applyBorder="1" applyAlignment="1" applyProtection="1">
      <alignment horizontal="right" vertical="center" wrapText="1" shrinkToFit="1"/>
    </xf>
    <xf numFmtId="169" fontId="66" fillId="0" borderId="10" xfId="0" applyNumberFormat="1" applyFont="1" applyFill="1" applyBorder="1" applyAlignment="1"/>
    <xf numFmtId="169" fontId="66" fillId="0" borderId="10" xfId="0" applyNumberFormat="1" applyFont="1" applyFill="1" applyBorder="1" applyAlignment="1">
      <alignment horizontal="right"/>
    </xf>
    <xf numFmtId="169" fontId="66" fillId="0" borderId="12" xfId="0" applyNumberFormat="1" applyFont="1" applyFill="1" applyBorder="1" applyAlignment="1">
      <alignment horizontal="right"/>
    </xf>
    <xf numFmtId="168" fontId="25" fillId="0" borderId="15" xfId="1" applyNumberFormat="1" applyFont="1" applyBorder="1" applyAlignment="1">
      <alignment horizontal="right"/>
    </xf>
    <xf numFmtId="168" fontId="25" fillId="2" borderId="16" xfId="1" applyNumberFormat="1" applyFont="1" applyFill="1" applyBorder="1" applyAlignment="1">
      <alignment horizontal="right"/>
    </xf>
    <xf numFmtId="168" fontId="25" fillId="0" borderId="16" xfId="1" applyNumberFormat="1" applyFont="1" applyBorder="1" applyAlignment="1">
      <alignment horizontal="right"/>
    </xf>
    <xf numFmtId="168" fontId="39" fillId="0" borderId="14" xfId="1" applyNumberFormat="1" applyFont="1" applyBorder="1"/>
    <xf numFmtId="3" fontId="85" fillId="9" borderId="1" xfId="0" applyNumberFormat="1" applyFont="1" applyFill="1" applyBorder="1" applyAlignment="1">
      <alignment vertical="center" wrapText="1" shrinkToFit="1"/>
    </xf>
    <xf numFmtId="0" fontId="77" fillId="10" borderId="10" xfId="0" applyFont="1" applyFill="1" applyBorder="1" applyAlignment="1">
      <alignment horizontal="center" vertical="center" wrapText="1" shrinkToFit="1"/>
    </xf>
    <xf numFmtId="0" fontId="77" fillId="10" borderId="25" xfId="0" applyFont="1" applyFill="1" applyBorder="1" applyAlignment="1">
      <alignment horizontal="center" vertical="center" wrapText="1" shrinkToFit="1"/>
    </xf>
    <xf numFmtId="0" fontId="77" fillId="10" borderId="95" xfId="0" applyFont="1" applyFill="1" applyBorder="1" applyAlignment="1">
      <alignment horizontal="center" vertical="center" wrapText="1" shrinkToFit="1"/>
    </xf>
    <xf numFmtId="0" fontId="77" fillId="10" borderId="43" xfId="0" applyFont="1" applyFill="1" applyBorder="1" applyAlignment="1">
      <alignment horizontal="center" vertical="center" wrapText="1" shrinkToFit="1"/>
    </xf>
    <xf numFmtId="0" fontId="77" fillId="10" borderId="66" xfId="0" applyFont="1" applyFill="1" applyBorder="1" applyAlignment="1">
      <alignment horizontal="center" vertical="center" wrapText="1" shrinkToFit="1"/>
    </xf>
    <xf numFmtId="3" fontId="39" fillId="11" borderId="124" xfId="0" applyNumberFormat="1" applyFont="1" applyFill="1" applyBorder="1"/>
    <xf numFmtId="3" fontId="39" fillId="11" borderId="128" xfId="0" applyNumberFormat="1" applyFont="1" applyFill="1" applyBorder="1"/>
    <xf numFmtId="3" fontId="39" fillId="11" borderId="124" xfId="0" applyNumberFormat="1" applyFont="1" applyFill="1" applyBorder="1" applyAlignment="1">
      <alignment horizontal="center"/>
    </xf>
    <xf numFmtId="49" fontId="80" fillId="0" borderId="22" xfId="0" applyNumberFormat="1" applyFont="1" applyFill="1" applyBorder="1" applyAlignment="1">
      <alignment horizontal="left" vertical="center" wrapText="1" shrinkToFit="1"/>
    </xf>
    <xf numFmtId="49" fontId="80" fillId="0" borderId="24" xfId="0" applyNumberFormat="1" applyFont="1" applyFill="1" applyBorder="1" applyAlignment="1">
      <alignment vertical="center" wrapText="1" shrinkToFit="1"/>
    </xf>
    <xf numFmtId="3" fontId="80" fillId="0" borderId="24" xfId="0" applyNumberFormat="1" applyFont="1" applyFill="1" applyBorder="1" applyAlignment="1">
      <alignment vertical="center" wrapText="1" shrinkToFit="1"/>
    </xf>
    <xf numFmtId="3" fontId="80" fillId="0" borderId="31" xfId="0" applyNumberFormat="1" applyFont="1" applyFill="1" applyBorder="1" applyAlignment="1">
      <alignment vertical="center" wrapText="1" shrinkToFit="1"/>
    </xf>
    <xf numFmtId="3" fontId="80" fillId="0" borderId="107" xfId="0" applyNumberFormat="1" applyFont="1" applyFill="1" applyBorder="1" applyAlignment="1">
      <alignment vertical="center" wrapText="1" shrinkToFit="1"/>
    </xf>
    <xf numFmtId="3" fontId="80" fillId="0" borderId="31" xfId="0" applyNumberFormat="1" applyFont="1" applyFill="1" applyBorder="1" applyAlignment="1">
      <alignment horizontal="center" vertical="center" wrapText="1" shrinkToFit="1"/>
    </xf>
    <xf numFmtId="3" fontId="80" fillId="0" borderId="28" xfId="0" applyNumberFormat="1" applyFont="1" applyFill="1" applyBorder="1" applyAlignment="1">
      <alignment vertical="center" wrapText="1" shrinkToFit="1"/>
    </xf>
    <xf numFmtId="49" fontId="80" fillId="0" borderId="34" xfId="0" applyNumberFormat="1" applyFont="1" applyFill="1" applyBorder="1" applyAlignment="1">
      <alignment vertical="center" wrapText="1" shrinkToFit="1"/>
    </xf>
    <xf numFmtId="3" fontId="80" fillId="0" borderId="71" xfId="0" applyNumberFormat="1" applyFont="1" applyFill="1" applyBorder="1" applyAlignment="1">
      <alignment vertical="center" wrapText="1" shrinkToFit="1"/>
    </xf>
    <xf numFmtId="3" fontId="80" fillId="0" borderId="58" xfId="0" applyNumberFormat="1" applyFont="1" applyFill="1" applyBorder="1" applyAlignment="1">
      <alignment vertical="center" wrapText="1" shrinkToFit="1"/>
    </xf>
    <xf numFmtId="3" fontId="80" fillId="0" borderId="1" xfId="0" applyNumberFormat="1" applyFont="1" applyFill="1" applyBorder="1" applyAlignment="1">
      <alignment vertical="center" wrapText="1" shrinkToFit="1"/>
    </xf>
    <xf numFmtId="3" fontId="80" fillId="0" borderId="59" xfId="0" applyNumberFormat="1" applyFont="1" applyFill="1" applyBorder="1" applyAlignment="1">
      <alignment vertical="center" wrapText="1" shrinkToFit="1"/>
    </xf>
    <xf numFmtId="49" fontId="81" fillId="0" borderId="1" xfId="0" applyNumberFormat="1" applyFont="1" applyFill="1" applyBorder="1" applyAlignment="1">
      <alignment vertical="center" wrapText="1" shrinkToFit="1"/>
    </xf>
    <xf numFmtId="3" fontId="81" fillId="0" borderId="1" xfId="0" applyNumberFormat="1" applyFont="1" applyFill="1" applyBorder="1" applyAlignment="1">
      <alignment vertical="center" wrapText="1" shrinkToFit="1"/>
    </xf>
    <xf numFmtId="3" fontId="81" fillId="0" borderId="32" xfId="0" applyNumberFormat="1" applyFont="1" applyFill="1" applyBorder="1" applyAlignment="1">
      <alignment vertical="center" wrapText="1" shrinkToFit="1"/>
    </xf>
    <xf numFmtId="3" fontId="81" fillId="0" borderId="10" xfId="0" applyNumberFormat="1" applyFont="1" applyFill="1" applyBorder="1" applyAlignment="1">
      <alignment vertical="center" wrapText="1" shrinkToFit="1"/>
    </xf>
    <xf numFmtId="49" fontId="81" fillId="0" borderId="34" xfId="0" applyNumberFormat="1" applyFont="1" applyFill="1" applyBorder="1" applyAlignment="1">
      <alignment vertical="center" wrapText="1" shrinkToFit="1"/>
    </xf>
    <xf numFmtId="3" fontId="81" fillId="0" borderId="34" xfId="0" applyNumberFormat="1" applyFont="1" applyFill="1" applyBorder="1" applyAlignment="1">
      <alignment vertical="center" wrapText="1" shrinkToFit="1"/>
    </xf>
    <xf numFmtId="3" fontId="81" fillId="0" borderId="35" xfId="0" applyNumberFormat="1" applyFont="1" applyFill="1" applyBorder="1" applyAlignment="1">
      <alignment vertical="center" wrapText="1" shrinkToFit="1"/>
    </xf>
    <xf numFmtId="3" fontId="81" fillId="0" borderId="12" xfId="0" applyNumberFormat="1" applyFont="1" applyFill="1" applyBorder="1" applyAlignment="1">
      <alignment vertical="center" wrapText="1" shrinkToFit="1"/>
    </xf>
    <xf numFmtId="49" fontId="96" fillId="0" borderId="31" xfId="0" applyNumberFormat="1" applyFont="1" applyBorder="1" applyAlignment="1">
      <alignment horizontal="left" vertical="center" wrapText="1" shrinkToFit="1"/>
    </xf>
    <xf numFmtId="3" fontId="96" fillId="0" borderId="22" xfId="0" applyNumberFormat="1" applyFont="1" applyBorder="1" applyAlignment="1">
      <alignment horizontal="right" vertical="center" wrapText="1" shrinkToFit="1"/>
    </xf>
    <xf numFmtId="3" fontId="96" fillId="0" borderId="30" xfId="0" applyNumberFormat="1" applyFont="1" applyBorder="1" applyAlignment="1">
      <alignment horizontal="right" vertical="center" wrapText="1" shrinkToFit="1"/>
    </xf>
    <xf numFmtId="3" fontId="96" fillId="0" borderId="28" xfId="0" applyNumberFormat="1" applyFont="1" applyBorder="1" applyAlignment="1">
      <alignment horizontal="right" vertical="center" wrapText="1" shrinkToFit="1"/>
    </xf>
    <xf numFmtId="3" fontId="96" fillId="0" borderId="77" xfId="0" applyNumberFormat="1" applyFont="1" applyBorder="1" applyAlignment="1">
      <alignment horizontal="right" vertical="center" wrapText="1" shrinkToFit="1"/>
    </xf>
    <xf numFmtId="3" fontId="96" fillId="0" borderId="55" xfId="0" applyNumberFormat="1" applyFont="1" applyBorder="1" applyAlignment="1">
      <alignment horizontal="right" vertical="center" wrapText="1" shrinkToFit="1"/>
    </xf>
    <xf numFmtId="49" fontId="96" fillId="0" borderId="35" xfId="0" applyNumberFormat="1" applyFont="1" applyBorder="1" applyAlignment="1">
      <alignment horizontal="left" vertical="center" wrapText="1" shrinkToFit="1"/>
    </xf>
    <xf numFmtId="49" fontId="51" fillId="0" borderId="125" xfId="0" applyNumberFormat="1" applyFont="1" applyFill="1" applyBorder="1" applyAlignment="1" applyProtection="1">
      <alignment vertical="center" wrapText="1" shrinkToFit="1"/>
    </xf>
    <xf numFmtId="169" fontId="51" fillId="0" borderId="124" xfId="1" applyNumberFormat="1" applyFont="1" applyFill="1" applyBorder="1" applyAlignment="1" applyProtection="1">
      <alignment horizontal="right" vertical="center" wrapText="1" shrinkToFit="1"/>
    </xf>
    <xf numFmtId="0" fontId="66" fillId="0" borderId="5" xfId="0" applyFont="1" applyBorder="1" applyAlignment="1">
      <alignment horizontal="left" indent="2"/>
    </xf>
    <xf numFmtId="169" fontId="31" fillId="0" borderId="10" xfId="1" applyNumberFormat="1" applyFont="1" applyFill="1" applyBorder="1" applyAlignment="1">
      <alignment horizontal="right"/>
    </xf>
    <xf numFmtId="3" fontId="72" fillId="2" borderId="10" xfId="0" applyNumberFormat="1" applyFont="1" applyFill="1" applyBorder="1" applyAlignment="1">
      <alignment wrapText="1"/>
    </xf>
    <xf numFmtId="49" fontId="85" fillId="12" borderId="125" xfId="0" applyNumberFormat="1" applyFont="1" applyFill="1" applyBorder="1" applyAlignment="1">
      <alignment horizontal="center" vertical="center" wrapText="1" shrinkToFit="1"/>
    </xf>
    <xf numFmtId="49" fontId="86" fillId="12" borderId="125" xfId="0" applyNumberFormat="1" applyFont="1" applyFill="1" applyBorder="1" applyAlignment="1">
      <alignment horizontal="center" vertical="center" wrapText="1" shrinkToFit="1"/>
    </xf>
    <xf numFmtId="0" fontId="51" fillId="7" borderId="60" xfId="0" applyFont="1" applyFill="1" applyBorder="1" applyAlignment="1">
      <alignment horizontal="center" vertical="center"/>
    </xf>
    <xf numFmtId="49" fontId="85" fillId="12" borderId="100" xfId="0" applyNumberFormat="1" applyFont="1" applyFill="1" applyBorder="1" applyAlignment="1">
      <alignment horizontal="center" vertical="center" wrapText="1" shrinkToFit="1"/>
    </xf>
    <xf numFmtId="0" fontId="76" fillId="0" borderId="0" xfId="0" applyFont="1" applyAlignment="1">
      <alignment horizontal="center"/>
    </xf>
    <xf numFmtId="0" fontId="76" fillId="12" borderId="102" xfId="0" applyFont="1" applyFill="1" applyBorder="1" applyAlignment="1">
      <alignment horizontal="center"/>
    </xf>
    <xf numFmtId="0" fontId="77" fillId="7" borderId="125" xfId="0" applyFont="1" applyFill="1" applyBorder="1" applyAlignment="1">
      <alignment horizontal="center" vertical="center" wrapText="1" shrinkToFit="1"/>
    </xf>
    <xf numFmtId="0" fontId="77" fillId="7" borderId="27" xfId="0" applyFont="1" applyFill="1" applyBorder="1" applyAlignment="1">
      <alignment horizontal="center" vertical="center" wrapText="1" shrinkToFit="1"/>
    </xf>
    <xf numFmtId="0" fontId="77" fillId="7" borderId="123" xfId="0" applyFont="1" applyFill="1" applyBorder="1" applyAlignment="1">
      <alignment horizontal="center" vertical="center" wrapText="1" shrinkToFit="1"/>
    </xf>
    <xf numFmtId="0" fontId="77" fillId="7" borderId="25" xfId="0" applyFont="1" applyFill="1" applyBorder="1" applyAlignment="1">
      <alignment horizontal="center" vertical="center" wrapText="1" shrinkToFit="1"/>
    </xf>
    <xf numFmtId="0" fontId="28" fillId="7" borderId="103" xfId="0" applyFont="1" applyFill="1" applyBorder="1" applyAlignment="1">
      <alignment horizontal="center" vertical="center" wrapText="1" shrinkToFit="1"/>
    </xf>
    <xf numFmtId="0" fontId="25" fillId="0" borderId="115" xfId="0" applyFont="1" applyBorder="1" applyAlignment="1">
      <alignment horizontal="center"/>
    </xf>
    <xf numFmtId="0" fontId="0" fillId="0" borderId="115" xfId="0" applyBorder="1" applyAlignment="1">
      <alignment horizontal="center"/>
    </xf>
    <xf numFmtId="0" fontId="0" fillId="0" borderId="86" xfId="0" applyBorder="1" applyAlignment="1">
      <alignment horizontal="center"/>
    </xf>
    <xf numFmtId="49" fontId="85" fillId="14" borderId="125" xfId="0" applyNumberFormat="1" applyFont="1" applyFill="1" applyBorder="1" applyAlignment="1">
      <alignment horizontal="left" vertical="center" wrapText="1" shrinkToFit="1"/>
    </xf>
    <xf numFmtId="0" fontId="51" fillId="8" borderId="127" xfId="0" applyFont="1" applyFill="1" applyBorder="1" applyAlignment="1">
      <alignment horizontal="left"/>
    </xf>
    <xf numFmtId="0" fontId="76" fillId="7" borderId="111" xfId="0" applyFont="1" applyFill="1" applyBorder="1" applyAlignment="1">
      <alignment horizontal="center"/>
    </xf>
    <xf numFmtId="0" fontId="0" fillId="0" borderId="112" xfId="0" applyBorder="1" applyAlignment="1">
      <alignment horizontal="center"/>
    </xf>
    <xf numFmtId="0" fontId="0" fillId="0" borderId="113" xfId="0" applyBorder="1" applyAlignment="1">
      <alignment horizontal="center"/>
    </xf>
    <xf numFmtId="0" fontId="88" fillId="12" borderId="102" xfId="0" applyFont="1" applyFill="1" applyBorder="1" applyAlignment="1">
      <alignment horizontal="center"/>
    </xf>
    <xf numFmtId="0" fontId="89" fillId="7" borderId="127" xfId="0" applyFont="1" applyFill="1" applyBorder="1" applyAlignment="1">
      <alignment horizontal="center" vertical="center"/>
    </xf>
    <xf numFmtId="49" fontId="85" fillId="14" borderId="125" xfId="0" applyNumberFormat="1" applyFont="1" applyFill="1" applyBorder="1" applyAlignment="1">
      <alignment horizontal="center" vertical="center" wrapText="1" shrinkToFit="1"/>
    </xf>
    <xf numFmtId="0" fontId="85" fillId="14" borderId="125" xfId="0" applyFont="1" applyFill="1" applyBorder="1" applyAlignment="1">
      <alignment horizontal="center"/>
    </xf>
    <xf numFmtId="0" fontId="51" fillId="11" borderId="125" xfId="0" applyFont="1" applyFill="1" applyBorder="1" applyAlignment="1">
      <alignment horizontal="center"/>
    </xf>
    <xf numFmtId="0" fontId="51" fillId="11" borderId="123" xfId="0" applyFont="1" applyFill="1" applyBorder="1" applyAlignment="1">
      <alignment horizontal="center"/>
    </xf>
    <xf numFmtId="0" fontId="76" fillId="20" borderId="105" xfId="0" applyFont="1" applyFill="1" applyBorder="1" applyAlignment="1">
      <alignment horizontal="center"/>
    </xf>
    <xf numFmtId="0" fontId="76" fillId="20" borderId="107" xfId="0" applyFont="1" applyFill="1" applyBorder="1" applyAlignment="1">
      <alignment horizontal="center"/>
    </xf>
    <xf numFmtId="0" fontId="76" fillId="20" borderId="103" xfId="0" applyFont="1" applyFill="1" applyBorder="1" applyAlignment="1">
      <alignment horizontal="center"/>
    </xf>
    <xf numFmtId="0" fontId="76" fillId="20" borderId="109" xfId="0" applyFont="1" applyFill="1" applyBorder="1" applyAlignment="1">
      <alignment horizontal="center"/>
    </xf>
    <xf numFmtId="0" fontId="77" fillId="10" borderId="5" xfId="0" applyFont="1" applyFill="1" applyBorder="1" applyAlignment="1">
      <alignment horizontal="center" vertical="center" wrapText="1" shrinkToFit="1"/>
    </xf>
    <xf numFmtId="0" fontId="77" fillId="10" borderId="27" xfId="0" applyFont="1" applyFill="1" applyBorder="1" applyAlignment="1">
      <alignment horizontal="center" vertical="center" wrapText="1" shrinkToFit="1"/>
    </xf>
    <xf numFmtId="0" fontId="77" fillId="10" borderId="1" xfId="0" applyFont="1" applyFill="1" applyBorder="1" applyAlignment="1">
      <alignment horizontal="center" vertical="center" wrapText="1" shrinkToFit="1"/>
    </xf>
    <xf numFmtId="0" fontId="77" fillId="10" borderId="25" xfId="0" applyFont="1" applyFill="1" applyBorder="1" applyAlignment="1">
      <alignment horizontal="center" vertical="center" wrapText="1" shrinkToFit="1"/>
    </xf>
    <xf numFmtId="0" fontId="77" fillId="10" borderId="32" xfId="0" applyFont="1" applyFill="1" applyBorder="1" applyAlignment="1">
      <alignment horizontal="center" vertical="center" wrapText="1" shrinkToFit="1"/>
    </xf>
    <xf numFmtId="0" fontId="0" fillId="0" borderId="68" xfId="0" applyBorder="1" applyAlignment="1">
      <alignment horizontal="center" vertical="center"/>
    </xf>
    <xf numFmtId="49" fontId="80" fillId="0" borderId="11" xfId="0" applyNumberFormat="1" applyFont="1" applyFill="1" applyBorder="1" applyAlignment="1">
      <alignment horizontal="left" vertical="center" wrapText="1" shrinkToFit="1"/>
    </xf>
    <xf numFmtId="0" fontId="0" fillId="0" borderId="77" xfId="0" applyFill="1" applyBorder="1" applyAlignment="1">
      <alignment horizontal="left" vertical="center" wrapText="1" shrinkToFit="1"/>
    </xf>
    <xf numFmtId="49" fontId="95" fillId="19" borderId="125" xfId="0" applyNumberFormat="1" applyFont="1" applyFill="1" applyBorder="1" applyAlignment="1">
      <alignment horizontal="center" vertical="center" wrapText="1" shrinkToFit="1"/>
    </xf>
    <xf numFmtId="49" fontId="95" fillId="19" borderId="128" xfId="0" applyNumberFormat="1" applyFont="1" applyFill="1" applyBorder="1" applyAlignment="1">
      <alignment horizontal="center" vertical="center" wrapText="1" shrinkToFit="1"/>
    </xf>
    <xf numFmtId="0" fontId="95" fillId="16" borderId="105" xfId="0" applyFont="1" applyFill="1" applyBorder="1" applyAlignment="1">
      <alignment horizontal="center" vertical="center" wrapText="1" shrinkToFit="1"/>
    </xf>
    <xf numFmtId="0" fontId="95" fillId="16" borderId="27" xfId="0" applyFont="1" applyFill="1" applyBorder="1" applyAlignment="1">
      <alignment horizontal="center" vertical="center" wrapText="1" shrinkToFit="1"/>
    </xf>
    <xf numFmtId="0" fontId="95" fillId="16" borderId="103" xfId="0" applyFont="1" applyFill="1" applyBorder="1" applyAlignment="1">
      <alignment horizontal="center" vertical="center" wrapText="1" shrinkToFit="1"/>
    </xf>
    <xf numFmtId="0" fontId="95" fillId="16" borderId="43" xfId="0" applyFont="1" applyFill="1" applyBorder="1" applyAlignment="1">
      <alignment horizontal="center" vertical="center" wrapText="1" shrinkToFit="1"/>
    </xf>
    <xf numFmtId="0" fontId="94" fillId="0" borderId="0" xfId="0" applyFont="1" applyAlignment="1">
      <alignment horizontal="center"/>
    </xf>
    <xf numFmtId="0" fontId="95" fillId="17" borderId="100" xfId="0" applyFont="1" applyFill="1" applyBorder="1" applyAlignment="1">
      <alignment horizontal="center"/>
    </xf>
    <xf numFmtId="0" fontId="95" fillId="17" borderId="101" xfId="0" applyFont="1" applyFill="1" applyBorder="1" applyAlignment="1">
      <alignment horizontal="center"/>
    </xf>
    <xf numFmtId="0" fontId="95" fillId="17" borderId="114" xfId="0" applyFont="1" applyFill="1" applyBorder="1" applyAlignment="1">
      <alignment horizontal="center"/>
    </xf>
    <xf numFmtId="0" fontId="95" fillId="16" borderId="116" xfId="0" applyFont="1" applyFill="1" applyBorder="1" applyAlignment="1">
      <alignment horizontal="center" vertical="center" wrapText="1" shrinkToFit="1"/>
    </xf>
    <xf numFmtId="0" fontId="0" fillId="0" borderId="11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49" fontId="98" fillId="17" borderId="125" xfId="0" applyNumberFormat="1" applyFont="1" applyFill="1" applyBorder="1" applyAlignment="1">
      <alignment horizontal="center" vertical="center" wrapText="1" shrinkToFit="1"/>
    </xf>
    <xf numFmtId="49" fontId="98" fillId="17" borderId="128" xfId="0" applyNumberFormat="1" applyFont="1" applyFill="1" applyBorder="1" applyAlignment="1">
      <alignment horizontal="center" vertical="center" wrapText="1" shrinkToFit="1"/>
    </xf>
    <xf numFmtId="49" fontId="98" fillId="17" borderId="100" xfId="0" applyNumberFormat="1" applyFont="1" applyFill="1" applyBorder="1" applyAlignment="1">
      <alignment horizontal="center" vertical="center" wrapText="1" shrinkToFit="1"/>
    </xf>
    <xf numFmtId="0" fontId="26" fillId="0" borderId="0" xfId="0" applyFont="1" applyAlignment="1">
      <alignment horizontal="center" vertical="top" wrapText="1"/>
    </xf>
    <xf numFmtId="0" fontId="27" fillId="0" borderId="0" xfId="0" applyFont="1" applyFill="1" applyAlignment="1">
      <alignment horizontal="center" vertical="top" wrapText="1"/>
    </xf>
    <xf numFmtId="14" fontId="42" fillId="0" borderId="0" xfId="0" applyNumberFormat="1" applyFont="1" applyAlignment="1">
      <alignment horizontal="center" vertical="top" wrapText="1"/>
    </xf>
    <xf numFmtId="0" fontId="42" fillId="0" borderId="0" xfId="0" applyFont="1" applyAlignment="1">
      <alignment horizontal="center" vertical="top" wrapText="1"/>
    </xf>
    <xf numFmtId="3" fontId="46" fillId="0" borderId="47" xfId="0" applyNumberFormat="1" applyFont="1" applyBorder="1" applyAlignment="1"/>
    <xf numFmtId="0" fontId="0" fillId="0" borderId="50" xfId="0" applyBorder="1" applyAlignment="1"/>
    <xf numFmtId="0" fontId="46" fillId="0" borderId="47" xfId="0" applyFont="1" applyBorder="1" applyAlignment="1"/>
    <xf numFmtId="0" fontId="0" fillId="0" borderId="53" xfId="0" applyBorder="1" applyAlignment="1"/>
    <xf numFmtId="0" fontId="46" fillId="5" borderId="2" xfId="0" applyFont="1" applyFill="1" applyBorder="1" applyAlignment="1"/>
    <xf numFmtId="0" fontId="0" fillId="5" borderId="4" xfId="0" applyFill="1" applyBorder="1" applyAlignment="1"/>
    <xf numFmtId="0" fontId="45" fillId="0" borderId="5" xfId="0" applyFont="1" applyFill="1" applyBorder="1" applyAlignment="1"/>
    <xf numFmtId="0" fontId="0" fillId="0" borderId="10" xfId="0" applyBorder="1" applyAlignment="1"/>
    <xf numFmtId="0" fontId="46" fillId="6" borderId="27" xfId="0" applyFont="1" applyFill="1" applyBorder="1" applyAlignment="1"/>
    <xf numFmtId="0" fontId="0" fillId="6" borderId="26" xfId="0" applyFill="1" applyBorder="1" applyAlignment="1"/>
    <xf numFmtId="0" fontId="46" fillId="4" borderId="60" xfId="0" applyFont="1" applyFill="1" applyBorder="1" applyAlignment="1"/>
    <xf numFmtId="0" fontId="0" fillId="4" borderId="66" xfId="0" applyFill="1" applyBorder="1" applyAlignment="1"/>
    <xf numFmtId="0" fontId="45" fillId="0" borderId="73" xfId="0" applyFont="1" applyFill="1" applyBorder="1" applyAlignment="1"/>
    <xf numFmtId="0" fontId="0" fillId="0" borderId="83" xfId="0" applyBorder="1" applyAlignment="1"/>
    <xf numFmtId="3" fontId="46" fillId="3" borderId="73" xfId="0" applyNumberFormat="1" applyFont="1" applyFill="1" applyBorder="1" applyAlignment="1"/>
    <xf numFmtId="0" fontId="0" fillId="3" borderId="83" xfId="0" applyFill="1" applyBorder="1" applyAlignme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23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33" fillId="5" borderId="44" xfId="0" applyFont="1" applyFill="1" applyBorder="1" applyAlignment="1"/>
    <xf numFmtId="0" fontId="33" fillId="5" borderId="13" xfId="0" applyFont="1" applyFill="1" applyBorder="1" applyAlignment="1"/>
    <xf numFmtId="169" fontId="47" fillId="0" borderId="19" xfId="0" applyNumberFormat="1" applyFont="1" applyBorder="1" applyAlignment="1">
      <alignment horizontal="center" vertical="center"/>
    </xf>
    <xf numFmtId="169" fontId="47" fillId="0" borderId="51" xfId="0" applyNumberFormat="1" applyFont="1" applyBorder="1" applyAlignment="1">
      <alignment horizontal="center" vertical="center"/>
    </xf>
    <xf numFmtId="0" fontId="48" fillId="3" borderId="81" xfId="0" applyFont="1" applyFill="1" applyBorder="1" applyAlignment="1">
      <alignment horizontal="center" vertical="center" wrapText="1"/>
    </xf>
    <xf numFmtId="0" fontId="48" fillId="3" borderId="60" xfId="0" applyFont="1" applyFill="1" applyBorder="1" applyAlignment="1">
      <alignment horizontal="center" vertical="center" wrapText="1"/>
    </xf>
    <xf numFmtId="0" fontId="49" fillId="0" borderId="9" xfId="0" applyFont="1" applyBorder="1" applyAlignment="1">
      <alignment horizontal="justify" vertical="center" wrapText="1"/>
    </xf>
    <xf numFmtId="0" fontId="49" fillId="0" borderId="88" xfId="0" applyFont="1" applyBorder="1" applyAlignment="1">
      <alignment horizontal="justify" vertical="center" wrapText="1"/>
    </xf>
    <xf numFmtId="0" fontId="49" fillId="0" borderId="62" xfId="0" applyFont="1" applyBorder="1" applyAlignment="1">
      <alignment horizontal="justify" vertical="center" wrapText="1"/>
    </xf>
    <xf numFmtId="0" fontId="47" fillId="0" borderId="84" xfId="0" applyFont="1" applyBorder="1" applyAlignment="1">
      <alignment horizontal="center" vertical="center" wrapText="1"/>
    </xf>
    <xf numFmtId="0" fontId="47" fillId="0" borderId="88" xfId="0" applyFont="1" applyBorder="1" applyAlignment="1">
      <alignment horizontal="center" vertical="center" wrapText="1"/>
    </xf>
    <xf numFmtId="0" fontId="47" fillId="0" borderId="89" xfId="0" applyFont="1" applyBorder="1" applyAlignment="1">
      <alignment horizontal="center" vertical="center" wrapText="1"/>
    </xf>
    <xf numFmtId="0" fontId="47" fillId="0" borderId="9" xfId="0" applyFont="1" applyFill="1" applyBorder="1" applyAlignment="1">
      <alignment horizontal="left" vertical="center" wrapText="1"/>
    </xf>
    <xf numFmtId="0" fontId="47" fillId="0" borderId="88" xfId="0" applyFont="1" applyFill="1" applyBorder="1" applyAlignment="1">
      <alignment horizontal="left" vertical="center" wrapText="1"/>
    </xf>
    <xf numFmtId="0" fontId="47" fillId="0" borderId="62" xfId="0" applyFont="1" applyFill="1" applyBorder="1" applyAlignment="1">
      <alignment horizontal="left" vertical="center" wrapText="1"/>
    </xf>
    <xf numFmtId="0" fontId="49" fillId="0" borderId="47" xfId="0" applyFont="1" applyFill="1" applyBorder="1" applyAlignment="1">
      <alignment horizontal="left" vertical="center" wrapText="1"/>
    </xf>
    <xf numFmtId="0" fontId="49" fillId="0" borderId="88" xfId="0" applyFont="1" applyFill="1" applyBorder="1" applyAlignment="1">
      <alignment horizontal="left" vertical="center" wrapText="1"/>
    </xf>
    <xf numFmtId="0" fontId="49" fillId="0" borderId="50" xfId="0" applyFont="1" applyFill="1" applyBorder="1" applyAlignment="1">
      <alignment horizontal="left" vertical="center" wrapText="1"/>
    </xf>
    <xf numFmtId="169" fontId="56" fillId="0" borderId="50" xfId="0" applyNumberFormat="1" applyFont="1" applyBorder="1" applyAlignment="1">
      <alignment horizontal="center" vertical="center"/>
    </xf>
    <xf numFmtId="169" fontId="56" fillId="0" borderId="53" xfId="0" applyNumberFormat="1" applyFont="1" applyBorder="1" applyAlignment="1">
      <alignment horizontal="center" vertical="center"/>
    </xf>
    <xf numFmtId="0" fontId="47" fillId="0" borderId="45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/>
    </xf>
    <xf numFmtId="0" fontId="47" fillId="0" borderId="73" xfId="0" applyFont="1" applyBorder="1" applyAlignment="1">
      <alignment horizontal="center" vertical="center" wrapText="1"/>
    </xf>
    <xf numFmtId="0" fontId="47" fillId="0" borderId="83" xfId="0" applyFont="1" applyBorder="1" applyAlignment="1">
      <alignment horizontal="center" vertical="center" wrapText="1"/>
    </xf>
    <xf numFmtId="0" fontId="48" fillId="3" borderId="92" xfId="0" applyFont="1" applyFill="1" applyBorder="1" applyAlignment="1">
      <alignment horizontal="right"/>
    </xf>
    <xf numFmtId="0" fontId="48" fillId="3" borderId="86" xfId="0" applyFont="1" applyFill="1" applyBorder="1" applyAlignment="1">
      <alignment horizontal="right"/>
    </xf>
    <xf numFmtId="0" fontId="47" fillId="3" borderId="92" xfId="0" applyFont="1" applyFill="1" applyBorder="1" applyAlignment="1">
      <alignment horizontal="center" vertical="center"/>
    </xf>
    <xf numFmtId="0" fontId="47" fillId="3" borderId="93" xfId="0" applyFont="1" applyFill="1" applyBorder="1" applyAlignment="1">
      <alignment horizontal="center" vertical="center"/>
    </xf>
    <xf numFmtId="0" fontId="47" fillId="3" borderId="86" xfId="0" applyFont="1" applyFill="1" applyBorder="1" applyAlignment="1">
      <alignment horizontal="center" vertical="center"/>
    </xf>
    <xf numFmtId="0" fontId="47" fillId="3" borderId="92" xfId="0" applyFont="1" applyFill="1" applyBorder="1" applyAlignment="1">
      <alignment horizontal="center" vertical="center" wrapText="1"/>
    </xf>
    <xf numFmtId="0" fontId="47" fillId="3" borderId="93" xfId="0" applyFont="1" applyFill="1" applyBorder="1" applyAlignment="1">
      <alignment horizontal="center" vertical="center" wrapText="1"/>
    </xf>
    <xf numFmtId="0" fontId="47" fillId="3" borderId="86" xfId="0" applyFont="1" applyFill="1" applyBorder="1" applyAlignment="1">
      <alignment horizontal="center" vertical="center" wrapText="1"/>
    </xf>
    <xf numFmtId="0" fontId="47" fillId="3" borderId="90" xfId="0" applyFont="1" applyFill="1" applyBorder="1" applyAlignment="1">
      <alignment horizontal="center" vertical="center" wrapText="1"/>
    </xf>
    <xf numFmtId="0" fontId="47" fillId="3" borderId="66" xfId="0" applyFont="1" applyFill="1" applyBorder="1" applyAlignment="1">
      <alignment horizontal="center" vertical="center" wrapText="1"/>
    </xf>
    <xf numFmtId="0" fontId="48" fillId="3" borderId="72" xfId="0" applyFont="1" applyFill="1" applyBorder="1" applyAlignment="1">
      <alignment horizontal="center" vertical="center" textRotation="90" wrapText="1"/>
    </xf>
    <xf numFmtId="0" fontId="48" fillId="3" borderId="42" xfId="0" applyFont="1" applyFill="1" applyBorder="1" applyAlignment="1">
      <alignment horizontal="center" vertical="center" textRotation="90" wrapText="1"/>
    </xf>
    <xf numFmtId="0" fontId="47" fillId="0" borderId="0" xfId="0" applyFont="1" applyBorder="1" applyAlignment="1">
      <alignment horizontal="center"/>
    </xf>
    <xf numFmtId="0" fontId="49" fillId="0" borderId="0" xfId="0" applyFont="1" applyBorder="1" applyAlignment="1">
      <alignment horizontal="right"/>
    </xf>
    <xf numFmtId="0" fontId="49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top" wrapText="1"/>
    </xf>
    <xf numFmtId="0" fontId="48" fillId="3" borderId="6" xfId="0" applyFont="1" applyFill="1" applyBorder="1" applyAlignment="1">
      <alignment horizontal="center" vertical="center" wrapText="1"/>
    </xf>
    <xf numFmtId="0" fontId="48" fillId="3" borderId="77" xfId="0" applyFont="1" applyFill="1" applyBorder="1" applyAlignment="1">
      <alignment horizontal="center" vertical="center" wrapText="1"/>
    </xf>
    <xf numFmtId="0" fontId="48" fillId="3" borderId="2" xfId="0" applyFont="1" applyFill="1" applyBorder="1" applyAlignment="1">
      <alignment horizontal="right"/>
    </xf>
    <xf numFmtId="0" fontId="48" fillId="3" borderId="3" xfId="0" applyFont="1" applyFill="1" applyBorder="1" applyAlignment="1">
      <alignment horizontal="right"/>
    </xf>
    <xf numFmtId="0" fontId="48" fillId="3" borderId="4" xfId="0" applyFont="1" applyFill="1" applyBorder="1" applyAlignment="1">
      <alignment horizontal="right"/>
    </xf>
    <xf numFmtId="0" fontId="47" fillId="3" borderId="2" xfId="0" applyFont="1" applyFill="1" applyBorder="1" applyAlignment="1">
      <alignment horizontal="center" vertical="center"/>
    </xf>
    <xf numFmtId="0" fontId="47" fillId="3" borderId="3" xfId="0" applyFont="1" applyFill="1" applyBorder="1" applyAlignment="1">
      <alignment horizontal="center" vertical="center"/>
    </xf>
    <xf numFmtId="0" fontId="47" fillId="3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center"/>
    </xf>
    <xf numFmtId="0" fontId="49" fillId="0" borderId="73" xfId="0" applyFont="1" applyBorder="1" applyAlignment="1">
      <alignment horizontal="justify" vertical="center" wrapText="1"/>
    </xf>
    <xf numFmtId="0" fontId="49" fillId="0" borderId="76" xfId="0" applyFont="1" applyBorder="1" applyAlignment="1">
      <alignment horizontal="justify" vertical="center" wrapText="1"/>
    </xf>
    <xf numFmtId="0" fontId="47" fillId="3" borderId="61" xfId="0" applyFont="1" applyFill="1" applyBorder="1" applyAlignment="1">
      <alignment horizontal="center" vertical="center" wrapText="1"/>
    </xf>
    <xf numFmtId="0" fontId="47" fillId="3" borderId="35" xfId="0" applyFont="1" applyFill="1" applyBorder="1" applyAlignment="1">
      <alignment horizontal="center" vertical="center" wrapText="1"/>
    </xf>
    <xf numFmtId="0" fontId="48" fillId="3" borderId="36" xfId="0" applyFont="1" applyFill="1" applyBorder="1" applyAlignment="1">
      <alignment horizontal="center" vertical="center" textRotation="90" wrapText="1"/>
    </xf>
    <xf numFmtId="0" fontId="48" fillId="3" borderId="38" xfId="0" applyFont="1" applyFill="1" applyBorder="1" applyAlignment="1">
      <alignment horizontal="center" vertical="center" textRotation="90" wrapText="1"/>
    </xf>
    <xf numFmtId="14" fontId="64" fillId="0" borderId="0" xfId="0" applyNumberFormat="1" applyFont="1" applyFill="1" applyBorder="1" applyAlignment="1">
      <alignment horizontal="right" vertical="top" wrapText="1"/>
    </xf>
    <xf numFmtId="0" fontId="64" fillId="0" borderId="0" xfId="0" applyFont="1" applyFill="1" applyBorder="1" applyAlignment="1">
      <alignment horizontal="right" vertical="top" wrapText="1"/>
    </xf>
    <xf numFmtId="0" fontId="48" fillId="3" borderId="94" xfId="0" applyFont="1" applyFill="1" applyBorder="1" applyAlignment="1">
      <alignment horizontal="center" vertical="center" textRotation="90" wrapText="1"/>
    </xf>
    <xf numFmtId="0" fontId="48" fillId="3" borderId="95" xfId="0" applyFont="1" applyFill="1" applyBorder="1" applyAlignment="1">
      <alignment horizontal="center" vertical="center" textRotation="90" wrapText="1"/>
    </xf>
    <xf numFmtId="0" fontId="47" fillId="3" borderId="82" xfId="0" applyFont="1" applyFill="1" applyBorder="1" applyAlignment="1">
      <alignment horizontal="center" vertical="center" wrapText="1"/>
    </xf>
    <xf numFmtId="0" fontId="47" fillId="3" borderId="79" xfId="0" applyFont="1" applyFill="1" applyBorder="1" applyAlignment="1">
      <alignment horizontal="center" vertical="center" wrapText="1"/>
    </xf>
    <xf numFmtId="0" fontId="47" fillId="3" borderId="8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15" fillId="0" borderId="0" xfId="0" applyNumberFormat="1" applyFont="1" applyAlignment="1">
      <alignment horizontal="center" vertical="center" wrapText="1"/>
    </xf>
    <xf numFmtId="3" fontId="32" fillId="0" borderId="0" xfId="0" applyNumberFormat="1" applyFont="1" applyBorder="1" applyAlignment="1">
      <alignment horizontal="center"/>
    </xf>
    <xf numFmtId="14" fontId="42" fillId="0" borderId="0" xfId="0" applyNumberFormat="1" applyFont="1" applyFill="1" applyBorder="1" applyAlignment="1">
      <alignment horizontal="center" vertical="top" wrapText="1"/>
    </xf>
    <xf numFmtId="0" fontId="42" fillId="0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1" fillId="0" borderId="47" xfId="0" applyFont="1" applyBorder="1" applyAlignment="1">
      <alignment horizontal="center" vertical="center" wrapText="1"/>
    </xf>
    <xf numFmtId="0" fontId="61" fillId="0" borderId="50" xfId="0" applyFont="1" applyBorder="1" applyAlignment="1">
      <alignment horizontal="center" vertical="center" wrapText="1"/>
    </xf>
    <xf numFmtId="0" fontId="61" fillId="0" borderId="53" xfId="0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right" vertical="top" wrapText="1"/>
    </xf>
    <xf numFmtId="0" fontId="61" fillId="0" borderId="20" xfId="0" applyFont="1" applyBorder="1" applyAlignment="1">
      <alignment horizontal="center" wrapText="1"/>
    </xf>
    <xf numFmtId="3" fontId="60" fillId="0" borderId="19" xfId="0" applyNumberFormat="1" applyFont="1" applyBorder="1" applyAlignment="1">
      <alignment horizontal="center" wrapText="1"/>
    </xf>
    <xf numFmtId="14" fontId="16" fillId="0" borderId="0" xfId="0" applyNumberFormat="1" applyFont="1" applyFill="1" applyBorder="1" applyAlignment="1">
      <alignment horizontal="center" vertical="top" wrapText="1"/>
    </xf>
    <xf numFmtId="0" fontId="29" fillId="4" borderId="63" xfId="0" applyFont="1" applyFill="1" applyBorder="1" applyAlignment="1">
      <alignment horizontal="center" vertical="center" wrapText="1"/>
    </xf>
    <xf numFmtId="0" fontId="29" fillId="4" borderId="42" xfId="0" applyFont="1" applyFill="1" applyBorder="1" applyAlignment="1">
      <alignment horizontal="center" vertical="center" wrapText="1"/>
    </xf>
    <xf numFmtId="0" fontId="36" fillId="4" borderId="20" xfId="0" applyFont="1" applyFill="1" applyBorder="1" applyAlignment="1">
      <alignment horizontal="center" wrapText="1"/>
    </xf>
    <xf numFmtId="0" fontId="36" fillId="4" borderId="14" xfId="0" applyFont="1" applyFill="1" applyBorder="1" applyAlignment="1">
      <alignment horizontal="center" wrapText="1"/>
    </xf>
    <xf numFmtId="0" fontId="35" fillId="4" borderId="40" xfId="0" applyFont="1" applyFill="1" applyBorder="1" applyAlignment="1">
      <alignment horizontal="center" wrapText="1"/>
    </xf>
    <xf numFmtId="0" fontId="35" fillId="4" borderId="3" xfId="0" applyFont="1" applyFill="1" applyBorder="1" applyAlignment="1">
      <alignment horizontal="center" wrapText="1"/>
    </xf>
    <xf numFmtId="0" fontId="35" fillId="4" borderId="4" xfId="0" applyFont="1" applyFill="1" applyBorder="1" applyAlignment="1">
      <alignment horizontal="center" wrapText="1"/>
    </xf>
    <xf numFmtId="0" fontId="35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29" fillId="6" borderId="63" xfId="0" applyFont="1" applyFill="1" applyBorder="1" applyAlignment="1">
      <alignment horizontal="center" vertical="center" wrapText="1"/>
    </xf>
    <xf numFmtId="0" fontId="29" fillId="6" borderId="42" xfId="0" applyFont="1" applyFill="1" applyBorder="1" applyAlignment="1">
      <alignment horizontal="center" vertical="center" wrapText="1"/>
    </xf>
    <xf numFmtId="0" fontId="36" fillId="6" borderId="96" xfId="0" applyFont="1" applyFill="1" applyBorder="1" applyAlignment="1">
      <alignment horizontal="center" wrapText="1"/>
    </xf>
    <xf numFmtId="0" fontId="36" fillId="6" borderId="42" xfId="0" applyFont="1" applyFill="1" applyBorder="1" applyAlignment="1">
      <alignment horizontal="center" wrapText="1"/>
    </xf>
    <xf numFmtId="0" fontId="35" fillId="6" borderId="117" xfId="0" applyFont="1" applyFill="1" applyBorder="1" applyAlignment="1">
      <alignment horizontal="center" wrapText="1"/>
    </xf>
    <xf numFmtId="0" fontId="35" fillId="6" borderId="118" xfId="0" applyFont="1" applyFill="1" applyBorder="1" applyAlignment="1">
      <alignment horizontal="center" wrapText="1"/>
    </xf>
    <xf numFmtId="0" fontId="35" fillId="6" borderId="119" xfId="0" applyFont="1" applyFill="1" applyBorder="1" applyAlignment="1">
      <alignment horizontal="center" wrapText="1"/>
    </xf>
    <xf numFmtId="0" fontId="65" fillId="0" borderId="0" xfId="0" applyFont="1" applyAlignment="1">
      <alignment horizontal="right"/>
    </xf>
    <xf numFmtId="0" fontId="37" fillId="2" borderId="0" xfId="0" applyFont="1" applyFill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49" fontId="0" fillId="0" borderId="0" xfId="0" applyNumberFormat="1" applyAlignment="1"/>
  </cellXfs>
  <cellStyles count="6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  <cellStyle name="Százalék" xfId="4" builtinId="5"/>
    <cellStyle name="TableStyleLight1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Zsuzska/2020.%20&#233;vi%20k&#246;lts&#233;gvet&#233;s/2020.%20&#233;vi%20k&#246;lts&#233;gvet&#233;s%20-%20Le&#225;nyv&#225;r/2020.%20&#233;vi%20ktgvet&#233;s%20-%20&#214;nkorm&#225;nyzat%20Le&#225;nyv&#225;r/2020.II.sz.%20EI%20m&#243;d%20-%20Le&#225;nyv&#225;r%20&#214;nk/2020.II.sz.%20EI%20m&#243;d.%20-%20&#214;nkorm&#225;nyzat%20Le&#225;nyv&#225;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Zsuzska/2020.%20&#233;vi%20k&#246;lts&#233;gvet&#233;s/2020.%20&#233;vi%20k&#246;lts&#233;gvet&#233;s%20-%20Le&#225;nyv&#225;r/2020.%20&#233;vi%20ktgvet&#233;s%20-%20&#211;voda%20Le&#225;nyv&#225;r/2020.II.sz.%20EI%20m&#243;d.%20-%20Le&#225;nyv&#225;ri%20&#211;voda/Le&#225;nyv&#225;ri%20&#211;voda%202020.II.sz.%20m&#243;d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(önkormányzat 2020"/>
      <sheetName val="Bevételek(önkormányzat 2020"/>
      <sheetName val="Bevételek COFOG szerint 2020"/>
      <sheetName val="Kiadások(önkormányzat 2020"/>
      <sheetName val="Kiadások COFOG szerint"/>
      <sheetName val="Kiadások részletes COFOG"/>
      <sheetName val="Kiadások COFOG összesítő"/>
    </sheetNames>
    <sheetDataSet>
      <sheetData sheetId="0"/>
      <sheetData sheetId="1"/>
      <sheetData sheetId="2">
        <row r="10">
          <cell r="G10">
            <v>0</v>
          </cell>
        </row>
        <row r="12">
          <cell r="G12">
            <v>697330</v>
          </cell>
        </row>
        <row r="15">
          <cell r="G15">
            <v>30000</v>
          </cell>
        </row>
        <row r="16">
          <cell r="G16">
            <v>50000</v>
          </cell>
        </row>
        <row r="17">
          <cell r="G17">
            <v>500000</v>
          </cell>
        </row>
        <row r="19">
          <cell r="G19">
            <v>0</v>
          </cell>
        </row>
        <row r="20">
          <cell r="G20">
            <v>1707000</v>
          </cell>
        </row>
        <row r="21">
          <cell r="G21">
            <v>204</v>
          </cell>
        </row>
        <row r="22">
          <cell r="G22">
            <v>4000</v>
          </cell>
        </row>
        <row r="23">
          <cell r="G23">
            <v>0</v>
          </cell>
        </row>
        <row r="24">
          <cell r="G24">
            <v>0</v>
          </cell>
        </row>
        <row r="27">
          <cell r="G27">
            <v>0</v>
          </cell>
        </row>
        <row r="32">
          <cell r="G32">
            <v>400000</v>
          </cell>
        </row>
        <row r="37">
          <cell r="G37">
            <v>14633070</v>
          </cell>
        </row>
        <row r="47">
          <cell r="G47">
            <v>53241192</v>
          </cell>
        </row>
        <row r="48">
          <cell r="G48">
            <v>5082275</v>
          </cell>
        </row>
        <row r="49">
          <cell r="G49">
            <v>4081333</v>
          </cell>
        </row>
        <row r="50">
          <cell r="G50">
            <v>21773745</v>
          </cell>
        </row>
        <row r="56">
          <cell r="G56">
            <v>2328111</v>
          </cell>
        </row>
        <row r="57">
          <cell r="G57">
            <v>800230</v>
          </cell>
        </row>
        <row r="58">
          <cell r="G58">
            <v>382346</v>
          </cell>
        </row>
        <row r="59">
          <cell r="G59">
            <v>108565</v>
          </cell>
        </row>
        <row r="62">
          <cell r="G62">
            <v>149080</v>
          </cell>
        </row>
        <row r="63">
          <cell r="G63">
            <v>0</v>
          </cell>
        </row>
        <row r="65">
          <cell r="G65">
            <v>0</v>
          </cell>
        </row>
        <row r="70">
          <cell r="G70">
            <v>158276029</v>
          </cell>
        </row>
        <row r="75">
          <cell r="G75">
            <v>1200000</v>
          </cell>
        </row>
        <row r="76">
          <cell r="G76">
            <v>0</v>
          </cell>
        </row>
        <row r="81">
          <cell r="G81">
            <v>5345650</v>
          </cell>
        </row>
        <row r="82">
          <cell r="G82">
            <v>1443326</v>
          </cell>
        </row>
        <row r="89">
          <cell r="G89">
            <v>19999992</v>
          </cell>
        </row>
        <row r="93">
          <cell r="G93">
            <v>1500000</v>
          </cell>
        </row>
        <row r="99">
          <cell r="G99">
            <v>7300000</v>
          </cell>
        </row>
        <row r="104">
          <cell r="G104">
            <v>50000</v>
          </cell>
        </row>
        <row r="105">
          <cell r="G105">
            <v>13522</v>
          </cell>
        </row>
        <row r="110">
          <cell r="G110">
            <v>3500000</v>
          </cell>
        </row>
        <row r="111">
          <cell r="G111">
            <v>903000</v>
          </cell>
        </row>
        <row r="116">
          <cell r="G116">
            <v>6000000</v>
          </cell>
        </row>
        <row r="118">
          <cell r="G118">
            <v>3000000</v>
          </cell>
        </row>
        <row r="119">
          <cell r="G119">
            <v>35000000</v>
          </cell>
        </row>
        <row r="120">
          <cell r="G120">
            <v>0</v>
          </cell>
        </row>
        <row r="125">
          <cell r="G125">
            <v>100000</v>
          </cell>
        </row>
        <row r="132">
          <cell r="G132">
            <v>0</v>
          </cell>
        </row>
        <row r="133">
          <cell r="G133">
            <v>0</v>
          </cell>
        </row>
        <row r="136">
          <cell r="D136">
            <v>322900000</v>
          </cell>
          <cell r="E136">
            <v>26700000</v>
          </cell>
          <cell r="F136">
            <v>108.26881387426448</v>
          </cell>
          <cell r="G136">
            <v>349600000</v>
          </cell>
        </row>
      </sheetData>
      <sheetData sheetId="3"/>
      <sheetData sheetId="4">
        <row r="10">
          <cell r="G10">
            <v>1920000</v>
          </cell>
        </row>
        <row r="11">
          <cell r="G11">
            <v>0</v>
          </cell>
        </row>
        <row r="12">
          <cell r="G12">
            <v>33000</v>
          </cell>
        </row>
        <row r="14">
          <cell r="G14">
            <v>12000</v>
          </cell>
        </row>
        <row r="15">
          <cell r="G15">
            <v>10733280</v>
          </cell>
        </row>
        <row r="16">
          <cell r="G16">
            <v>200000</v>
          </cell>
        </row>
        <row r="18">
          <cell r="G18">
            <v>2400000</v>
          </cell>
        </row>
        <row r="19">
          <cell r="G19">
            <v>111460</v>
          </cell>
        </row>
        <row r="20">
          <cell r="G20">
            <v>30000</v>
          </cell>
        </row>
        <row r="22">
          <cell r="G22">
            <v>1000000</v>
          </cell>
        </row>
        <row r="23">
          <cell r="G23">
            <v>60000</v>
          </cell>
        </row>
        <row r="24">
          <cell r="G24">
            <v>170000</v>
          </cell>
        </row>
        <row r="27">
          <cell r="G27">
            <v>450000</v>
          </cell>
        </row>
        <row r="28">
          <cell r="G28">
            <v>300000</v>
          </cell>
        </row>
        <row r="29">
          <cell r="G29">
            <v>4738000</v>
          </cell>
        </row>
        <row r="31">
          <cell r="G31">
            <v>2384000</v>
          </cell>
        </row>
        <row r="32">
          <cell r="G32">
            <v>120000</v>
          </cell>
        </row>
        <row r="33">
          <cell r="G33">
            <v>2343356</v>
          </cell>
        </row>
        <row r="34">
          <cell r="G34">
            <v>500000</v>
          </cell>
        </row>
        <row r="37">
          <cell r="G37">
            <v>10000</v>
          </cell>
        </row>
        <row r="41">
          <cell r="G41">
            <v>66600000</v>
          </cell>
        </row>
        <row r="42">
          <cell r="G42">
            <v>6178424</v>
          </cell>
        </row>
        <row r="43">
          <cell r="G43">
            <v>5000000</v>
          </cell>
        </row>
        <row r="44">
          <cell r="G44">
            <v>6100000</v>
          </cell>
        </row>
        <row r="45">
          <cell r="G45">
            <v>365000</v>
          </cell>
        </row>
        <row r="46">
          <cell r="G46">
            <v>250000</v>
          </cell>
        </row>
        <row r="47">
          <cell r="G47">
            <v>1201800</v>
          </cell>
        </row>
        <row r="48">
          <cell r="G48">
            <v>3957000</v>
          </cell>
        </row>
        <row r="49">
          <cell r="G49">
            <v>945000</v>
          </cell>
        </row>
        <row r="50">
          <cell r="G50">
            <v>0</v>
          </cell>
        </row>
        <row r="55">
          <cell r="G55">
            <v>10000</v>
          </cell>
        </row>
        <row r="59">
          <cell r="G59">
            <v>300000</v>
          </cell>
        </row>
        <row r="61">
          <cell r="G61">
            <v>85000</v>
          </cell>
        </row>
        <row r="70">
          <cell r="G70">
            <v>5944000</v>
          </cell>
        </row>
        <row r="72">
          <cell r="G72">
            <v>750000</v>
          </cell>
        </row>
        <row r="73">
          <cell r="G73">
            <v>202000</v>
          </cell>
        </row>
        <row r="78">
          <cell r="G78">
            <v>150000</v>
          </cell>
        </row>
        <row r="79">
          <cell r="G79">
            <v>50000</v>
          </cell>
        </row>
        <row r="80">
          <cell r="G80">
            <v>50000</v>
          </cell>
        </row>
        <row r="81">
          <cell r="G81">
            <v>50000</v>
          </cell>
        </row>
        <row r="83">
          <cell r="G83">
            <v>700000</v>
          </cell>
        </row>
        <row r="84">
          <cell r="G84">
            <v>216000</v>
          </cell>
        </row>
        <row r="89">
          <cell r="G89">
            <v>0</v>
          </cell>
        </row>
        <row r="90">
          <cell r="G90">
            <v>3868868</v>
          </cell>
        </row>
        <row r="95">
          <cell r="G95">
            <v>9431000</v>
          </cell>
        </row>
        <row r="96">
          <cell r="G96">
            <v>67660792</v>
          </cell>
        </row>
        <row r="101">
          <cell r="G101">
            <v>1468000</v>
          </cell>
        </row>
        <row r="102">
          <cell r="G102">
            <v>17000</v>
          </cell>
        </row>
        <row r="103">
          <cell r="G103">
            <v>30000</v>
          </cell>
        </row>
        <row r="104">
          <cell r="G104">
            <v>132000</v>
          </cell>
        </row>
        <row r="105">
          <cell r="G105">
            <v>20000</v>
          </cell>
        </row>
        <row r="106">
          <cell r="G106">
            <v>69000</v>
          </cell>
        </row>
        <row r="107">
          <cell r="G107">
            <v>19000</v>
          </cell>
        </row>
        <row r="114">
          <cell r="G114">
            <v>160000</v>
          </cell>
        </row>
        <row r="115">
          <cell r="G115">
            <v>1855000</v>
          </cell>
        </row>
        <row r="116">
          <cell r="G116">
            <v>200000</v>
          </cell>
        </row>
        <row r="118">
          <cell r="G118">
            <v>572000</v>
          </cell>
        </row>
        <row r="119">
          <cell r="G119">
            <v>180000</v>
          </cell>
        </row>
        <row r="120">
          <cell r="G120">
            <v>49000</v>
          </cell>
        </row>
        <row r="121">
          <cell r="G121">
            <v>6296000</v>
          </cell>
        </row>
        <row r="122">
          <cell r="G122">
            <v>1700000</v>
          </cell>
        </row>
        <row r="127">
          <cell r="G127">
            <v>3356000</v>
          </cell>
        </row>
        <row r="128">
          <cell r="G128">
            <v>907000</v>
          </cell>
        </row>
        <row r="133">
          <cell r="G133">
            <v>15500000</v>
          </cell>
        </row>
        <row r="134">
          <cell r="G134">
            <v>4186000</v>
          </cell>
        </row>
        <row r="135">
          <cell r="G135">
            <v>28602000</v>
          </cell>
        </row>
        <row r="136">
          <cell r="G136">
            <v>7237000</v>
          </cell>
        </row>
        <row r="137">
          <cell r="G137">
            <v>73000</v>
          </cell>
        </row>
        <row r="143">
          <cell r="G143">
            <v>450000</v>
          </cell>
        </row>
        <row r="144">
          <cell r="G144">
            <v>824000</v>
          </cell>
        </row>
        <row r="145">
          <cell r="G145">
            <v>1600000</v>
          </cell>
        </row>
        <row r="146">
          <cell r="G146">
            <v>432000</v>
          </cell>
        </row>
        <row r="151">
          <cell r="G151">
            <v>5169000</v>
          </cell>
        </row>
        <row r="152">
          <cell r="G152">
            <v>0</v>
          </cell>
        </row>
        <row r="153">
          <cell r="G153">
            <v>100000</v>
          </cell>
        </row>
        <row r="154">
          <cell r="G154">
            <v>12000</v>
          </cell>
        </row>
        <row r="155">
          <cell r="G155">
            <v>140000</v>
          </cell>
        </row>
        <row r="156">
          <cell r="G156">
            <v>950000</v>
          </cell>
        </row>
        <row r="157">
          <cell r="G157">
            <v>10000</v>
          </cell>
        </row>
        <row r="158">
          <cell r="G158">
            <v>1200000</v>
          </cell>
        </row>
        <row r="160">
          <cell r="G160">
            <v>200000</v>
          </cell>
        </row>
        <row r="161">
          <cell r="G161">
            <v>700000</v>
          </cell>
        </row>
        <row r="163">
          <cell r="G163">
            <v>650000</v>
          </cell>
        </row>
        <row r="167">
          <cell r="G167">
            <v>900000</v>
          </cell>
        </row>
        <row r="168">
          <cell r="G168">
            <v>62000</v>
          </cell>
        </row>
        <row r="169">
          <cell r="G169">
            <v>17000</v>
          </cell>
        </row>
        <row r="174">
          <cell r="G174">
            <v>5494420</v>
          </cell>
        </row>
        <row r="175">
          <cell r="G175">
            <v>500000</v>
          </cell>
        </row>
        <row r="176">
          <cell r="G176">
            <v>140000</v>
          </cell>
        </row>
        <row r="177">
          <cell r="G177">
            <v>12000</v>
          </cell>
        </row>
        <row r="178">
          <cell r="G178">
            <v>100000</v>
          </cell>
        </row>
        <row r="180">
          <cell r="G180">
            <v>1100000</v>
          </cell>
        </row>
        <row r="181">
          <cell r="G181">
            <v>20000</v>
          </cell>
        </row>
        <row r="182">
          <cell r="G182">
            <v>20000</v>
          </cell>
        </row>
        <row r="183">
          <cell r="G183">
            <v>50000</v>
          </cell>
        </row>
        <row r="184">
          <cell r="G184">
            <v>30000</v>
          </cell>
        </row>
        <row r="186">
          <cell r="G186">
            <v>20000</v>
          </cell>
        </row>
        <row r="187">
          <cell r="G187">
            <v>10000</v>
          </cell>
        </row>
        <row r="188">
          <cell r="G188">
            <v>20000</v>
          </cell>
        </row>
        <row r="189">
          <cell r="G189">
            <v>100000</v>
          </cell>
        </row>
        <row r="190">
          <cell r="G190">
            <v>260000</v>
          </cell>
        </row>
        <row r="192">
          <cell r="G192">
            <v>20000</v>
          </cell>
        </row>
        <row r="193">
          <cell r="G193">
            <v>40000</v>
          </cell>
        </row>
        <row r="195">
          <cell r="G195">
            <v>60000</v>
          </cell>
        </row>
        <row r="196">
          <cell r="G196">
            <v>100000</v>
          </cell>
        </row>
        <row r="197">
          <cell r="G197">
            <v>0</v>
          </cell>
        </row>
        <row r="198">
          <cell r="G198">
            <v>100000</v>
          </cell>
        </row>
        <row r="199">
          <cell r="G199">
            <v>100000</v>
          </cell>
        </row>
        <row r="200">
          <cell r="G200">
            <v>54000</v>
          </cell>
        </row>
        <row r="205">
          <cell r="G205">
            <v>500000</v>
          </cell>
        </row>
        <row r="206">
          <cell r="G206">
            <v>175000</v>
          </cell>
        </row>
        <row r="207">
          <cell r="G207">
            <v>183000</v>
          </cell>
        </row>
        <row r="212">
          <cell r="G212">
            <v>70000</v>
          </cell>
        </row>
        <row r="213">
          <cell r="G213">
            <v>10000</v>
          </cell>
        </row>
        <row r="214">
          <cell r="G214">
            <v>11000</v>
          </cell>
        </row>
        <row r="215">
          <cell r="G215">
            <v>80000</v>
          </cell>
        </row>
        <row r="220">
          <cell r="G220">
            <v>2837000</v>
          </cell>
        </row>
        <row r="221">
          <cell r="G221">
            <v>0</v>
          </cell>
        </row>
        <row r="222">
          <cell r="G222">
            <v>140000</v>
          </cell>
        </row>
        <row r="223">
          <cell r="G223">
            <v>150000</v>
          </cell>
        </row>
        <row r="224">
          <cell r="G224">
            <v>12000</v>
          </cell>
        </row>
        <row r="225">
          <cell r="G225">
            <v>386000</v>
          </cell>
        </row>
        <row r="226">
          <cell r="G226">
            <v>686000</v>
          </cell>
        </row>
        <row r="227">
          <cell r="G227">
            <v>685000</v>
          </cell>
        </row>
        <row r="228">
          <cell r="G228">
            <v>21000</v>
          </cell>
        </row>
        <row r="231">
          <cell r="G231">
            <v>300000</v>
          </cell>
        </row>
        <row r="234">
          <cell r="G234">
            <v>10000</v>
          </cell>
        </row>
        <row r="235">
          <cell r="G235">
            <v>20000</v>
          </cell>
        </row>
        <row r="237">
          <cell r="G237">
            <v>30000</v>
          </cell>
        </row>
        <row r="238">
          <cell r="G238">
            <v>200000</v>
          </cell>
        </row>
        <row r="239">
          <cell r="G239">
            <v>200000</v>
          </cell>
        </row>
        <row r="240">
          <cell r="G240">
            <v>60000</v>
          </cell>
        </row>
        <row r="241">
          <cell r="G241">
            <v>580000</v>
          </cell>
        </row>
        <row r="242">
          <cell r="G242">
            <v>15000</v>
          </cell>
        </row>
        <row r="243">
          <cell r="G243">
            <v>680000</v>
          </cell>
        </row>
        <row r="244">
          <cell r="G244">
            <v>185000</v>
          </cell>
        </row>
        <row r="245">
          <cell r="G245">
            <v>600000</v>
          </cell>
        </row>
        <row r="246">
          <cell r="G246">
            <v>0</v>
          </cell>
        </row>
        <row r="251">
          <cell r="G251">
            <v>3060000</v>
          </cell>
        </row>
        <row r="256">
          <cell r="G256">
            <v>1920000</v>
          </cell>
        </row>
        <row r="257">
          <cell r="G257">
            <v>0</v>
          </cell>
        </row>
        <row r="258">
          <cell r="G258">
            <v>30000</v>
          </cell>
        </row>
        <row r="259">
          <cell r="G259">
            <v>50000</v>
          </cell>
        </row>
        <row r="260">
          <cell r="G260">
            <v>100000</v>
          </cell>
        </row>
        <row r="261">
          <cell r="G261">
            <v>12000</v>
          </cell>
        </row>
        <row r="262">
          <cell r="G262">
            <v>445000</v>
          </cell>
        </row>
        <row r="263">
          <cell r="G263">
            <v>1000000</v>
          </cell>
        </row>
        <row r="266">
          <cell r="G266">
            <v>13000000</v>
          </cell>
        </row>
        <row r="268">
          <cell r="G268">
            <v>100000</v>
          </cell>
        </row>
        <row r="269">
          <cell r="G269">
            <v>3807000.0000000005</v>
          </cell>
        </row>
        <row r="271">
          <cell r="G271">
            <v>200000</v>
          </cell>
        </row>
        <row r="272">
          <cell r="G272">
            <v>54000</v>
          </cell>
        </row>
        <row r="284">
          <cell r="G284">
            <v>80000</v>
          </cell>
        </row>
        <row r="285">
          <cell r="G285">
            <v>21600</v>
          </cell>
        </row>
        <row r="290">
          <cell r="G290">
            <v>0</v>
          </cell>
        </row>
        <row r="300">
          <cell r="G300">
            <v>900000</v>
          </cell>
        </row>
        <row r="302">
          <cell r="G302">
            <v>100000</v>
          </cell>
        </row>
        <row r="303">
          <cell r="G303">
            <v>270000</v>
          </cell>
        </row>
        <row r="304">
          <cell r="G304">
            <v>700000</v>
          </cell>
        </row>
        <row r="305">
          <cell r="G305">
            <v>3000000</v>
          </cell>
        </row>
        <row r="306">
          <cell r="G306">
            <v>120000</v>
          </cell>
        </row>
        <row r="307">
          <cell r="G307">
            <v>0</v>
          </cell>
        </row>
        <row r="308">
          <cell r="G308">
            <v>3700000</v>
          </cell>
        </row>
        <row r="310">
          <cell r="G310">
            <v>0</v>
          </cell>
        </row>
        <row r="314">
          <cell r="D314">
            <v>322900000</v>
          </cell>
          <cell r="E314">
            <v>26700000</v>
          </cell>
          <cell r="F314">
            <v>108.26881387426448</v>
          </cell>
          <cell r="G314">
            <v>349600000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(Óvoda 2020.)"/>
      <sheetName val="Bevételek (Óvoda)"/>
      <sheetName val="Bevételek(cofog) 2020"/>
      <sheetName val="Kiadások (Óvoda)"/>
      <sheetName val=" Kiadások (cofog) 2020"/>
    </sheetNames>
    <sheetDataSet>
      <sheetData sheetId="0" refreshError="1"/>
      <sheetData sheetId="1">
        <row r="15">
          <cell r="C15">
            <v>67400000</v>
          </cell>
          <cell r="D15">
            <v>67765000</v>
          </cell>
          <cell r="E15">
            <v>0</v>
          </cell>
          <cell r="F15">
            <v>100</v>
          </cell>
          <cell r="G15">
            <v>67765000</v>
          </cell>
        </row>
      </sheetData>
      <sheetData sheetId="2">
        <row r="17">
          <cell r="C17">
            <v>67400000</v>
          </cell>
          <cell r="D17">
            <v>67765000</v>
          </cell>
          <cell r="E17">
            <v>0</v>
          </cell>
          <cell r="F17">
            <v>100</v>
          </cell>
          <cell r="G17">
            <v>67765000</v>
          </cell>
        </row>
      </sheetData>
      <sheetData sheetId="3" refreshError="1"/>
      <sheetData sheetId="4">
        <row r="9">
          <cell r="G9">
            <v>13900000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386920</v>
          </cell>
        </row>
        <row r="13">
          <cell r="G13">
            <v>60000</v>
          </cell>
        </row>
        <row r="14">
          <cell r="G14">
            <v>200000</v>
          </cell>
        </row>
        <row r="15">
          <cell r="G15">
            <v>2600000</v>
          </cell>
        </row>
        <row r="21">
          <cell r="G21">
            <v>33600000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400000</v>
          </cell>
        </row>
        <row r="25">
          <cell r="G25">
            <v>863000</v>
          </cell>
        </row>
        <row r="31">
          <cell r="G31">
            <v>160000</v>
          </cell>
        </row>
        <row r="32">
          <cell r="G32">
            <v>96000</v>
          </cell>
        </row>
        <row r="33">
          <cell r="G33">
            <v>550000</v>
          </cell>
        </row>
        <row r="35">
          <cell r="G35">
            <v>0</v>
          </cell>
        </row>
        <row r="36">
          <cell r="G36">
            <v>6300000</v>
          </cell>
        </row>
        <row r="37">
          <cell r="G37">
            <v>17000</v>
          </cell>
        </row>
        <row r="42">
          <cell r="G42">
            <v>100000</v>
          </cell>
        </row>
        <row r="43">
          <cell r="G43">
            <v>38000</v>
          </cell>
        </row>
        <row r="48">
          <cell r="G48">
            <v>300000</v>
          </cell>
        </row>
        <row r="55">
          <cell r="G55">
            <v>1300000</v>
          </cell>
        </row>
        <row r="56">
          <cell r="G56">
            <v>75000</v>
          </cell>
        </row>
        <row r="57">
          <cell r="G57">
            <v>180000</v>
          </cell>
        </row>
        <row r="61">
          <cell r="G61">
            <v>1260000</v>
          </cell>
        </row>
        <row r="62">
          <cell r="G62">
            <v>200000</v>
          </cell>
        </row>
        <row r="63">
          <cell r="G63">
            <v>200000</v>
          </cell>
        </row>
        <row r="69">
          <cell r="G69">
            <v>610000</v>
          </cell>
        </row>
        <row r="70">
          <cell r="G70">
            <v>65000</v>
          </cell>
        </row>
        <row r="71">
          <cell r="G71">
            <v>1140000</v>
          </cell>
        </row>
        <row r="73">
          <cell r="G73">
            <v>5000</v>
          </cell>
        </row>
        <row r="74">
          <cell r="G74">
            <v>300000</v>
          </cell>
        </row>
        <row r="75">
          <cell r="G75">
            <v>300000</v>
          </cell>
        </row>
        <row r="76">
          <cell r="G76">
            <v>162000</v>
          </cell>
        </row>
        <row r="81">
          <cell r="G81">
            <v>1930000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70080</v>
          </cell>
        </row>
        <row r="85">
          <cell r="G85">
            <v>12000</v>
          </cell>
        </row>
        <row r="86">
          <cell r="G86">
            <v>30000</v>
          </cell>
        </row>
        <row r="87">
          <cell r="G87">
            <v>355000</v>
          </cell>
        </row>
        <row r="90">
          <cell r="C90">
            <v>67400000</v>
          </cell>
          <cell r="D90">
            <v>67765000</v>
          </cell>
          <cell r="E90">
            <v>0</v>
          </cell>
          <cell r="F90">
            <v>100</v>
          </cell>
          <cell r="G90">
            <v>67765000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opLeftCell="A16" workbookViewId="0">
      <selection activeCell="J16" sqref="J16"/>
    </sheetView>
  </sheetViews>
  <sheetFormatPr defaultRowHeight="12.75" x14ac:dyDescent="0.2"/>
  <cols>
    <col min="1" max="1" width="11.85546875" customWidth="1"/>
    <col min="2" max="2" width="51.5703125" customWidth="1"/>
    <col min="3" max="3" width="19.7109375" customWidth="1"/>
    <col min="4" max="4" width="17.7109375" customWidth="1"/>
    <col min="5" max="5" width="14.7109375" customWidth="1"/>
    <col min="6" max="6" width="12.7109375" customWidth="1"/>
    <col min="7" max="7" width="18.28515625" customWidth="1"/>
    <col min="8" max="8" width="20.140625" customWidth="1"/>
    <col min="9" max="9" width="8.42578125" customWidth="1"/>
    <col min="10" max="10" width="9.7109375" customWidth="1"/>
    <col min="11" max="1025" width="8.42578125" customWidth="1"/>
  </cols>
  <sheetData>
    <row r="1" spans="1:7" x14ac:dyDescent="0.2">
      <c r="G1" s="1" t="s">
        <v>572</v>
      </c>
    </row>
    <row r="2" spans="1:7" ht="15.75" x14ac:dyDescent="0.25">
      <c r="A2" s="747" t="s">
        <v>701</v>
      </c>
      <c r="B2" s="747"/>
      <c r="C2" s="747"/>
      <c r="D2" s="747"/>
      <c r="E2" s="747"/>
      <c r="F2" s="747"/>
      <c r="G2" s="747"/>
    </row>
    <row r="3" spans="1:7" ht="15.75" x14ac:dyDescent="0.25">
      <c r="A3" s="747" t="s">
        <v>11</v>
      </c>
      <c r="B3" s="747"/>
      <c r="C3" s="747"/>
      <c r="D3" s="747"/>
      <c r="E3" s="747"/>
      <c r="F3" s="747"/>
      <c r="G3" s="747"/>
    </row>
    <row r="4" spans="1:7" ht="13.5" thickBot="1" x14ac:dyDescent="0.25">
      <c r="G4" s="247" t="s">
        <v>321</v>
      </c>
    </row>
    <row r="5" spans="1:7" ht="16.5" thickBot="1" x14ac:dyDescent="0.3">
      <c r="A5" s="748" t="s">
        <v>1</v>
      </c>
      <c r="B5" s="748"/>
      <c r="C5" s="748"/>
      <c r="D5" s="748"/>
      <c r="E5" s="748"/>
      <c r="F5" s="748"/>
      <c r="G5" s="748"/>
    </row>
    <row r="6" spans="1:7" ht="13.5" thickBot="1" x14ac:dyDescent="0.25">
      <c r="A6" s="749" t="s">
        <v>343</v>
      </c>
      <c r="B6" s="751" t="s">
        <v>344</v>
      </c>
      <c r="C6" s="753">
        <v>2020</v>
      </c>
      <c r="D6" s="754"/>
      <c r="E6" s="755"/>
      <c r="F6" s="756"/>
      <c r="G6" s="589">
        <v>2020</v>
      </c>
    </row>
    <row r="7" spans="1:7" ht="13.5" thickBot="1" x14ac:dyDescent="0.25">
      <c r="A7" s="750"/>
      <c r="B7" s="752"/>
      <c r="C7" s="488" t="s">
        <v>345</v>
      </c>
      <c r="D7" s="643" t="s">
        <v>687</v>
      </c>
      <c r="E7" s="643" t="s">
        <v>665</v>
      </c>
      <c r="F7" s="488" t="s">
        <v>573</v>
      </c>
      <c r="G7" s="457" t="s">
        <v>702</v>
      </c>
    </row>
    <row r="8" spans="1:7" x14ac:dyDescent="0.2">
      <c r="A8" s="458" t="s">
        <v>365</v>
      </c>
      <c r="B8" s="459" t="s">
        <v>270</v>
      </c>
      <c r="C8" s="460">
        <v>14633070</v>
      </c>
      <c r="D8" s="460">
        <v>14633070</v>
      </c>
      <c r="E8" s="460">
        <f>G8-D8</f>
        <v>108565</v>
      </c>
      <c r="F8" s="461">
        <f>G8/D8*100</f>
        <v>100.74191540121109</v>
      </c>
      <c r="G8" s="462">
        <f>'[1]Bevételek COFOG szerint 2020'!G37+'[1]Bevételek COFOG szerint 2020'!G59</f>
        <v>14741635</v>
      </c>
    </row>
    <row r="9" spans="1:7" x14ac:dyDescent="0.2">
      <c r="A9" s="463" t="s">
        <v>366</v>
      </c>
      <c r="B9" s="464" t="s">
        <v>271</v>
      </c>
      <c r="C9" s="465">
        <v>57747150</v>
      </c>
      <c r="D9" s="465">
        <v>58323467</v>
      </c>
      <c r="E9" s="460">
        <f t="shared" ref="E9:E13" si="0">G9-D9</f>
        <v>4081333</v>
      </c>
      <c r="F9" s="461">
        <f t="shared" ref="F9:F13" si="1">G9/D9*100</f>
        <v>106.99775443733482</v>
      </c>
      <c r="G9" s="466">
        <f>'[1]Bevételek COFOG szerint 2020'!G47+'[1]Bevételek COFOG szerint 2020'!G48+'[1]Bevételek COFOG szerint 2020'!G49</f>
        <v>62404800</v>
      </c>
    </row>
    <row r="10" spans="1:7" ht="24" x14ac:dyDescent="0.2">
      <c r="A10" s="463" t="s">
        <v>367</v>
      </c>
      <c r="B10" s="464" t="s">
        <v>272</v>
      </c>
      <c r="C10" s="465">
        <v>22013365</v>
      </c>
      <c r="D10" s="465">
        <v>20934225</v>
      </c>
      <c r="E10" s="460">
        <f t="shared" si="0"/>
        <v>839520</v>
      </c>
      <c r="F10" s="461">
        <f t="shared" si="1"/>
        <v>104.01027504003611</v>
      </c>
      <c r="G10" s="466">
        <f>'[1]Bevételek COFOG szerint 2020'!G50</f>
        <v>21773745</v>
      </c>
    </row>
    <row r="11" spans="1:7" x14ac:dyDescent="0.2">
      <c r="A11" s="463" t="s">
        <v>368</v>
      </c>
      <c r="B11" s="464" t="s">
        <v>273</v>
      </c>
      <c r="C11" s="465">
        <v>2328111</v>
      </c>
      <c r="D11" s="465">
        <v>2710457</v>
      </c>
      <c r="E11" s="460">
        <f t="shared" si="0"/>
        <v>800230</v>
      </c>
      <c r="F11" s="461">
        <f t="shared" si="1"/>
        <v>129.52380355047137</v>
      </c>
      <c r="G11" s="466">
        <f>'[1]Bevételek COFOG szerint 2020'!G56+'[1]Bevételek COFOG szerint 2020'!G57+'[1]Bevételek COFOG szerint 2020'!G58</f>
        <v>3510687</v>
      </c>
    </row>
    <row r="12" spans="1:7" x14ac:dyDescent="0.2">
      <c r="A12" s="467" t="s">
        <v>369</v>
      </c>
      <c r="B12" s="468" t="s">
        <v>372</v>
      </c>
      <c r="C12" s="469">
        <v>0</v>
      </c>
      <c r="D12" s="469">
        <v>108565</v>
      </c>
      <c r="E12" s="460">
        <f t="shared" si="0"/>
        <v>-108565</v>
      </c>
      <c r="F12" s="461">
        <f t="shared" si="1"/>
        <v>0</v>
      </c>
      <c r="G12" s="470">
        <v>0</v>
      </c>
    </row>
    <row r="13" spans="1:7" ht="13.5" thickBot="1" x14ac:dyDescent="0.25">
      <c r="A13" s="467" t="s">
        <v>688</v>
      </c>
      <c r="B13" s="468" t="s">
        <v>689</v>
      </c>
      <c r="C13" s="469">
        <v>0</v>
      </c>
      <c r="D13" s="469">
        <v>149080</v>
      </c>
      <c r="E13" s="460">
        <f t="shared" si="0"/>
        <v>0</v>
      </c>
      <c r="F13" s="461">
        <f t="shared" si="1"/>
        <v>100</v>
      </c>
      <c r="G13" s="470">
        <f>'[1]Bevételek COFOG szerint 2020'!G62</f>
        <v>149080</v>
      </c>
    </row>
    <row r="14" spans="1:7" ht="13.5" thickBot="1" x14ac:dyDescent="0.25">
      <c r="A14" s="743" t="s">
        <v>574</v>
      </c>
      <c r="B14" s="743"/>
      <c r="C14" s="646">
        <v>96721696</v>
      </c>
      <c r="D14" s="646">
        <v>96858864</v>
      </c>
      <c r="E14" s="646">
        <f>SUM(E8:E13)</f>
        <v>5721083</v>
      </c>
      <c r="F14" s="647">
        <f>G14/D14*100</f>
        <v>105.90661790127953</v>
      </c>
      <c r="G14" s="648">
        <f>SUM(G8:G13)</f>
        <v>102579947</v>
      </c>
    </row>
    <row r="15" spans="1:7" ht="24" x14ac:dyDescent="0.2">
      <c r="A15" s="458" t="s">
        <v>346</v>
      </c>
      <c r="B15" s="459" t="s">
        <v>347</v>
      </c>
      <c r="C15" s="460">
        <v>0</v>
      </c>
      <c r="D15" s="460">
        <v>0</v>
      </c>
      <c r="E15" s="460">
        <f>G15-D15</f>
        <v>0</v>
      </c>
      <c r="F15" s="461"/>
      <c r="G15" s="462">
        <v>0</v>
      </c>
    </row>
    <row r="16" spans="1:7" ht="13.5" thickBot="1" x14ac:dyDescent="0.25">
      <c r="A16" s="467" t="s">
        <v>348</v>
      </c>
      <c r="B16" s="468" t="s">
        <v>349</v>
      </c>
      <c r="C16" s="469">
        <v>6213000</v>
      </c>
      <c r="D16" s="469">
        <v>9073000</v>
      </c>
      <c r="E16" s="460">
        <f>G16-D16</f>
        <v>1624330</v>
      </c>
      <c r="F16" s="461">
        <f>G16/D16*100</f>
        <v>117.9028987104596</v>
      </c>
      <c r="G16" s="470">
        <f>'[1]Bevételek COFOG szerint 2020'!G63+'[1]Bevételek COFOG szerint 2020'!G75+'[1]Bevételek COFOG szerint 2020'!G76+'[1]Bevételek COFOG szerint 2020'!G99+'[1]Bevételek COFOG szerint 2020'!G132+'[1]Bevételek COFOG szerint 2020'!G133+'[1]Bevételek COFOG szerint 2020'!G93+'[1]Bevételek COFOG szerint 2020'!G12</f>
        <v>10697330</v>
      </c>
    </row>
    <row r="17" spans="1:7" ht="13.5" thickBot="1" x14ac:dyDescent="0.25">
      <c r="A17" s="746" t="s">
        <v>575</v>
      </c>
      <c r="B17" s="746"/>
      <c r="C17" s="471">
        <v>6213000</v>
      </c>
      <c r="D17" s="471">
        <v>9073000</v>
      </c>
      <c r="E17" s="471">
        <f>SUM(E16)</f>
        <v>1624330</v>
      </c>
      <c r="F17" s="472">
        <f>G17/D17*100</f>
        <v>117.9028987104596</v>
      </c>
      <c r="G17" s="473">
        <f>SUM(G16)</f>
        <v>10697330</v>
      </c>
    </row>
    <row r="18" spans="1:7" ht="13.5" thickBot="1" x14ac:dyDescent="0.25">
      <c r="A18" s="474" t="s">
        <v>703</v>
      </c>
      <c r="B18" s="475" t="s">
        <v>576</v>
      </c>
      <c r="C18" s="476">
        <v>0</v>
      </c>
      <c r="D18" s="476">
        <v>0</v>
      </c>
      <c r="E18" s="476">
        <f>G18-D18</f>
        <v>19999992</v>
      </c>
      <c r="F18" s="477"/>
      <c r="G18" s="478">
        <f>'[1]Bevételek COFOG szerint 2020'!G89</f>
        <v>19999992</v>
      </c>
    </row>
    <row r="19" spans="1:7" ht="13.5" thickBot="1" x14ac:dyDescent="0.25">
      <c r="A19" s="743" t="s">
        <v>577</v>
      </c>
      <c r="B19" s="743"/>
      <c r="C19" s="646">
        <v>0</v>
      </c>
      <c r="D19" s="646">
        <v>0</v>
      </c>
      <c r="E19" s="646">
        <f>E18</f>
        <v>19999992</v>
      </c>
      <c r="F19" s="649"/>
      <c r="G19" s="648">
        <f>G18</f>
        <v>19999992</v>
      </c>
    </row>
    <row r="20" spans="1:7" x14ac:dyDescent="0.2">
      <c r="A20" s="458" t="s">
        <v>377</v>
      </c>
      <c r="B20" s="459" t="s">
        <v>13</v>
      </c>
      <c r="C20" s="460">
        <v>6000000</v>
      </c>
      <c r="D20" s="460">
        <v>6000000</v>
      </c>
      <c r="E20" s="460">
        <f>G20-D20</f>
        <v>0</v>
      </c>
      <c r="F20" s="461">
        <f>G20/D20*100</f>
        <v>100</v>
      </c>
      <c r="G20" s="462">
        <f>'[1]Bevételek COFOG szerint 2020'!G116</f>
        <v>6000000</v>
      </c>
    </row>
    <row r="21" spans="1:7" x14ac:dyDescent="0.2">
      <c r="A21" s="463" t="s">
        <v>378</v>
      </c>
      <c r="B21" s="464" t="s">
        <v>379</v>
      </c>
      <c r="C21" s="465">
        <v>0</v>
      </c>
      <c r="D21" s="465">
        <v>0</v>
      </c>
      <c r="E21" s="460">
        <f t="shared" ref="E21:E30" si="2">G21-D21</f>
        <v>0</v>
      </c>
      <c r="F21" s="461"/>
      <c r="G21" s="466">
        <v>0</v>
      </c>
    </row>
    <row r="22" spans="1:7" x14ac:dyDescent="0.2">
      <c r="A22" s="463" t="s">
        <v>380</v>
      </c>
      <c r="B22" s="464" t="s">
        <v>185</v>
      </c>
      <c r="C22" s="465">
        <v>3000000</v>
      </c>
      <c r="D22" s="465">
        <v>3000000</v>
      </c>
      <c r="E22" s="460">
        <f t="shared" si="2"/>
        <v>0</v>
      </c>
      <c r="F22" s="461">
        <f t="shared" ref="F22:F29" si="3">G22/D22*100</f>
        <v>100</v>
      </c>
      <c r="G22" s="466">
        <f>'[1]Bevételek COFOG szerint 2020'!G118</f>
        <v>3000000</v>
      </c>
    </row>
    <row r="23" spans="1:7" x14ac:dyDescent="0.2">
      <c r="A23" s="463" t="s">
        <v>381</v>
      </c>
      <c r="B23" s="464" t="s">
        <v>268</v>
      </c>
      <c r="C23" s="465">
        <v>35000000</v>
      </c>
      <c r="D23" s="465">
        <v>35000000</v>
      </c>
      <c r="E23" s="460">
        <f t="shared" si="2"/>
        <v>0</v>
      </c>
      <c r="F23" s="461">
        <f t="shared" si="3"/>
        <v>100</v>
      </c>
      <c r="G23" s="466">
        <f>'[1]Bevételek COFOG szerint 2020'!G119</f>
        <v>35000000</v>
      </c>
    </row>
    <row r="24" spans="1:7" x14ac:dyDescent="0.2">
      <c r="A24" s="463" t="s">
        <v>382</v>
      </c>
      <c r="B24" s="464" t="s">
        <v>269</v>
      </c>
      <c r="C24" s="465">
        <v>4600000</v>
      </c>
      <c r="D24" s="465">
        <v>0</v>
      </c>
      <c r="E24" s="460">
        <f t="shared" si="2"/>
        <v>0</v>
      </c>
      <c r="F24" s="461"/>
      <c r="G24" s="466">
        <f>'[1]Bevételek COFOG szerint 2020'!G120</f>
        <v>0</v>
      </c>
    </row>
    <row r="25" spans="1:7" x14ac:dyDescent="0.2">
      <c r="A25" s="463" t="s">
        <v>578</v>
      </c>
      <c r="B25" s="464" t="s">
        <v>383</v>
      </c>
      <c r="C25" s="465">
        <v>0</v>
      </c>
      <c r="D25" s="465">
        <v>0</v>
      </c>
      <c r="E25" s="460">
        <f t="shared" si="2"/>
        <v>0</v>
      </c>
      <c r="F25" s="461"/>
      <c r="G25" s="466">
        <v>0</v>
      </c>
    </row>
    <row r="26" spans="1:7" ht="36" x14ac:dyDescent="0.2">
      <c r="A26" s="463" t="s">
        <v>384</v>
      </c>
      <c r="B26" s="464" t="s">
        <v>385</v>
      </c>
      <c r="C26" s="465">
        <v>0</v>
      </c>
      <c r="D26" s="465">
        <v>0</v>
      </c>
      <c r="E26" s="460">
        <f t="shared" si="2"/>
        <v>0</v>
      </c>
      <c r="F26" s="461"/>
      <c r="G26" s="466">
        <v>0</v>
      </c>
    </row>
    <row r="27" spans="1:7" x14ac:dyDescent="0.2">
      <c r="A27" s="463" t="s">
        <v>386</v>
      </c>
      <c r="B27" s="464" t="s">
        <v>387</v>
      </c>
      <c r="C27" s="465">
        <v>0</v>
      </c>
      <c r="D27" s="465">
        <v>0</v>
      </c>
      <c r="E27" s="460">
        <f t="shared" si="2"/>
        <v>0</v>
      </c>
      <c r="F27" s="461"/>
      <c r="G27" s="466">
        <f>'[1]Bevételek COFOG szerint 2020'!G10</f>
        <v>0</v>
      </c>
    </row>
    <row r="28" spans="1:7" x14ac:dyDescent="0.2">
      <c r="A28" s="463" t="s">
        <v>388</v>
      </c>
      <c r="B28" s="464" t="s">
        <v>282</v>
      </c>
      <c r="C28" s="465">
        <v>0</v>
      </c>
      <c r="D28" s="465">
        <v>0</v>
      </c>
      <c r="E28" s="460">
        <f t="shared" si="2"/>
        <v>0</v>
      </c>
      <c r="F28" s="461"/>
      <c r="G28" s="466">
        <v>0</v>
      </c>
    </row>
    <row r="29" spans="1:7" x14ac:dyDescent="0.2">
      <c r="A29" s="463" t="s">
        <v>389</v>
      </c>
      <c r="B29" s="464" t="s">
        <v>390</v>
      </c>
      <c r="C29" s="465">
        <v>100000</v>
      </c>
      <c r="D29" s="465">
        <v>100000</v>
      </c>
      <c r="E29" s="460">
        <f t="shared" si="2"/>
        <v>0</v>
      </c>
      <c r="F29" s="461">
        <f t="shared" si="3"/>
        <v>100</v>
      </c>
      <c r="G29" s="466">
        <f>'[1]Bevételek COFOG szerint 2020'!G125</f>
        <v>100000</v>
      </c>
    </row>
    <row r="30" spans="1:7" ht="13.5" thickBot="1" x14ac:dyDescent="0.25">
      <c r="A30" s="467" t="s">
        <v>579</v>
      </c>
      <c r="B30" s="468" t="s">
        <v>352</v>
      </c>
      <c r="C30" s="469">
        <v>0</v>
      </c>
      <c r="D30" s="469">
        <v>0</v>
      </c>
      <c r="E30" s="460">
        <f t="shared" si="2"/>
        <v>0</v>
      </c>
      <c r="F30" s="461"/>
      <c r="G30" s="470">
        <v>0</v>
      </c>
    </row>
    <row r="31" spans="1:7" ht="13.5" thickBot="1" x14ac:dyDescent="0.25">
      <c r="A31" s="743" t="s">
        <v>580</v>
      </c>
      <c r="B31" s="743"/>
      <c r="C31" s="650">
        <v>48700000</v>
      </c>
      <c r="D31" s="650">
        <v>44100000</v>
      </c>
      <c r="E31" s="650">
        <f>SUM(E20:E30)</f>
        <v>0</v>
      </c>
      <c r="F31" s="651">
        <f>G31/D31*100</f>
        <v>100</v>
      </c>
      <c r="G31" s="652">
        <f>SUM(G20:G30)</f>
        <v>44100000</v>
      </c>
    </row>
    <row r="32" spans="1:7" x14ac:dyDescent="0.2">
      <c r="A32" s="458" t="s">
        <v>353</v>
      </c>
      <c r="B32" s="459" t="s">
        <v>265</v>
      </c>
      <c r="C32" s="465">
        <v>430000</v>
      </c>
      <c r="D32" s="465">
        <v>430000</v>
      </c>
      <c r="E32" s="460">
        <f>G32-D32</f>
        <v>0</v>
      </c>
      <c r="F32" s="461">
        <f>G32/D32*100</f>
        <v>100</v>
      </c>
      <c r="G32" s="466">
        <f>'[1]Bevételek COFOG szerint 2020'!G15+'[1]Bevételek COFOG szerint 2020'!G32</f>
        <v>430000</v>
      </c>
    </row>
    <row r="33" spans="1:9" x14ac:dyDescent="0.2">
      <c r="A33" s="458" t="s">
        <v>623</v>
      </c>
      <c r="B33" s="459" t="s">
        <v>624</v>
      </c>
      <c r="C33" s="465">
        <v>238000</v>
      </c>
      <c r="D33" s="465">
        <v>100000</v>
      </c>
      <c r="E33" s="460">
        <f t="shared" ref="E33:E40" si="4">G33-D33</f>
        <v>-50000</v>
      </c>
      <c r="F33" s="461">
        <f t="shared" ref="F33:F40" si="5">G33/D33*100</f>
        <v>50</v>
      </c>
      <c r="G33" s="466">
        <f>'[1]Bevételek COFOG szerint 2020'!G16</f>
        <v>50000</v>
      </c>
    </row>
    <row r="34" spans="1:9" x14ac:dyDescent="0.2">
      <c r="A34" s="463" t="s">
        <v>354</v>
      </c>
      <c r="B34" s="464" t="s">
        <v>266</v>
      </c>
      <c r="C34" s="465">
        <v>3000000</v>
      </c>
      <c r="D34" s="465">
        <v>5715650</v>
      </c>
      <c r="E34" s="460">
        <f t="shared" si="4"/>
        <v>180000</v>
      </c>
      <c r="F34" s="461">
        <f t="shared" si="5"/>
        <v>103.14924811701206</v>
      </c>
      <c r="G34" s="466">
        <f>'[1]Bevételek COFOG szerint 2020'!G17+'[1]Bevételek COFOG szerint 2020'!G81+'[1]Bevételek COFOG szerint 2020'!G104</f>
        <v>5895650</v>
      </c>
      <c r="I34" s="242"/>
    </row>
    <row r="35" spans="1:9" x14ac:dyDescent="0.2">
      <c r="A35" s="463" t="s">
        <v>376</v>
      </c>
      <c r="B35" s="464" t="s">
        <v>182</v>
      </c>
      <c r="C35" s="465">
        <v>5000000</v>
      </c>
      <c r="D35" s="465">
        <v>4000000</v>
      </c>
      <c r="E35" s="460">
        <f t="shared" si="4"/>
        <v>-500000</v>
      </c>
      <c r="F35" s="461">
        <f t="shared" si="5"/>
        <v>87.5</v>
      </c>
      <c r="G35" s="466">
        <f>'[1]Bevételek COFOG szerint 2020'!G110</f>
        <v>3500000</v>
      </c>
    </row>
    <row r="36" spans="1:9" x14ac:dyDescent="0.2">
      <c r="A36" s="463" t="s">
        <v>375</v>
      </c>
      <c r="B36" s="464" t="s">
        <v>267</v>
      </c>
      <c r="C36" s="465">
        <v>2168100</v>
      </c>
      <c r="D36" s="465">
        <v>2636253</v>
      </c>
      <c r="E36" s="460">
        <f t="shared" si="4"/>
        <v>-276405</v>
      </c>
      <c r="F36" s="461">
        <f t="shared" si="5"/>
        <v>89.515232415098239</v>
      </c>
      <c r="G36" s="466">
        <f>'[1]Bevételek COFOG szerint 2020'!G19+'[1]Bevételek COFOG szerint 2020'!G82+'[1]Bevételek COFOG szerint 2020'!G105+'[1]Bevételek COFOG szerint 2020'!G111</f>
        <v>2359848</v>
      </c>
    </row>
    <row r="37" spans="1:9" x14ac:dyDescent="0.2">
      <c r="A37" s="463" t="s">
        <v>355</v>
      </c>
      <c r="B37" s="464" t="s">
        <v>281</v>
      </c>
      <c r="C37" s="465">
        <v>1000000</v>
      </c>
      <c r="D37" s="465">
        <v>1707000</v>
      </c>
      <c r="E37" s="460">
        <f t="shared" si="4"/>
        <v>0</v>
      </c>
      <c r="F37" s="461">
        <f t="shared" si="5"/>
        <v>100</v>
      </c>
      <c r="G37" s="466">
        <f>'[1]Bevételek COFOG szerint 2020'!G20</f>
        <v>1707000</v>
      </c>
    </row>
    <row r="38" spans="1:9" x14ac:dyDescent="0.2">
      <c r="A38" s="463" t="s">
        <v>356</v>
      </c>
      <c r="B38" s="464" t="s">
        <v>357</v>
      </c>
      <c r="C38" s="465">
        <v>204</v>
      </c>
      <c r="D38" s="465">
        <v>204</v>
      </c>
      <c r="E38" s="460">
        <f t="shared" si="4"/>
        <v>0</v>
      </c>
      <c r="F38" s="461">
        <f t="shared" si="5"/>
        <v>100</v>
      </c>
      <c r="G38" s="466">
        <f>'[1]Bevételek COFOG szerint 2020'!G21</f>
        <v>204</v>
      </c>
    </row>
    <row r="39" spans="1:9" x14ac:dyDescent="0.2">
      <c r="A39" s="463" t="s">
        <v>358</v>
      </c>
      <c r="B39" s="464" t="s">
        <v>581</v>
      </c>
      <c r="C39" s="465">
        <v>0</v>
      </c>
      <c r="D39" s="465">
        <v>0</v>
      </c>
      <c r="E39" s="460">
        <f t="shared" si="4"/>
        <v>0</v>
      </c>
      <c r="F39" s="461"/>
      <c r="G39" s="466">
        <f>'[1]Bevételek COFOG szerint 2020'!G23</f>
        <v>0</v>
      </c>
    </row>
    <row r="40" spans="1:9" ht="24.75" thickBot="1" x14ac:dyDescent="0.25">
      <c r="A40" s="479" t="s">
        <v>391</v>
      </c>
      <c r="B40" s="480" t="s">
        <v>392</v>
      </c>
      <c r="C40" s="481">
        <v>3000</v>
      </c>
      <c r="D40" s="481">
        <v>3000</v>
      </c>
      <c r="E40" s="460">
        <f t="shared" si="4"/>
        <v>1000</v>
      </c>
      <c r="F40" s="461">
        <f t="shared" si="5"/>
        <v>133.33333333333331</v>
      </c>
      <c r="G40" s="482">
        <f>'[1]Bevételek COFOG szerint 2020'!G22</f>
        <v>4000</v>
      </c>
    </row>
    <row r="41" spans="1:9" ht="13.5" thickBot="1" x14ac:dyDescent="0.25">
      <c r="A41" s="743" t="s">
        <v>582</v>
      </c>
      <c r="B41" s="743"/>
      <c r="C41" s="650">
        <v>11839304</v>
      </c>
      <c r="D41" s="650">
        <v>14592107</v>
      </c>
      <c r="E41" s="650">
        <f>SUM(E32:E40)</f>
        <v>-645405</v>
      </c>
      <c r="F41" s="651">
        <f>G41/D41*100</f>
        <v>95.577026676133883</v>
      </c>
      <c r="G41" s="652">
        <f>SUM(G32:G40)</f>
        <v>13946702</v>
      </c>
    </row>
    <row r="42" spans="1:9" x14ac:dyDescent="0.2">
      <c r="A42" s="458" t="s">
        <v>359</v>
      </c>
      <c r="B42" s="459" t="s">
        <v>360</v>
      </c>
      <c r="C42" s="465">
        <v>0</v>
      </c>
      <c r="D42" s="465">
        <v>0</v>
      </c>
      <c r="E42" s="460">
        <f>G42-D42</f>
        <v>0</v>
      </c>
      <c r="F42" s="461"/>
      <c r="G42" s="466">
        <f>'[1]Bevételek COFOG szerint 2020'!G24</f>
        <v>0</v>
      </c>
    </row>
    <row r="43" spans="1:9" ht="24" x14ac:dyDescent="0.2">
      <c r="A43" s="463" t="s">
        <v>361</v>
      </c>
      <c r="B43" s="464" t="s">
        <v>362</v>
      </c>
      <c r="C43" s="465"/>
      <c r="D43" s="465"/>
      <c r="E43" s="460">
        <f t="shared" ref="E43:E46" si="6">G43-D43</f>
        <v>0</v>
      </c>
      <c r="F43" s="461"/>
      <c r="G43" s="466"/>
    </row>
    <row r="44" spans="1:9" x14ac:dyDescent="0.2">
      <c r="A44" s="463" t="s">
        <v>363</v>
      </c>
      <c r="B44" s="464" t="s">
        <v>364</v>
      </c>
      <c r="C44" s="465"/>
      <c r="D44" s="465"/>
      <c r="E44" s="460">
        <f t="shared" si="6"/>
        <v>0</v>
      </c>
      <c r="F44" s="461"/>
      <c r="G44" s="466"/>
    </row>
    <row r="45" spans="1:9" x14ac:dyDescent="0.2">
      <c r="A45" s="467" t="s">
        <v>583</v>
      </c>
      <c r="B45" s="468" t="s">
        <v>584</v>
      </c>
      <c r="C45" s="465">
        <v>0</v>
      </c>
      <c r="D45" s="465">
        <v>0</v>
      </c>
      <c r="E45" s="460">
        <f t="shared" si="6"/>
        <v>0</v>
      </c>
      <c r="F45" s="461"/>
      <c r="G45" s="466">
        <f>'[1]Bevételek COFOG szerint 2020'!G27</f>
        <v>0</v>
      </c>
    </row>
    <row r="46" spans="1:9" ht="36.75" thickBot="1" x14ac:dyDescent="0.25">
      <c r="A46" s="467" t="s">
        <v>350</v>
      </c>
      <c r="B46" s="468" t="s">
        <v>351</v>
      </c>
      <c r="C46" s="465"/>
      <c r="D46" s="465"/>
      <c r="E46" s="460">
        <f t="shared" si="6"/>
        <v>0</v>
      </c>
      <c r="F46" s="461"/>
      <c r="G46" s="466"/>
    </row>
    <row r="47" spans="1:9" ht="13.5" thickBot="1" x14ac:dyDescent="0.25">
      <c r="A47" s="744" t="s">
        <v>585</v>
      </c>
      <c r="B47" s="744"/>
      <c r="C47" s="650">
        <v>0</v>
      </c>
      <c r="D47" s="650">
        <v>0</v>
      </c>
      <c r="E47" s="650">
        <f>SUM(E42:E46)</f>
        <v>0</v>
      </c>
      <c r="F47" s="651"/>
      <c r="G47" s="652">
        <f>SUM(G42:G46)</f>
        <v>0</v>
      </c>
    </row>
    <row r="48" spans="1:9" ht="13.5" thickBot="1" x14ac:dyDescent="0.25">
      <c r="A48" s="653" t="s">
        <v>373</v>
      </c>
      <c r="B48" s="654" t="s">
        <v>374</v>
      </c>
      <c r="C48" s="655">
        <v>151000000</v>
      </c>
      <c r="D48" s="655">
        <v>158276029</v>
      </c>
      <c r="E48" s="655">
        <f>G48-D48</f>
        <v>0</v>
      </c>
      <c r="F48" s="651">
        <f>G48/D48*100</f>
        <v>100</v>
      </c>
      <c r="G48" s="656">
        <f>'[1]Bevételek COFOG szerint 2020'!G70</f>
        <v>158276029</v>
      </c>
    </row>
    <row r="49" spans="1:10" ht="13.5" thickBot="1" x14ac:dyDescent="0.25">
      <c r="A49" s="483" t="s">
        <v>370</v>
      </c>
      <c r="B49" s="484" t="s">
        <v>371</v>
      </c>
      <c r="C49" s="485">
        <v>0</v>
      </c>
      <c r="D49" s="485">
        <v>0</v>
      </c>
      <c r="E49" s="655">
        <f>G49-D49</f>
        <v>0</v>
      </c>
      <c r="F49" s="651"/>
      <c r="G49" s="486">
        <f>'[1]Bevételek COFOG szerint 2020'!G65</f>
        <v>0</v>
      </c>
    </row>
    <row r="50" spans="1:10" ht="16.5" thickBot="1" x14ac:dyDescent="0.25">
      <c r="A50" s="745" t="s">
        <v>586</v>
      </c>
      <c r="B50" s="745"/>
      <c r="C50" s="437">
        <v>314474000</v>
      </c>
      <c r="D50" s="437">
        <v>322900000</v>
      </c>
      <c r="E50" s="437">
        <f>E14+E17+E31+E41+E47+E48+E19+E49</f>
        <v>26700000</v>
      </c>
      <c r="F50" s="438">
        <f>G50/D50*100</f>
        <v>108.26881387426448</v>
      </c>
      <c r="G50" s="439">
        <f>G14+G17+G31+G41+G47+G48+G19+G49</f>
        <v>349600000</v>
      </c>
      <c r="J50" s="15"/>
    </row>
    <row r="53" spans="1:10" x14ac:dyDescent="0.2">
      <c r="B53" s="645"/>
      <c r="C53" s="645"/>
    </row>
    <row r="54" spans="1:10" x14ac:dyDescent="0.2">
      <c r="B54" s="245" t="s">
        <v>587</v>
      </c>
      <c r="C54" s="245"/>
      <c r="D54" s="440">
        <f>D50-'[1]Bevételek COFOG szerint 2020'!D136</f>
        <v>0</v>
      </c>
      <c r="E54" s="440">
        <f>E50-'[1]Bevételek COFOG szerint 2020'!E136</f>
        <v>0</v>
      </c>
      <c r="F54" s="440">
        <f>F50-'[1]Bevételek COFOG szerint 2020'!F136</f>
        <v>0</v>
      </c>
      <c r="G54" s="440">
        <f>G50-'[1]Bevételek COFOG szerint 2020'!G136</f>
        <v>0</v>
      </c>
    </row>
  </sheetData>
  <mergeCells count="13">
    <mergeCell ref="A14:B14"/>
    <mergeCell ref="A17:B17"/>
    <mergeCell ref="A2:G2"/>
    <mergeCell ref="A3:G3"/>
    <mergeCell ref="A5:G5"/>
    <mergeCell ref="A6:A7"/>
    <mergeCell ref="B6:B7"/>
    <mergeCell ref="C6:F6"/>
    <mergeCell ref="A19:B19"/>
    <mergeCell ref="A31:B31"/>
    <mergeCell ref="A41:B41"/>
    <mergeCell ref="A47:B47"/>
    <mergeCell ref="A50:B5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79998168889431442"/>
  </sheetPr>
  <dimension ref="A1:G65"/>
  <sheetViews>
    <sheetView zoomScaleNormal="100" workbookViewId="0">
      <selection activeCell="C16" sqref="C16"/>
    </sheetView>
  </sheetViews>
  <sheetFormatPr defaultRowHeight="12.75" x14ac:dyDescent="0.2"/>
  <cols>
    <col min="1" max="1" width="4.140625" customWidth="1"/>
    <col min="2" max="2" width="60.85546875" customWidth="1"/>
    <col min="3" max="3" width="21.710937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1:7" ht="21.75" customHeight="1" x14ac:dyDescent="0.2"/>
    <row r="2" spans="1:7" ht="15" x14ac:dyDescent="0.2">
      <c r="A2" s="872" t="s">
        <v>658</v>
      </c>
      <c r="B2" s="872"/>
      <c r="C2" s="872"/>
      <c r="D2" s="872"/>
    </row>
    <row r="3" spans="1:7" ht="14.25" x14ac:dyDescent="0.2">
      <c r="A3" s="892"/>
      <c r="B3" s="893"/>
      <c r="C3" s="893"/>
      <c r="D3" s="893"/>
    </row>
    <row r="4" spans="1:7" ht="11.25" customHeight="1" x14ac:dyDescent="0.2"/>
    <row r="5" spans="1:7" ht="18" customHeight="1" x14ac:dyDescent="0.25">
      <c r="A5" s="894"/>
      <c r="B5" s="894"/>
      <c r="C5" s="894"/>
      <c r="D5" s="894"/>
    </row>
    <row r="6" spans="1:7" ht="15.75" x14ac:dyDescent="0.25">
      <c r="A6" s="895" t="s">
        <v>657</v>
      </c>
      <c r="B6" s="895"/>
      <c r="C6" s="895"/>
      <c r="D6" s="895"/>
    </row>
    <row r="7" spans="1:7" ht="15.75" x14ac:dyDescent="0.25">
      <c r="B7" s="20"/>
      <c r="C7" s="20"/>
    </row>
    <row r="8" spans="1:7" ht="15.75" customHeight="1" x14ac:dyDescent="0.25">
      <c r="A8" s="891" t="s">
        <v>189</v>
      </c>
      <c r="B8" s="891"/>
      <c r="C8" s="891"/>
      <c r="D8" s="891"/>
    </row>
    <row r="9" spans="1:7" ht="15.75" customHeight="1" x14ac:dyDescent="0.25">
      <c r="A9" s="44"/>
      <c r="B9" s="44"/>
      <c r="C9" s="44"/>
      <c r="D9" s="44"/>
    </row>
    <row r="10" spans="1:7" ht="15.75" customHeight="1" x14ac:dyDescent="0.25">
      <c r="A10" s="44"/>
      <c r="B10" s="44"/>
      <c r="C10" s="44"/>
      <c r="D10" s="44"/>
    </row>
    <row r="11" spans="1:7" ht="16.5" thickBot="1" x14ac:dyDescent="0.3">
      <c r="B11" s="43"/>
      <c r="C11" s="112" t="s">
        <v>293</v>
      </c>
    </row>
    <row r="12" spans="1:7" ht="25.5" customHeight="1" thickBot="1" x14ac:dyDescent="0.25">
      <c r="B12" s="117" t="s">
        <v>8</v>
      </c>
      <c r="C12" s="118" t="s">
        <v>322</v>
      </c>
    </row>
    <row r="13" spans="1:7" ht="24.95" customHeight="1" x14ac:dyDescent="0.2">
      <c r="B13" s="379" t="s">
        <v>274</v>
      </c>
      <c r="C13" s="387">
        <f>C14+C15+C16+C17</f>
        <v>3700000</v>
      </c>
      <c r="G13" s="79"/>
    </row>
    <row r="14" spans="1:7" ht="24.95" customHeight="1" x14ac:dyDescent="0.2">
      <c r="B14" s="377" t="s">
        <v>669</v>
      </c>
      <c r="C14" s="388">
        <v>600000</v>
      </c>
      <c r="G14" s="79"/>
    </row>
    <row r="15" spans="1:7" ht="24.95" customHeight="1" x14ac:dyDescent="0.2">
      <c r="B15" s="377" t="s">
        <v>283</v>
      </c>
      <c r="C15" s="388">
        <v>1600000</v>
      </c>
      <c r="G15" s="79"/>
    </row>
    <row r="16" spans="1:7" ht="24.95" customHeight="1" x14ac:dyDescent="0.2">
      <c r="B16" s="377" t="s">
        <v>561</v>
      </c>
      <c r="C16" s="388">
        <v>1200000</v>
      </c>
      <c r="G16" s="79"/>
    </row>
    <row r="17" spans="2:7" ht="24.95" customHeight="1" x14ac:dyDescent="0.2">
      <c r="B17" s="606" t="s">
        <v>670</v>
      </c>
      <c r="C17" s="388">
        <v>300000</v>
      </c>
      <c r="G17" s="79"/>
    </row>
    <row r="18" spans="2:7" ht="24.95" customHeight="1" x14ac:dyDescent="0.2">
      <c r="B18" s="379" t="s">
        <v>562</v>
      </c>
      <c r="C18" s="387">
        <f>C19+C20+C21+C22</f>
        <v>3820000</v>
      </c>
    </row>
    <row r="19" spans="2:7" ht="24.95" customHeight="1" x14ac:dyDescent="0.2">
      <c r="B19" s="378" t="s">
        <v>563</v>
      </c>
      <c r="C19" s="389">
        <v>800000</v>
      </c>
    </row>
    <row r="20" spans="2:7" ht="24.95" customHeight="1" x14ac:dyDescent="0.2">
      <c r="B20" s="378" t="s">
        <v>564</v>
      </c>
      <c r="C20" s="389">
        <v>2200000</v>
      </c>
    </row>
    <row r="21" spans="2:7" ht="24.95" customHeight="1" x14ac:dyDescent="0.2">
      <c r="B21" s="378" t="s">
        <v>276</v>
      </c>
      <c r="C21" s="389">
        <v>700000</v>
      </c>
    </row>
    <row r="22" spans="2:7" ht="24.95" customHeight="1" thickBot="1" x14ac:dyDescent="0.25">
      <c r="B22" s="378" t="s">
        <v>277</v>
      </c>
      <c r="C22" s="389">
        <v>120000</v>
      </c>
    </row>
    <row r="23" spans="2:7" ht="24.95" customHeight="1" thickBot="1" x14ac:dyDescent="0.25">
      <c r="B23" s="119" t="s">
        <v>275</v>
      </c>
      <c r="C23" s="390">
        <f>C13+C18</f>
        <v>7520000</v>
      </c>
    </row>
    <row r="27" spans="2:7" x14ac:dyDescent="0.2">
      <c r="C27" s="40"/>
    </row>
    <row r="29" spans="2:7" x14ac:dyDescent="0.2">
      <c r="C29" s="40"/>
    </row>
    <row r="65" spans="3:3" x14ac:dyDescent="0.2">
      <c r="C65" s="80"/>
    </row>
  </sheetData>
  <mergeCells count="5">
    <mergeCell ref="A8:D8"/>
    <mergeCell ref="A2:D2"/>
    <mergeCell ref="A3:D3"/>
    <mergeCell ref="A5:D5"/>
    <mergeCell ref="A6:D6"/>
  </mergeCells>
  <phoneticPr fontId="0" type="noConversion"/>
  <printOptions horizontalCentered="1" verticalCentered="1"/>
  <pageMargins left="0.78740157480314965" right="0.78740157480314965" top="0.78740157480314965" bottom="0.98425196850393704" header="0" footer="0.51181102362204722"/>
  <pageSetup paperSize="9" scale="90" orientation="portrait" r:id="rId1"/>
  <headerFooter alignWithMargins="0">
    <oddFooter>&amp;LKészítette:&amp;C&amp;P/&amp;N</oddFooter>
  </headerFooter>
  <colBreaks count="1" manualBreakCount="1">
    <brk id="4" min="1" max="12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5"/>
  <sheetViews>
    <sheetView tabSelected="1" view="pageBreakPreview" zoomScale="60" zoomScaleNormal="100" workbookViewId="0">
      <selection activeCell="C51" sqref="C51"/>
    </sheetView>
  </sheetViews>
  <sheetFormatPr defaultRowHeight="12.75" x14ac:dyDescent="0.2"/>
  <cols>
    <col min="1" max="1" width="7.85546875" customWidth="1"/>
    <col min="2" max="2" width="59.140625" customWidth="1"/>
    <col min="3" max="3" width="13.8554687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1:7" ht="14.25" customHeight="1" x14ac:dyDescent="0.2"/>
    <row r="2" spans="1:7" ht="6" customHeight="1" x14ac:dyDescent="0.2"/>
    <row r="3" spans="1:7" ht="13.5" hidden="1" customHeight="1" x14ac:dyDescent="0.2"/>
    <row r="5" spans="1:7" ht="15" customHeight="1" x14ac:dyDescent="0.2">
      <c r="B5" s="872" t="s">
        <v>659</v>
      </c>
      <c r="C5" s="872"/>
    </row>
    <row r="6" spans="1:7" ht="15" customHeight="1" x14ac:dyDescent="0.2">
      <c r="A6" s="892"/>
      <c r="B6" s="892"/>
    </row>
    <row r="7" spans="1:7" ht="15" customHeight="1" x14ac:dyDescent="0.2">
      <c r="A7" s="18"/>
      <c r="B7" s="18"/>
    </row>
    <row r="8" spans="1:7" x14ac:dyDescent="0.2">
      <c r="B8" s="897" t="s">
        <v>11</v>
      </c>
      <c r="C8" s="897"/>
    </row>
    <row r="9" spans="1:7" x14ac:dyDescent="0.2">
      <c r="B9" s="896" t="s">
        <v>657</v>
      </c>
      <c r="C9" s="896"/>
    </row>
    <row r="10" spans="1:7" ht="11.25" customHeight="1" x14ac:dyDescent="0.25">
      <c r="A10" s="20"/>
      <c r="B10" s="120"/>
      <c r="C10" s="121"/>
    </row>
    <row r="11" spans="1:7" ht="17.25" customHeight="1" x14ac:dyDescent="0.2">
      <c r="B11" s="896" t="s">
        <v>170</v>
      </c>
      <c r="C11" s="896"/>
    </row>
    <row r="12" spans="1:7" ht="16.5" customHeight="1" x14ac:dyDescent="0.2">
      <c r="B12" s="121"/>
      <c r="C12" s="121"/>
    </row>
    <row r="13" spans="1:7" ht="14.25" thickBot="1" x14ac:dyDescent="0.3">
      <c r="B13" s="122"/>
      <c r="C13" s="123" t="s">
        <v>293</v>
      </c>
      <c r="G13" s="79"/>
    </row>
    <row r="14" spans="1:7" ht="20.100000000000001" customHeight="1" x14ac:dyDescent="0.2">
      <c r="B14" s="128" t="s">
        <v>214</v>
      </c>
      <c r="C14" s="129" t="s">
        <v>323</v>
      </c>
    </row>
    <row r="15" spans="1:7" ht="20.100000000000001" customHeight="1" x14ac:dyDescent="0.2">
      <c r="B15" s="386" t="s">
        <v>698</v>
      </c>
      <c r="C15" s="391">
        <v>5900000</v>
      </c>
    </row>
    <row r="16" spans="1:7" ht="20.100000000000001" customHeight="1" x14ac:dyDescent="0.2">
      <c r="B16" s="386" t="s">
        <v>715</v>
      </c>
      <c r="C16" s="391">
        <v>44000</v>
      </c>
    </row>
    <row r="17" spans="2:3" ht="20.100000000000001" customHeight="1" x14ac:dyDescent="0.2">
      <c r="B17" s="386" t="s">
        <v>671</v>
      </c>
      <c r="C17" s="391"/>
    </row>
    <row r="18" spans="2:3" ht="20.100000000000001" customHeight="1" x14ac:dyDescent="0.2">
      <c r="B18" s="740" t="s">
        <v>716</v>
      </c>
      <c r="C18" s="391">
        <v>450000</v>
      </c>
    </row>
    <row r="19" spans="2:3" ht="20.100000000000001" customHeight="1" x14ac:dyDescent="0.2">
      <c r="B19" s="125" t="s">
        <v>717</v>
      </c>
      <c r="C19" s="741">
        <v>5650000</v>
      </c>
    </row>
    <row r="20" spans="2:3" ht="20.100000000000001" customHeight="1" x14ac:dyDescent="0.2">
      <c r="B20" s="607" t="s">
        <v>278</v>
      </c>
      <c r="C20" s="696"/>
    </row>
    <row r="21" spans="2:3" ht="20.100000000000001" customHeight="1" x14ac:dyDescent="0.2">
      <c r="B21" s="125" t="s">
        <v>679</v>
      </c>
      <c r="C21" s="696">
        <f>365000+100000+15000</f>
        <v>480000</v>
      </c>
    </row>
    <row r="22" spans="2:3" ht="20.100000000000001" customHeight="1" x14ac:dyDescent="0.2">
      <c r="B22" s="125" t="s">
        <v>680</v>
      </c>
      <c r="C22" s="696">
        <v>300000</v>
      </c>
    </row>
    <row r="23" spans="2:3" ht="20.100000000000001" customHeight="1" x14ac:dyDescent="0.2">
      <c r="B23" s="380" t="s">
        <v>681</v>
      </c>
      <c r="C23" s="696">
        <v>250000</v>
      </c>
    </row>
    <row r="24" spans="2:3" ht="20.100000000000001" customHeight="1" x14ac:dyDescent="0.2">
      <c r="B24" s="380" t="s">
        <v>719</v>
      </c>
      <c r="C24" s="696">
        <v>3688000</v>
      </c>
    </row>
    <row r="25" spans="2:3" ht="20.100000000000001" customHeight="1" x14ac:dyDescent="0.2">
      <c r="B25" s="380" t="s">
        <v>720</v>
      </c>
      <c r="C25" s="696">
        <v>11812000</v>
      </c>
    </row>
    <row r="26" spans="2:3" ht="20.100000000000001" customHeight="1" x14ac:dyDescent="0.2">
      <c r="B26" s="380" t="s">
        <v>682</v>
      </c>
      <c r="C26" s="696">
        <v>300000</v>
      </c>
    </row>
    <row r="27" spans="2:3" ht="20.100000000000001" customHeight="1" x14ac:dyDescent="0.2">
      <c r="B27" s="125" t="s">
        <v>565</v>
      </c>
      <c r="C27" s="696">
        <v>207000</v>
      </c>
    </row>
    <row r="28" spans="2:3" ht="20.100000000000001" customHeight="1" x14ac:dyDescent="0.2">
      <c r="B28" s="385" t="s">
        <v>672</v>
      </c>
      <c r="C28" s="697">
        <v>1238000</v>
      </c>
    </row>
    <row r="29" spans="2:3" ht="20.100000000000001" customHeight="1" x14ac:dyDescent="0.2">
      <c r="B29" s="385" t="s">
        <v>673</v>
      </c>
      <c r="C29" s="697">
        <v>155000</v>
      </c>
    </row>
    <row r="30" spans="2:3" ht="20.100000000000001" customHeight="1" x14ac:dyDescent="0.2">
      <c r="B30" s="385" t="s">
        <v>674</v>
      </c>
      <c r="C30" s="697">
        <v>62000</v>
      </c>
    </row>
    <row r="31" spans="2:3" ht="20.100000000000001" customHeight="1" x14ac:dyDescent="0.2">
      <c r="B31" s="385" t="s">
        <v>675</v>
      </c>
      <c r="C31" s="697">
        <f>100000+200000</f>
        <v>300000</v>
      </c>
    </row>
    <row r="32" spans="2:3" ht="20.100000000000001" customHeight="1" x14ac:dyDescent="0.2">
      <c r="B32" s="385" t="s">
        <v>676</v>
      </c>
      <c r="C32" s="697">
        <v>180000</v>
      </c>
    </row>
    <row r="33" spans="2:3" ht="20.100000000000001" customHeight="1" x14ac:dyDescent="0.2">
      <c r="B33" s="385" t="s">
        <v>677</v>
      </c>
      <c r="C33" s="697">
        <v>100000</v>
      </c>
    </row>
    <row r="34" spans="2:3" ht="20.100000000000001" customHeight="1" x14ac:dyDescent="0.2">
      <c r="B34" s="385" t="s">
        <v>678</v>
      </c>
      <c r="C34" s="697">
        <v>580000</v>
      </c>
    </row>
    <row r="35" spans="2:3" ht="20.100000000000001" customHeight="1" thickBot="1" x14ac:dyDescent="0.25">
      <c r="B35" s="127" t="s">
        <v>279</v>
      </c>
      <c r="C35" s="392">
        <f>1201800+49000+996000+3190000+432000+17000+54000+185000+54000+162000</f>
        <v>6340800</v>
      </c>
    </row>
    <row r="36" spans="2:3" ht="20.100000000000001" customHeight="1" thickBot="1" x14ac:dyDescent="0.25">
      <c r="B36" s="130" t="s">
        <v>324</v>
      </c>
      <c r="C36" s="393">
        <f>SUM(C15:C35)</f>
        <v>38036800</v>
      </c>
    </row>
    <row r="37" spans="2:3" ht="20.100000000000001" customHeight="1" thickBot="1" x14ac:dyDescent="0.25">
      <c r="B37" s="383"/>
      <c r="C37" s="394"/>
    </row>
    <row r="38" spans="2:3" ht="20.100000000000001" customHeight="1" x14ac:dyDescent="0.2">
      <c r="B38" s="384" t="s">
        <v>215</v>
      </c>
      <c r="C38" s="395" t="s">
        <v>323</v>
      </c>
    </row>
    <row r="39" spans="2:3" ht="20.100000000000001" customHeight="1" x14ac:dyDescent="0.2">
      <c r="B39" s="124" t="s">
        <v>280</v>
      </c>
      <c r="C39" s="396"/>
    </row>
    <row r="40" spans="2:3" ht="20.100000000000001" customHeight="1" x14ac:dyDescent="0.2">
      <c r="B40" s="125" t="s">
        <v>683</v>
      </c>
      <c r="C40" s="695">
        <v>6296000</v>
      </c>
    </row>
    <row r="41" spans="2:3" ht="20.100000000000001" customHeight="1" x14ac:dyDescent="0.2">
      <c r="B41" s="125" t="s">
        <v>567</v>
      </c>
      <c r="C41" s="695">
        <v>28042000</v>
      </c>
    </row>
    <row r="42" spans="2:3" ht="20.100000000000001" customHeight="1" x14ac:dyDescent="0.2">
      <c r="B42" s="608" t="s">
        <v>686</v>
      </c>
      <c r="C42" s="695">
        <v>600000</v>
      </c>
    </row>
    <row r="43" spans="2:3" ht="20.100000000000001" customHeight="1" x14ac:dyDescent="0.2">
      <c r="B43" s="608" t="s">
        <v>699</v>
      </c>
      <c r="C43" s="695">
        <v>457000</v>
      </c>
    </row>
    <row r="44" spans="2:3" ht="20.100000000000001" customHeight="1" x14ac:dyDescent="0.2">
      <c r="B44" s="608" t="s">
        <v>700</v>
      </c>
      <c r="C44" s="695">
        <v>750000</v>
      </c>
    </row>
    <row r="45" spans="2:3" ht="20.100000000000001" customHeight="1" x14ac:dyDescent="0.2">
      <c r="B45" s="381" t="s">
        <v>684</v>
      </c>
      <c r="C45" s="695">
        <v>2360000</v>
      </c>
    </row>
    <row r="46" spans="2:3" ht="20.100000000000001" customHeight="1" x14ac:dyDescent="0.2">
      <c r="B46" s="381" t="s">
        <v>718</v>
      </c>
      <c r="C46" s="695">
        <v>996000</v>
      </c>
    </row>
    <row r="47" spans="2:3" ht="20.100000000000001" customHeight="1" x14ac:dyDescent="0.2">
      <c r="B47" s="381" t="s">
        <v>685</v>
      </c>
      <c r="C47" s="695">
        <v>3150000</v>
      </c>
    </row>
    <row r="48" spans="2:3" ht="20.100000000000001" customHeight="1" x14ac:dyDescent="0.2">
      <c r="B48" s="381" t="s">
        <v>644</v>
      </c>
      <c r="C48" s="695">
        <v>350000</v>
      </c>
    </row>
    <row r="49" spans="2:3" ht="20.100000000000001" customHeight="1" x14ac:dyDescent="0.2">
      <c r="B49" s="381" t="s">
        <v>721</v>
      </c>
      <c r="C49" s="695">
        <v>270000</v>
      </c>
    </row>
    <row r="50" spans="2:3" ht="20.100000000000001" customHeight="1" x14ac:dyDescent="0.2">
      <c r="B50" s="381" t="s">
        <v>722</v>
      </c>
      <c r="C50" s="695">
        <v>290000</v>
      </c>
    </row>
    <row r="51" spans="2:3" ht="20.100000000000001" customHeight="1" thickBot="1" x14ac:dyDescent="0.25">
      <c r="B51" s="124" t="s">
        <v>455</v>
      </c>
      <c r="C51" s="397">
        <f>945000+202000+1700000+907000+7237000+73000</f>
        <v>11064000</v>
      </c>
    </row>
    <row r="52" spans="2:3" ht="20.100000000000001" customHeight="1" thickBot="1" x14ac:dyDescent="0.25">
      <c r="B52" s="382" t="s">
        <v>325</v>
      </c>
      <c r="C52" s="398">
        <f>SUM(C40:C51)</f>
        <v>54625000</v>
      </c>
    </row>
    <row r="53" spans="2:3" ht="20.100000000000001" customHeight="1" thickBot="1" x14ac:dyDescent="0.25">
      <c r="B53" s="126"/>
      <c r="C53" s="399"/>
    </row>
    <row r="54" spans="2:3" ht="28.5" customHeight="1" thickBot="1" x14ac:dyDescent="0.25">
      <c r="B54" s="382" t="s">
        <v>216</v>
      </c>
      <c r="C54" s="400">
        <f>SUM(C52+C36)</f>
        <v>92661800</v>
      </c>
    </row>
    <row r="55" spans="2:3" ht="42.75" customHeight="1" x14ac:dyDescent="0.2">
      <c r="B55" s="121"/>
      <c r="C55" s="121"/>
    </row>
    <row r="56" spans="2:3" x14ac:dyDescent="0.2">
      <c r="B56" s="121"/>
      <c r="C56" s="121"/>
    </row>
    <row r="57" spans="2:3" x14ac:dyDescent="0.2">
      <c r="B57" s="121"/>
      <c r="C57" s="121"/>
    </row>
    <row r="58" spans="2:3" x14ac:dyDescent="0.2">
      <c r="B58" s="121"/>
      <c r="C58" s="121"/>
    </row>
    <row r="59" spans="2:3" x14ac:dyDescent="0.2">
      <c r="B59" s="121"/>
      <c r="C59" s="121"/>
    </row>
    <row r="60" spans="2:3" x14ac:dyDescent="0.2">
      <c r="B60" s="121"/>
      <c r="C60" s="121"/>
    </row>
    <row r="75" spans="3:3" x14ac:dyDescent="0.2">
      <c r="C75" s="80"/>
    </row>
  </sheetData>
  <mergeCells count="5">
    <mergeCell ref="B11:C11"/>
    <mergeCell ref="A6:B6"/>
    <mergeCell ref="B5:C5"/>
    <mergeCell ref="B8:C8"/>
    <mergeCell ref="B9:C9"/>
  </mergeCells>
  <phoneticPr fontId="14" type="noConversion"/>
  <pageMargins left="0.75" right="0.75" top="1" bottom="1" header="0.5" footer="0.5"/>
  <pageSetup paperSize="9" scale="69" orientation="portrait" r:id="rId1"/>
  <headerFooter alignWithMargins="0">
    <oddFooter>&amp;LKészítette:&amp;C&amp;P/&amp;N</oddFooter>
  </headerFooter>
  <rowBreaks count="1" manualBreakCount="1">
    <brk id="56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G57"/>
  <sheetViews>
    <sheetView zoomScaleNormal="100" workbookViewId="0">
      <selection activeCell="C18" sqref="C18"/>
    </sheetView>
  </sheetViews>
  <sheetFormatPr defaultRowHeight="12.75" x14ac:dyDescent="0.2"/>
  <cols>
    <col min="2" max="2" width="59.85546875" customWidth="1"/>
    <col min="3" max="3" width="18.28515625" bestFit="1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3" spans="1:7" ht="15" customHeight="1" x14ac:dyDescent="0.2">
      <c r="A3" s="872" t="s">
        <v>660</v>
      </c>
      <c r="B3" s="872"/>
      <c r="C3" s="872"/>
      <c r="D3" s="872"/>
      <c r="E3" s="19"/>
      <c r="F3" s="19"/>
      <c r="G3" s="19"/>
    </row>
    <row r="4" spans="1:7" ht="9.75" customHeight="1" x14ac:dyDescent="0.2">
      <c r="A4" s="892"/>
      <c r="B4" s="893"/>
      <c r="C4" s="893"/>
      <c r="D4" s="893"/>
      <c r="E4" s="19"/>
      <c r="F4" s="19"/>
      <c r="G4" s="19"/>
    </row>
    <row r="5" spans="1:7" ht="15" x14ac:dyDescent="0.2">
      <c r="B5" s="18"/>
      <c r="C5" s="18"/>
      <c r="D5" s="18"/>
      <c r="E5" s="18"/>
    </row>
    <row r="6" spans="1:7" ht="15.75" x14ac:dyDescent="0.25">
      <c r="A6" s="894" t="s">
        <v>11</v>
      </c>
      <c r="B6" s="894"/>
      <c r="C6" s="894"/>
      <c r="D6" s="894"/>
      <c r="E6" s="21"/>
      <c r="F6" s="21"/>
      <c r="G6" s="21"/>
    </row>
    <row r="7" spans="1:7" ht="15.75" x14ac:dyDescent="0.25">
      <c r="A7" s="895" t="s">
        <v>657</v>
      </c>
      <c r="B7" s="895"/>
      <c r="C7" s="895"/>
      <c r="D7" s="895"/>
      <c r="E7" s="22"/>
      <c r="F7" s="22"/>
      <c r="G7" s="22"/>
    </row>
    <row r="8" spans="1:7" ht="11.25" customHeight="1" x14ac:dyDescent="0.2"/>
    <row r="9" spans="1:7" hidden="1" x14ac:dyDescent="0.2"/>
    <row r="10" spans="1:7" ht="15.75" x14ac:dyDescent="0.25">
      <c r="A10" s="898" t="s">
        <v>82</v>
      </c>
      <c r="B10" s="898"/>
      <c r="C10" s="898"/>
      <c r="D10" s="898"/>
      <c r="E10" s="23"/>
      <c r="F10" s="23"/>
      <c r="G10" s="23"/>
    </row>
    <row r="13" spans="1:7" ht="13.5" thickBot="1" x14ac:dyDescent="0.25">
      <c r="C13" s="85" t="s">
        <v>293</v>
      </c>
      <c r="D13" s="10"/>
      <c r="G13" s="79"/>
    </row>
    <row r="14" spans="1:7" ht="24.95" customHeight="1" x14ac:dyDescent="0.25">
      <c r="B14" s="401" t="s">
        <v>6</v>
      </c>
      <c r="C14" s="407">
        <v>66600000</v>
      </c>
    </row>
    <row r="15" spans="1:7" ht="24.95" customHeight="1" x14ac:dyDescent="0.25">
      <c r="B15" s="402" t="s">
        <v>217</v>
      </c>
      <c r="C15" s="408">
        <f>6178424</f>
        <v>6178424</v>
      </c>
    </row>
    <row r="16" spans="1:7" ht="24.95" customHeight="1" thickBot="1" x14ac:dyDescent="0.3">
      <c r="B16" s="403" t="s">
        <v>285</v>
      </c>
      <c r="C16" s="409">
        <v>5000000</v>
      </c>
    </row>
    <row r="17" spans="2:3" ht="24.95" customHeight="1" x14ac:dyDescent="0.25">
      <c r="B17" s="404" t="s">
        <v>83</v>
      </c>
      <c r="C17" s="410">
        <f>SUM(C14:C16)</f>
        <v>77778424</v>
      </c>
    </row>
    <row r="18" spans="2:3" ht="24.95" customHeight="1" x14ac:dyDescent="0.25">
      <c r="B18" s="405" t="s">
        <v>286</v>
      </c>
      <c r="C18" s="411">
        <v>0</v>
      </c>
    </row>
    <row r="19" spans="2:3" ht="24.95" customHeight="1" thickBot="1" x14ac:dyDescent="0.3">
      <c r="B19" s="406" t="s">
        <v>7</v>
      </c>
      <c r="C19" s="412">
        <f>C17+C18</f>
        <v>77778424</v>
      </c>
    </row>
    <row r="57" spans="3:3" x14ac:dyDescent="0.2">
      <c r="C57" s="80"/>
    </row>
  </sheetData>
  <mergeCells count="5">
    <mergeCell ref="A3:D3"/>
    <mergeCell ref="A6:D6"/>
    <mergeCell ref="A7:D7"/>
    <mergeCell ref="A10:D10"/>
    <mergeCell ref="A4:D4"/>
  </mergeCells>
  <phoneticPr fontId="14" type="noConversion"/>
  <pageMargins left="0.75" right="0.75" top="1" bottom="1" header="0.5" footer="0.5"/>
  <pageSetup paperSize="9" scale="91" orientation="portrait" r:id="rId1"/>
  <headerFooter alignWithMargins="0">
    <oddFooter>&amp;LKészítette:&amp;C&amp;P/&amp;N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Q66"/>
  <sheetViews>
    <sheetView zoomScaleNormal="100" workbookViewId="0">
      <selection activeCell="C24" sqref="C24"/>
    </sheetView>
  </sheetViews>
  <sheetFormatPr defaultRowHeight="12.75" x14ac:dyDescent="0.2"/>
  <cols>
    <col min="1" max="1" width="6.7109375" customWidth="1"/>
    <col min="2" max="2" width="47.28515625" customWidth="1"/>
    <col min="3" max="5" width="10.710937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1:7" ht="15" customHeight="1" x14ac:dyDescent="0.2">
      <c r="A1" s="902"/>
      <c r="B1" s="902"/>
      <c r="C1" s="902"/>
      <c r="D1" s="902"/>
      <c r="E1" s="902"/>
    </row>
    <row r="2" spans="1:7" ht="15" customHeight="1" x14ac:dyDescent="0.2">
      <c r="A2" s="905" t="s">
        <v>661</v>
      </c>
      <c r="B2" s="872"/>
      <c r="C2" s="872"/>
      <c r="D2" s="872"/>
      <c r="E2" s="872"/>
    </row>
    <row r="3" spans="1:7" ht="15" x14ac:dyDescent="0.2">
      <c r="A3" s="18"/>
      <c r="B3" s="18"/>
      <c r="C3" s="18"/>
      <c r="D3" s="18"/>
    </row>
    <row r="4" spans="1:7" ht="15.75" x14ac:dyDescent="0.25">
      <c r="A4" s="894"/>
      <c r="B4" s="894"/>
      <c r="C4" s="894"/>
      <c r="D4" s="894"/>
      <c r="E4" s="894"/>
    </row>
    <row r="5" spans="1:7" ht="15.75" x14ac:dyDescent="0.25">
      <c r="A5" s="895" t="s">
        <v>657</v>
      </c>
      <c r="B5" s="895"/>
      <c r="C5" s="895"/>
      <c r="D5" s="895"/>
      <c r="E5" s="895"/>
    </row>
    <row r="6" spans="1:7" ht="15" x14ac:dyDescent="0.25">
      <c r="A6" s="27"/>
      <c r="B6" s="27"/>
      <c r="C6" s="27"/>
      <c r="D6" s="27"/>
      <c r="E6" s="27"/>
    </row>
    <row r="7" spans="1:7" ht="15.75" thickBot="1" x14ac:dyDescent="0.3">
      <c r="A7" s="24"/>
      <c r="B7" s="25"/>
      <c r="C7" s="25"/>
      <c r="D7" s="26"/>
      <c r="E7" s="131" t="s">
        <v>293</v>
      </c>
    </row>
    <row r="8" spans="1:7" ht="20.100000000000001" customHeight="1" x14ac:dyDescent="0.3">
      <c r="A8" s="903" t="s">
        <v>84</v>
      </c>
      <c r="B8" s="903"/>
      <c r="C8" s="903"/>
      <c r="D8" s="903"/>
      <c r="E8" s="903"/>
    </row>
    <row r="9" spans="1:7" ht="20.100000000000001" customHeight="1" thickBot="1" x14ac:dyDescent="0.35">
      <c r="A9" s="142" t="s">
        <v>85</v>
      </c>
      <c r="B9" s="142" t="s">
        <v>8</v>
      </c>
      <c r="C9" s="142">
        <v>2020</v>
      </c>
      <c r="D9" s="143">
        <v>2021</v>
      </c>
      <c r="E9" s="143">
        <v>2022</v>
      </c>
    </row>
    <row r="10" spans="1:7" ht="20.100000000000001" customHeight="1" x14ac:dyDescent="0.25">
      <c r="A10" s="144" t="s">
        <v>86</v>
      </c>
      <c r="B10" s="145" t="s">
        <v>157</v>
      </c>
      <c r="C10" s="134">
        <f>'2. sz.melléklet'!C12/1000</f>
        <v>13949.069</v>
      </c>
      <c r="D10" s="134">
        <v>12600</v>
      </c>
      <c r="E10" s="134">
        <v>12600</v>
      </c>
    </row>
    <row r="11" spans="1:7" ht="20.100000000000001" customHeight="1" x14ac:dyDescent="0.25">
      <c r="A11" s="146" t="s">
        <v>87</v>
      </c>
      <c r="B11" s="145" t="s">
        <v>218</v>
      </c>
      <c r="C11" s="147">
        <f>'2. sz.melléklet'!C11/1000</f>
        <v>44100</v>
      </c>
      <c r="D11" s="137">
        <v>43000</v>
      </c>
      <c r="E11" s="137">
        <v>43000</v>
      </c>
    </row>
    <row r="12" spans="1:7" ht="20.100000000000001" customHeight="1" x14ac:dyDescent="0.25">
      <c r="A12" s="144" t="s">
        <v>326</v>
      </c>
      <c r="B12" s="148" t="s">
        <v>219</v>
      </c>
      <c r="C12" s="149">
        <f>'2. sz.melléklet'!C8/1000</f>
        <v>102579.947</v>
      </c>
      <c r="D12" s="137">
        <v>90000</v>
      </c>
      <c r="E12" s="137">
        <v>90000</v>
      </c>
    </row>
    <row r="13" spans="1:7" ht="20.100000000000001" customHeight="1" x14ac:dyDescent="0.25">
      <c r="A13" s="146" t="s">
        <v>327</v>
      </c>
      <c r="B13" s="135" t="s">
        <v>336</v>
      </c>
      <c r="C13" s="137">
        <f>'2. sz.melléklet'!C9/1000</f>
        <v>10697.33</v>
      </c>
      <c r="D13" s="137">
        <v>7500</v>
      </c>
      <c r="E13" s="137">
        <v>7500</v>
      </c>
      <c r="G13" s="79"/>
    </row>
    <row r="14" spans="1:7" ht="20.100000000000001" customHeight="1" x14ac:dyDescent="0.25">
      <c r="A14" s="144" t="s">
        <v>88</v>
      </c>
      <c r="B14" s="135" t="s">
        <v>172</v>
      </c>
      <c r="C14" s="150">
        <f>'2. sz.melléklet'!C14/1000</f>
        <v>67660.792000000001</v>
      </c>
      <c r="D14" s="137">
        <v>61000</v>
      </c>
      <c r="E14" s="137">
        <v>61000</v>
      </c>
    </row>
    <row r="15" spans="1:7" ht="20.100000000000001" customHeight="1" x14ac:dyDescent="0.25">
      <c r="A15" s="146" t="s">
        <v>89</v>
      </c>
      <c r="B15" s="135" t="s">
        <v>90</v>
      </c>
      <c r="C15" s="137"/>
      <c r="D15" s="137"/>
      <c r="E15" s="137"/>
    </row>
    <row r="16" spans="1:7" ht="20.100000000000001" customHeight="1" x14ac:dyDescent="0.25">
      <c r="A16" s="144" t="s">
        <v>328</v>
      </c>
      <c r="B16" s="135" t="s">
        <v>91</v>
      </c>
      <c r="C16" s="137"/>
      <c r="D16" s="137"/>
      <c r="E16" s="137"/>
    </row>
    <row r="17" spans="1:5" ht="20.100000000000001" customHeight="1" x14ac:dyDescent="0.25">
      <c r="A17" s="146" t="s">
        <v>92</v>
      </c>
      <c r="B17" s="135" t="s">
        <v>93</v>
      </c>
      <c r="C17" s="137"/>
      <c r="D17" s="137"/>
      <c r="E17" s="137"/>
    </row>
    <row r="18" spans="1:5" ht="20.100000000000001" customHeight="1" x14ac:dyDescent="0.25">
      <c r="A18" s="144" t="s">
        <v>329</v>
      </c>
      <c r="B18" s="135" t="s">
        <v>620</v>
      </c>
      <c r="C18" s="137">
        <f>'2. sz.melléklet'!C19/1000</f>
        <v>0</v>
      </c>
      <c r="D18" s="137">
        <v>0</v>
      </c>
      <c r="E18" s="137">
        <v>0</v>
      </c>
    </row>
    <row r="19" spans="1:5" ht="20.100000000000001" customHeight="1" thickBot="1" x14ac:dyDescent="0.3">
      <c r="A19" s="191" t="s">
        <v>94</v>
      </c>
      <c r="B19" s="139" t="s">
        <v>95</v>
      </c>
      <c r="C19" s="422">
        <f>('Önk bevételek 2020'!G48+'Óvoda bev 2020'!G8)/1000-C49</f>
        <v>131505.18700000001</v>
      </c>
      <c r="D19" s="140">
        <v>50000</v>
      </c>
      <c r="E19" s="140">
        <v>30000</v>
      </c>
    </row>
    <row r="20" spans="1:5" ht="20.100000000000001" customHeight="1" thickBot="1" x14ac:dyDescent="0.35">
      <c r="A20" s="170" t="s">
        <v>44</v>
      </c>
      <c r="B20" s="151" t="s">
        <v>96</v>
      </c>
      <c r="C20" s="152">
        <f>SUM(C10:C19)</f>
        <v>370492.32499999995</v>
      </c>
      <c r="D20" s="152">
        <f>SUM(D10:D19)</f>
        <v>264100</v>
      </c>
      <c r="E20" s="152">
        <f>SUM(E10:E19)</f>
        <v>244100</v>
      </c>
    </row>
    <row r="21" spans="1:5" ht="20.100000000000001" customHeight="1" x14ac:dyDescent="0.25">
      <c r="A21" s="144" t="s">
        <v>97</v>
      </c>
      <c r="B21" s="132" t="s">
        <v>3</v>
      </c>
      <c r="C21" s="133">
        <f>'2. sz.melléklet'!H8/1000</f>
        <v>84911.7</v>
      </c>
      <c r="D21" s="134">
        <v>75000</v>
      </c>
      <c r="E21" s="134">
        <v>75000</v>
      </c>
    </row>
    <row r="22" spans="1:5" ht="20.100000000000001" customHeight="1" x14ac:dyDescent="0.25">
      <c r="A22" s="146" t="s">
        <v>46</v>
      </c>
      <c r="B22" s="135" t="s">
        <v>98</v>
      </c>
      <c r="C22" s="136">
        <f>'2. sz.melléklet'!H9/1000</f>
        <v>15244.46</v>
      </c>
      <c r="D22" s="137">
        <v>14000</v>
      </c>
      <c r="E22" s="137">
        <v>14000</v>
      </c>
    </row>
    <row r="23" spans="1:5" ht="20.100000000000001" customHeight="1" x14ac:dyDescent="0.25">
      <c r="A23" s="146" t="s">
        <v>99</v>
      </c>
      <c r="B23" s="135" t="s">
        <v>100</v>
      </c>
      <c r="C23" s="136">
        <f>'2. sz.melléklet'!H10/1000-(7237000/1000)</f>
        <v>55147.955999999998</v>
      </c>
      <c r="D23" s="137">
        <v>52000</v>
      </c>
      <c r="E23" s="137">
        <v>52000</v>
      </c>
    </row>
    <row r="24" spans="1:5" ht="20.100000000000001" customHeight="1" x14ac:dyDescent="0.25">
      <c r="A24" s="146" t="s">
        <v>330</v>
      </c>
      <c r="B24" s="135" t="s">
        <v>192</v>
      </c>
      <c r="C24" s="137">
        <f>'Önk kiadások 2020'!G63/1000</f>
        <v>3060</v>
      </c>
      <c r="D24" s="137">
        <v>2100</v>
      </c>
      <c r="E24" s="137">
        <v>2100</v>
      </c>
    </row>
    <row r="25" spans="1:5" ht="20.100000000000001" customHeight="1" x14ac:dyDescent="0.25">
      <c r="A25" s="146" t="s">
        <v>331</v>
      </c>
      <c r="B25" s="135" t="s">
        <v>193</v>
      </c>
      <c r="C25" s="138">
        <f>'Önk kiadások 2020'!G61/1000</f>
        <v>9431</v>
      </c>
      <c r="D25" s="137">
        <v>4700</v>
      </c>
      <c r="E25" s="137">
        <v>4700</v>
      </c>
    </row>
    <row r="26" spans="1:5" ht="20.100000000000001" customHeight="1" x14ac:dyDescent="0.25">
      <c r="A26" s="146" t="s">
        <v>101</v>
      </c>
      <c r="B26" s="135" t="s">
        <v>102</v>
      </c>
      <c r="C26" s="137">
        <f>'2. sz.melléklet'!H19/1000</f>
        <v>3868.8679999999999</v>
      </c>
      <c r="D26" s="137"/>
      <c r="E26" s="137"/>
    </row>
    <row r="27" spans="1:5" ht="20.100000000000001" customHeight="1" x14ac:dyDescent="0.25">
      <c r="A27" s="146" t="s">
        <v>332</v>
      </c>
      <c r="B27" s="135" t="s">
        <v>103</v>
      </c>
      <c r="C27" s="137">
        <f>'2. sz.melléklet'!H11/1000</f>
        <v>7600</v>
      </c>
      <c r="D27" s="137">
        <v>7500</v>
      </c>
      <c r="E27" s="137">
        <v>7500</v>
      </c>
    </row>
    <row r="28" spans="1:5" ht="20.100000000000001" customHeight="1" x14ac:dyDescent="0.25">
      <c r="A28" s="146" t="s">
        <v>104</v>
      </c>
      <c r="B28" s="135" t="s">
        <v>105</v>
      </c>
      <c r="C28" s="137"/>
      <c r="D28" s="137"/>
      <c r="E28" s="137"/>
    </row>
    <row r="29" spans="1:5" ht="20.100000000000001" customHeight="1" x14ac:dyDescent="0.25">
      <c r="A29" s="146" t="s">
        <v>333</v>
      </c>
      <c r="B29" s="135" t="s">
        <v>172</v>
      </c>
      <c r="C29" s="137">
        <f>'2. sz.melléklet'!H13/1000</f>
        <v>67660.792000000001</v>
      </c>
      <c r="D29" s="137">
        <v>61000</v>
      </c>
      <c r="E29" s="137">
        <v>61000</v>
      </c>
    </row>
    <row r="30" spans="1:5" ht="20.100000000000001" customHeight="1" x14ac:dyDescent="0.25">
      <c r="A30" s="146" t="s">
        <v>334</v>
      </c>
      <c r="B30" s="135" t="s">
        <v>194</v>
      </c>
      <c r="C30" s="137"/>
      <c r="D30" s="137"/>
      <c r="E30" s="137"/>
    </row>
    <row r="31" spans="1:5" ht="20.100000000000001" customHeight="1" x14ac:dyDescent="0.25">
      <c r="A31" s="146" t="s">
        <v>335</v>
      </c>
      <c r="B31" s="135" t="s">
        <v>106</v>
      </c>
      <c r="C31" s="137"/>
      <c r="D31" s="137"/>
      <c r="E31" s="137"/>
    </row>
    <row r="32" spans="1:5" ht="20.100000000000001" customHeight="1" thickBot="1" x14ac:dyDescent="0.3">
      <c r="A32" s="191" t="s">
        <v>107</v>
      </c>
      <c r="B32" s="139" t="s">
        <v>82</v>
      </c>
      <c r="C32" s="140">
        <f>71600000/1000</f>
        <v>71600</v>
      </c>
      <c r="D32" s="140">
        <v>16000</v>
      </c>
      <c r="E32" s="140">
        <v>16000</v>
      </c>
    </row>
    <row r="33" spans="1:5" ht="20.100000000000001" customHeight="1" thickBot="1" x14ac:dyDescent="0.35">
      <c r="A33" s="170" t="s">
        <v>57</v>
      </c>
      <c r="B33" s="153" t="s">
        <v>108</v>
      </c>
      <c r="C33" s="154">
        <f>SUM(C21:C32)</f>
        <v>318524.77600000001</v>
      </c>
      <c r="D33" s="154">
        <f>SUM(D21:D32)</f>
        <v>232300</v>
      </c>
      <c r="E33" s="154">
        <f>SUM(E21:E32)</f>
        <v>232300</v>
      </c>
    </row>
    <row r="34" spans="1:5" ht="20.100000000000001" customHeight="1" x14ac:dyDescent="0.3">
      <c r="A34" s="155"/>
      <c r="B34" s="156"/>
      <c r="C34" s="157"/>
      <c r="D34" s="157"/>
      <c r="E34" s="157"/>
    </row>
    <row r="35" spans="1:5" ht="20.100000000000001" customHeight="1" thickBot="1" x14ac:dyDescent="0.35">
      <c r="A35" s="158"/>
      <c r="B35" s="159"/>
      <c r="C35" s="904"/>
      <c r="D35" s="904"/>
      <c r="E35" s="904"/>
    </row>
    <row r="36" spans="1:5" ht="20.100000000000001" customHeight="1" thickBot="1" x14ac:dyDescent="0.25">
      <c r="A36" s="899" t="s">
        <v>109</v>
      </c>
      <c r="B36" s="900"/>
      <c r="C36" s="900"/>
      <c r="D36" s="900"/>
      <c r="E36" s="901"/>
    </row>
    <row r="37" spans="1:5" ht="20.100000000000001" customHeight="1" thickBot="1" x14ac:dyDescent="0.35">
      <c r="A37" s="188" t="s">
        <v>85</v>
      </c>
      <c r="B37" s="160" t="s">
        <v>8</v>
      </c>
      <c r="C37" s="142">
        <v>2020</v>
      </c>
      <c r="D37" s="143">
        <v>2021</v>
      </c>
      <c r="E37" s="143">
        <v>2022</v>
      </c>
    </row>
    <row r="38" spans="1:5" ht="20.100000000000001" customHeight="1" x14ac:dyDescent="0.25">
      <c r="A38" s="161" t="s">
        <v>58</v>
      </c>
      <c r="B38" s="184" t="s">
        <v>110</v>
      </c>
      <c r="C38" s="162">
        <f>'2. sz.melléklet'!C16/1000</f>
        <v>0</v>
      </c>
      <c r="D38" s="162"/>
      <c r="E38" s="162"/>
    </row>
    <row r="39" spans="1:5" ht="20.100000000000001" customHeight="1" x14ac:dyDescent="0.25">
      <c r="A39" s="146" t="s">
        <v>59</v>
      </c>
      <c r="B39" s="185" t="s">
        <v>111</v>
      </c>
      <c r="C39" s="134"/>
      <c r="D39" s="134"/>
      <c r="E39" s="134"/>
    </row>
    <row r="40" spans="1:5" ht="20.100000000000001" customHeight="1" x14ac:dyDescent="0.25">
      <c r="A40" s="146" t="s">
        <v>60</v>
      </c>
      <c r="B40" s="186" t="s">
        <v>191</v>
      </c>
      <c r="C40" s="164"/>
      <c r="D40" s="165"/>
      <c r="E40" s="165"/>
    </row>
    <row r="41" spans="1:5" ht="20.100000000000001" customHeight="1" x14ac:dyDescent="0.25">
      <c r="A41" s="146" t="s">
        <v>61</v>
      </c>
      <c r="B41" s="187" t="s">
        <v>112</v>
      </c>
      <c r="C41" s="137"/>
      <c r="D41" s="137"/>
      <c r="E41" s="137"/>
    </row>
    <row r="42" spans="1:5" ht="20.100000000000001" customHeight="1" x14ac:dyDescent="0.25">
      <c r="A42" s="146" t="s">
        <v>62</v>
      </c>
      <c r="B42" s="185" t="s">
        <v>113</v>
      </c>
      <c r="C42" s="134">
        <f>'2. sz.melléklet'!C10/1000</f>
        <v>19999.991999999998</v>
      </c>
      <c r="D42" s="166"/>
      <c r="E42" s="166"/>
    </row>
    <row r="43" spans="1:5" ht="20.100000000000001" customHeight="1" x14ac:dyDescent="0.25">
      <c r="A43" s="146" t="s">
        <v>63</v>
      </c>
      <c r="B43" s="187" t="s">
        <v>114</v>
      </c>
      <c r="C43" s="167"/>
      <c r="D43" s="168"/>
      <c r="E43" s="168"/>
    </row>
    <row r="44" spans="1:5" ht="20.100000000000001" customHeight="1" x14ac:dyDescent="0.25">
      <c r="A44" s="146" t="s">
        <v>64</v>
      </c>
      <c r="B44" s="185" t="s">
        <v>115</v>
      </c>
      <c r="C44" s="169"/>
      <c r="D44" s="134"/>
      <c r="E44" s="134"/>
    </row>
    <row r="45" spans="1:5" ht="20.100000000000001" customHeight="1" x14ac:dyDescent="0.25">
      <c r="A45" s="146" t="s">
        <v>65</v>
      </c>
      <c r="B45" s="185" t="s">
        <v>116</v>
      </c>
      <c r="C45" s="134"/>
      <c r="D45" s="134"/>
      <c r="E45" s="134"/>
    </row>
    <row r="46" spans="1:5" ht="20.100000000000001" customHeight="1" x14ac:dyDescent="0.25">
      <c r="A46" s="146" t="s">
        <v>66</v>
      </c>
      <c r="B46" s="185" t="s">
        <v>337</v>
      </c>
      <c r="C46" s="134"/>
      <c r="D46" s="134"/>
      <c r="E46" s="134"/>
    </row>
    <row r="47" spans="1:5" ht="20.100000000000001" customHeight="1" x14ac:dyDescent="0.25">
      <c r="A47" s="146" t="s">
        <v>67</v>
      </c>
      <c r="B47" s="185" t="s">
        <v>117</v>
      </c>
      <c r="C47" s="134"/>
      <c r="D47" s="134"/>
      <c r="E47" s="134"/>
    </row>
    <row r="48" spans="1:5" ht="20.100000000000001" customHeight="1" x14ac:dyDescent="0.25">
      <c r="A48" s="146" t="s">
        <v>68</v>
      </c>
      <c r="B48" s="185" t="s">
        <v>118</v>
      </c>
      <c r="C48" s="134"/>
      <c r="D48" s="134"/>
      <c r="E48" s="134"/>
    </row>
    <row r="49" spans="1:17" ht="20.25" customHeight="1" thickBot="1" x14ac:dyDescent="0.3">
      <c r="A49" s="190" t="s">
        <v>69</v>
      </c>
      <c r="B49" s="186" t="s">
        <v>568</v>
      </c>
      <c r="C49" s="141">
        <f>(16839683+6300000+1701000+2032000)/1000</f>
        <v>26872.683000000001</v>
      </c>
      <c r="D49" s="164"/>
      <c r="E49" s="164"/>
    </row>
    <row r="50" spans="1:17" ht="20.100000000000001" customHeight="1" thickBot="1" x14ac:dyDescent="0.35">
      <c r="A50" s="189" t="s">
        <v>70</v>
      </c>
      <c r="B50" s="151" t="s">
        <v>119</v>
      </c>
      <c r="C50" s="152">
        <f>SUM(C38:C49)</f>
        <v>46872.675000000003</v>
      </c>
      <c r="D50" s="152">
        <f>SUM(D38:D49)</f>
        <v>0</v>
      </c>
      <c r="E50" s="152">
        <f>SUM(E38:E49)</f>
        <v>0</v>
      </c>
    </row>
    <row r="51" spans="1:17" ht="20.100000000000001" customHeight="1" x14ac:dyDescent="0.25">
      <c r="A51" s="144" t="s">
        <v>71</v>
      </c>
      <c r="B51" s="132" t="s">
        <v>284</v>
      </c>
      <c r="C51" s="134">
        <f>'7.sz. melléklet'!C36/1000</f>
        <v>38036.800000000003</v>
      </c>
      <c r="D51" s="134">
        <v>10800</v>
      </c>
      <c r="E51" s="134">
        <v>5800</v>
      </c>
    </row>
    <row r="52" spans="1:17" ht="20.100000000000001" customHeight="1" x14ac:dyDescent="0.25">
      <c r="A52" s="144" t="s">
        <v>72</v>
      </c>
      <c r="B52" s="132" t="s">
        <v>120</v>
      </c>
      <c r="C52" s="134">
        <f>'7.sz. melléklet'!C52/1000</f>
        <v>54625</v>
      </c>
      <c r="D52" s="134">
        <v>21000</v>
      </c>
      <c r="E52" s="134">
        <v>6000</v>
      </c>
    </row>
    <row r="53" spans="1:17" ht="20.100000000000001" customHeight="1" x14ac:dyDescent="0.25">
      <c r="A53" s="144" t="s">
        <v>73</v>
      </c>
      <c r="B53" s="132" t="s">
        <v>121</v>
      </c>
      <c r="C53" s="134"/>
      <c r="D53" s="134"/>
      <c r="E53" s="134"/>
    </row>
    <row r="54" spans="1:17" ht="20.100000000000001" customHeight="1" x14ac:dyDescent="0.25">
      <c r="A54" s="144" t="s">
        <v>74</v>
      </c>
      <c r="B54" s="132" t="s">
        <v>122</v>
      </c>
      <c r="C54" s="134"/>
      <c r="D54" s="134"/>
      <c r="E54" s="134"/>
    </row>
    <row r="55" spans="1:17" ht="20.100000000000001" customHeight="1" x14ac:dyDescent="0.25">
      <c r="A55" s="144" t="s">
        <v>75</v>
      </c>
      <c r="B55" s="132" t="s">
        <v>123</v>
      </c>
      <c r="C55" s="134"/>
      <c r="D55" s="134"/>
      <c r="E55" s="134"/>
    </row>
    <row r="56" spans="1:17" ht="20.100000000000001" customHeight="1" x14ac:dyDescent="0.25">
      <c r="A56" s="144" t="s">
        <v>76</v>
      </c>
      <c r="B56" s="132" t="s">
        <v>124</v>
      </c>
      <c r="C56" s="134"/>
      <c r="D56" s="134"/>
      <c r="E56" s="134"/>
    </row>
    <row r="57" spans="1:17" ht="20.100000000000001" customHeight="1" x14ac:dyDescent="0.25">
      <c r="A57" s="144" t="s">
        <v>77</v>
      </c>
      <c r="B57" s="132" t="s">
        <v>125</v>
      </c>
      <c r="C57" s="134"/>
      <c r="D57" s="134"/>
      <c r="E57" s="134"/>
    </row>
    <row r="58" spans="1:17" ht="20.100000000000001" customHeight="1" x14ac:dyDescent="0.25">
      <c r="A58" s="144" t="s">
        <v>78</v>
      </c>
      <c r="B58" s="132" t="s">
        <v>126</v>
      </c>
      <c r="C58" s="134"/>
      <c r="D58" s="134"/>
      <c r="E58" s="134"/>
    </row>
    <row r="59" spans="1:17" ht="20.100000000000001" customHeight="1" x14ac:dyDescent="0.25">
      <c r="A59" s="144" t="s">
        <v>79</v>
      </c>
      <c r="B59" s="132" t="s">
        <v>127</v>
      </c>
      <c r="C59" s="134"/>
      <c r="D59" s="134"/>
      <c r="E59" s="134"/>
    </row>
    <row r="60" spans="1:17" ht="20.100000000000001" customHeight="1" x14ac:dyDescent="0.25">
      <c r="A60" s="144" t="s">
        <v>80</v>
      </c>
      <c r="B60" s="132" t="s">
        <v>128</v>
      </c>
      <c r="C60" s="134"/>
      <c r="D60" s="134"/>
      <c r="E60" s="134"/>
    </row>
    <row r="61" spans="1:17" ht="20.100000000000001" customHeight="1" thickBot="1" x14ac:dyDescent="0.3">
      <c r="A61" s="144" t="s">
        <v>129</v>
      </c>
      <c r="B61" s="163" t="s">
        <v>82</v>
      </c>
      <c r="C61" s="164">
        <f>6178424/1000</f>
        <v>6178.424</v>
      </c>
      <c r="D61" s="164"/>
      <c r="E61" s="164"/>
      <c r="Q61" s="15"/>
    </row>
    <row r="62" spans="1:17" ht="20.100000000000001" customHeight="1" thickBot="1" x14ac:dyDescent="0.35">
      <c r="A62" s="170" t="s">
        <v>130</v>
      </c>
      <c r="B62" s="171" t="s">
        <v>131</v>
      </c>
      <c r="C62" s="172">
        <f>SUM(C51:C61)</f>
        <v>98840.224000000002</v>
      </c>
      <c r="D62" s="172">
        <f>SUM(D51:D61)</f>
        <v>31800</v>
      </c>
      <c r="E62" s="172">
        <f>SUM(E51:E61)</f>
        <v>11800</v>
      </c>
    </row>
    <row r="63" spans="1:17" ht="20.100000000000001" customHeight="1" thickBot="1" x14ac:dyDescent="0.35">
      <c r="A63" s="160" t="s">
        <v>132</v>
      </c>
      <c r="B63" s="173" t="s">
        <v>133</v>
      </c>
      <c r="C63" s="174">
        <f>C20+C50</f>
        <v>417364.99999999994</v>
      </c>
      <c r="D63" s="174">
        <f>SUM(D50+D20)</f>
        <v>264100</v>
      </c>
      <c r="E63" s="174">
        <f>SUM(E50+E20)</f>
        <v>244100</v>
      </c>
      <c r="H63" s="12"/>
      <c r="I63" s="12"/>
    </row>
    <row r="64" spans="1:17" ht="20.100000000000001" customHeight="1" thickBot="1" x14ac:dyDescent="0.35">
      <c r="A64" s="175" t="s">
        <v>134</v>
      </c>
      <c r="B64" s="176" t="s">
        <v>135</v>
      </c>
      <c r="C64" s="177">
        <f>SUM(C62+C33)</f>
        <v>417365</v>
      </c>
      <c r="D64" s="177">
        <f>SUM(D62+D33)</f>
        <v>264100</v>
      </c>
      <c r="E64" s="177">
        <f>SUM(E62+E33)</f>
        <v>244100</v>
      </c>
    </row>
    <row r="65" spans="1:5" ht="20.100000000000001" customHeight="1" thickBot="1" x14ac:dyDescent="0.35">
      <c r="A65" s="160" t="s">
        <v>177</v>
      </c>
      <c r="B65" s="178" t="s">
        <v>176</v>
      </c>
      <c r="C65" s="179">
        <f>'2. sz.melléklet'!H21/1000</f>
        <v>-67660.792000000001</v>
      </c>
      <c r="D65" s="180">
        <v>-60000</v>
      </c>
      <c r="E65" s="180">
        <v>-60000</v>
      </c>
    </row>
    <row r="66" spans="1:5" ht="20.100000000000001" customHeight="1" thickBot="1" x14ac:dyDescent="0.35">
      <c r="A66" s="181" t="s">
        <v>178</v>
      </c>
      <c r="B66" s="182" t="s">
        <v>173</v>
      </c>
      <c r="C66" s="183">
        <f>SUM(C64:C65)</f>
        <v>349704.20799999998</v>
      </c>
      <c r="D66" s="183">
        <f>SUM(D64:D65)</f>
        <v>204100</v>
      </c>
      <c r="E66" s="183">
        <f>SUM(E64:E65)</f>
        <v>184100</v>
      </c>
    </row>
  </sheetData>
  <mergeCells count="7">
    <mergeCell ref="A36:E36"/>
    <mergeCell ref="A1:E1"/>
    <mergeCell ref="A4:E4"/>
    <mergeCell ref="A5:E5"/>
    <mergeCell ref="A8:E8"/>
    <mergeCell ref="C35:E35"/>
    <mergeCell ref="A2:E2"/>
  </mergeCells>
  <phoneticPr fontId="14" type="noConversion"/>
  <pageMargins left="0.75" right="0.75" top="1" bottom="1" header="0.5" footer="0.5"/>
  <pageSetup paperSize="9" scale="91" orientation="portrait" r:id="rId1"/>
  <headerFooter alignWithMargins="0">
    <oddFooter>&amp;LKészítette:&amp;C&amp;P/&amp;N</oddFooter>
  </headerFooter>
  <rowBreaks count="1" manualBreakCount="1">
    <brk id="34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R63"/>
  <sheetViews>
    <sheetView topLeftCell="A14" zoomScaleNormal="100" workbookViewId="0">
      <selection activeCell="N42" sqref="N42"/>
    </sheetView>
  </sheetViews>
  <sheetFormatPr defaultRowHeight="12.75" x14ac:dyDescent="0.2"/>
  <cols>
    <col min="1" max="1" width="39" customWidth="1"/>
    <col min="2" max="2" width="12.85546875" bestFit="1" customWidth="1"/>
    <col min="3" max="3" width="8.42578125" customWidth="1"/>
    <col min="4" max="4" width="8.5703125" customWidth="1"/>
    <col min="5" max="5" width="8.28515625" customWidth="1"/>
    <col min="6" max="6" width="7.28515625" customWidth="1"/>
    <col min="7" max="7" width="7.42578125" customWidth="1"/>
    <col min="8" max="8" width="9" customWidth="1"/>
    <col min="9" max="10" width="9.28515625" bestFit="1" customWidth="1"/>
    <col min="11" max="11" width="7.5703125" bestFit="1" customWidth="1"/>
    <col min="12" max="14" width="9.28515625" bestFit="1" customWidth="1"/>
    <col min="15" max="15" width="9.140625" style="344"/>
    <col min="16" max="16" width="6" bestFit="1" customWidth="1"/>
    <col min="17" max="17" width="10" bestFit="1" customWidth="1"/>
  </cols>
  <sheetData>
    <row r="1" spans="1:18" ht="42.75" customHeight="1" x14ac:dyDescent="0.2"/>
    <row r="2" spans="1:18" ht="15" customHeight="1" x14ac:dyDescent="0.2">
      <c r="A2" s="872" t="s">
        <v>662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2"/>
    </row>
    <row r="3" spans="1:18" ht="15" customHeight="1" x14ac:dyDescent="0.2">
      <c r="A3" s="892"/>
      <c r="B3" s="893"/>
      <c r="C3" s="893"/>
      <c r="D3" s="893"/>
      <c r="E3" s="893"/>
      <c r="F3" s="893"/>
      <c r="G3" s="893"/>
      <c r="H3" s="893"/>
      <c r="I3" s="893"/>
      <c r="J3" s="893"/>
      <c r="K3" s="893"/>
      <c r="L3" s="893"/>
      <c r="M3" s="893"/>
      <c r="N3" s="893"/>
    </row>
    <row r="4" spans="1:18" ht="9" customHeight="1" x14ac:dyDescent="0.2">
      <c r="B4" s="18"/>
      <c r="C4" s="18"/>
      <c r="D4" s="18"/>
    </row>
    <row r="5" spans="1:18" ht="13.5" x14ac:dyDescent="0.25">
      <c r="A5" s="922" t="s">
        <v>293</v>
      </c>
      <c r="B5" s="922"/>
      <c r="C5" s="922"/>
      <c r="D5" s="922"/>
      <c r="E5" s="922"/>
      <c r="F5" s="922"/>
      <c r="G5" s="922"/>
      <c r="H5" s="922"/>
      <c r="I5" s="922"/>
      <c r="J5" s="922"/>
      <c r="K5" s="922"/>
      <c r="L5" s="922"/>
      <c r="M5" s="922"/>
      <c r="N5" s="922"/>
    </row>
    <row r="6" spans="1:18" ht="15.75" x14ac:dyDescent="0.25">
      <c r="A6" s="895" t="s">
        <v>657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895"/>
      <c r="N6" s="895"/>
    </row>
    <row r="7" spans="1:18" hidden="1" x14ac:dyDescent="0.2"/>
    <row r="8" spans="1:18" ht="24" customHeight="1" thickBot="1" x14ac:dyDescent="0.25">
      <c r="A8" s="913" t="s">
        <v>150</v>
      </c>
      <c r="B8" s="914"/>
      <c r="C8" s="914"/>
      <c r="D8" s="914"/>
      <c r="E8" s="914"/>
      <c r="F8" s="914"/>
      <c r="G8" s="914"/>
      <c r="H8" s="914"/>
      <c r="I8" s="914"/>
      <c r="J8" s="914"/>
      <c r="K8" s="914"/>
      <c r="L8" s="914"/>
      <c r="M8" s="914"/>
      <c r="N8" s="914"/>
      <c r="O8" s="85"/>
    </row>
    <row r="9" spans="1:18" ht="13.5" thickBot="1" x14ac:dyDescent="0.25">
      <c r="A9" s="915" t="s">
        <v>1</v>
      </c>
      <c r="B9" s="917" t="s">
        <v>136</v>
      </c>
      <c r="C9" s="919" t="s">
        <v>571</v>
      </c>
      <c r="D9" s="920"/>
      <c r="E9" s="920"/>
      <c r="F9" s="920"/>
      <c r="G9" s="920"/>
      <c r="H9" s="920"/>
      <c r="I9" s="920"/>
      <c r="J9" s="920"/>
      <c r="K9" s="920"/>
      <c r="L9" s="920"/>
      <c r="M9" s="920"/>
      <c r="N9" s="921"/>
    </row>
    <row r="10" spans="1:18" ht="13.5" thickBot="1" x14ac:dyDescent="0.25">
      <c r="A10" s="916"/>
      <c r="B10" s="918"/>
      <c r="C10" s="634" t="s">
        <v>137</v>
      </c>
      <c r="D10" s="635" t="s">
        <v>138</v>
      </c>
      <c r="E10" s="635" t="s">
        <v>139</v>
      </c>
      <c r="F10" s="635" t="s">
        <v>140</v>
      </c>
      <c r="G10" s="635" t="s">
        <v>141</v>
      </c>
      <c r="H10" s="635" t="s">
        <v>142</v>
      </c>
      <c r="I10" s="635" t="s">
        <v>143</v>
      </c>
      <c r="J10" s="635" t="s">
        <v>144</v>
      </c>
      <c r="K10" s="635" t="s">
        <v>145</v>
      </c>
      <c r="L10" s="635" t="s">
        <v>146</v>
      </c>
      <c r="M10" s="635" t="s">
        <v>147</v>
      </c>
      <c r="N10" s="636" t="s">
        <v>148</v>
      </c>
      <c r="O10" s="544" t="s">
        <v>556</v>
      </c>
      <c r="P10" s="545"/>
      <c r="Q10" s="545"/>
      <c r="R10" s="545"/>
    </row>
    <row r="11" spans="1:18" ht="17.25" customHeight="1" x14ac:dyDescent="0.25">
      <c r="A11" s="34" t="s">
        <v>195</v>
      </c>
      <c r="B11" s="618">
        <f>'2. sz.melléklet'!C8/1000</f>
        <v>102579.947</v>
      </c>
      <c r="C11" s="624">
        <v>8060</v>
      </c>
      <c r="D11" s="625">
        <v>8060</v>
      </c>
      <c r="E11" s="625">
        <v>8060</v>
      </c>
      <c r="F11" s="625">
        <v>8060</v>
      </c>
      <c r="G11" s="625">
        <v>8060</v>
      </c>
      <c r="H11" s="625">
        <v>8202</v>
      </c>
      <c r="I11" s="625">
        <v>9013</v>
      </c>
      <c r="J11" s="625">
        <v>9013</v>
      </c>
      <c r="K11" s="625">
        <v>9013</v>
      </c>
      <c r="L11" s="625">
        <v>9013</v>
      </c>
      <c r="M11" s="625">
        <v>9013</v>
      </c>
      <c r="N11" s="626">
        <v>9013</v>
      </c>
      <c r="O11" s="546">
        <f>SUM(C11:N11)</f>
        <v>102580</v>
      </c>
      <c r="P11" s="545"/>
      <c r="Q11" s="546">
        <f>B11-O11</f>
        <v>-5.2999999999883585E-2</v>
      </c>
      <c r="R11" s="545"/>
    </row>
    <row r="12" spans="1:18" ht="15" customHeight="1" x14ac:dyDescent="0.25">
      <c r="A12" s="35" t="s">
        <v>199</v>
      </c>
      <c r="B12" s="619">
        <f>'2. sz.melléklet'!C9/1000</f>
        <v>10697.33</v>
      </c>
      <c r="C12" s="627">
        <v>756</v>
      </c>
      <c r="D12" s="207">
        <v>756</v>
      </c>
      <c r="E12" s="207">
        <v>756</v>
      </c>
      <c r="F12" s="207">
        <v>756</v>
      </c>
      <c r="G12" s="207">
        <v>757</v>
      </c>
      <c r="H12" s="207">
        <v>757</v>
      </c>
      <c r="I12" s="207">
        <v>1029</v>
      </c>
      <c r="J12" s="207">
        <v>1026</v>
      </c>
      <c r="K12" s="207">
        <v>1026</v>
      </c>
      <c r="L12" s="207">
        <v>1026</v>
      </c>
      <c r="M12" s="207">
        <v>1026</v>
      </c>
      <c r="N12" s="742">
        <v>1026</v>
      </c>
      <c r="O12" s="546">
        <f t="shared" ref="O12:O19" si="0">SUM(C12:N12)</f>
        <v>10697</v>
      </c>
      <c r="P12" s="545"/>
      <c r="Q12" s="546">
        <f t="shared" ref="Q12:Q43" si="1">B12-O12</f>
        <v>0.32999999999992724</v>
      </c>
      <c r="R12" s="545"/>
    </row>
    <row r="13" spans="1:18" ht="15" customHeight="1" x14ac:dyDescent="0.25">
      <c r="A13" s="35" t="s">
        <v>620</v>
      </c>
      <c r="B13" s="619">
        <v>0</v>
      </c>
      <c r="C13" s="628">
        <v>0</v>
      </c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9"/>
      <c r="O13" s="546">
        <f t="shared" si="0"/>
        <v>0</v>
      </c>
      <c r="P13" s="545"/>
      <c r="Q13" s="546">
        <f t="shared" si="1"/>
        <v>0</v>
      </c>
      <c r="R13" s="545"/>
    </row>
    <row r="14" spans="1:18" ht="15" customHeight="1" x14ac:dyDescent="0.25">
      <c r="A14" s="35" t="s">
        <v>184</v>
      </c>
      <c r="B14" s="619">
        <f>'2. sz.melléklet'!C11/1000</f>
        <v>44100</v>
      </c>
      <c r="C14" s="628">
        <v>220</v>
      </c>
      <c r="D14" s="208">
        <v>220</v>
      </c>
      <c r="E14" s="208">
        <v>19000</v>
      </c>
      <c r="F14" s="208">
        <v>2500</v>
      </c>
      <c r="G14" s="216">
        <v>720</v>
      </c>
      <c r="H14" s="208">
        <v>120</v>
      </c>
      <c r="I14" s="208">
        <v>220</v>
      </c>
      <c r="J14" s="208">
        <v>800</v>
      </c>
      <c r="K14" s="208">
        <v>14400</v>
      </c>
      <c r="L14" s="208">
        <v>1500</v>
      </c>
      <c r="M14" s="208">
        <v>100</v>
      </c>
      <c r="N14" s="209">
        <v>4300</v>
      </c>
      <c r="O14" s="546">
        <f t="shared" si="0"/>
        <v>44100</v>
      </c>
      <c r="P14" s="545"/>
      <c r="Q14" s="546">
        <f t="shared" si="1"/>
        <v>0</v>
      </c>
      <c r="R14" s="545"/>
    </row>
    <row r="15" spans="1:18" ht="15" customHeight="1" x14ac:dyDescent="0.25">
      <c r="A15" s="35" t="s">
        <v>157</v>
      </c>
      <c r="B15" s="620">
        <f>'9.sz.melléklet'!C10</f>
        <v>13949.069</v>
      </c>
      <c r="C15" s="628">
        <v>986</v>
      </c>
      <c r="D15" s="208">
        <v>995</v>
      </c>
      <c r="E15" s="208">
        <v>986</v>
      </c>
      <c r="F15" s="208">
        <v>1986</v>
      </c>
      <c r="G15" s="208">
        <v>986</v>
      </c>
      <c r="H15" s="208">
        <v>986</v>
      </c>
      <c r="I15" s="208">
        <v>1341</v>
      </c>
      <c r="J15" s="208">
        <v>986</v>
      </c>
      <c r="K15" s="208">
        <v>986</v>
      </c>
      <c r="L15" s="208">
        <v>1492</v>
      </c>
      <c r="M15" s="208">
        <v>1233</v>
      </c>
      <c r="N15" s="209">
        <v>986</v>
      </c>
      <c r="O15" s="546">
        <f t="shared" si="0"/>
        <v>13949</v>
      </c>
      <c r="P15" s="545"/>
      <c r="Q15" s="546">
        <f t="shared" si="1"/>
        <v>6.8999999999505235E-2</v>
      </c>
      <c r="R15" s="545"/>
    </row>
    <row r="16" spans="1:18" ht="15" customHeight="1" x14ac:dyDescent="0.25">
      <c r="A16" s="36" t="s">
        <v>196</v>
      </c>
      <c r="B16" s="620">
        <f>'9.sz.melléklet'!C38</f>
        <v>0</v>
      </c>
      <c r="C16" s="628">
        <v>0</v>
      </c>
      <c r="D16" s="208">
        <v>0</v>
      </c>
      <c r="E16" s="208">
        <v>0</v>
      </c>
      <c r="F16" s="208">
        <v>0</v>
      </c>
      <c r="G16" s="208">
        <v>0</v>
      </c>
      <c r="H16" s="208">
        <v>0</v>
      </c>
      <c r="I16" s="208">
        <v>0</v>
      </c>
      <c r="J16" s="208">
        <v>0</v>
      </c>
      <c r="K16" s="208">
        <v>0</v>
      </c>
      <c r="L16" s="208">
        <v>0</v>
      </c>
      <c r="M16" s="208">
        <v>0</v>
      </c>
      <c r="N16" s="209">
        <v>0</v>
      </c>
      <c r="O16" s="546">
        <f t="shared" si="0"/>
        <v>0</v>
      </c>
      <c r="P16" s="545"/>
      <c r="Q16" s="546">
        <f t="shared" si="1"/>
        <v>0</v>
      </c>
      <c r="R16" s="545"/>
    </row>
    <row r="17" spans="1:18" ht="15" customHeight="1" x14ac:dyDescent="0.25">
      <c r="A17" s="36" t="s">
        <v>197</v>
      </c>
      <c r="B17" s="621">
        <v>0</v>
      </c>
      <c r="C17" s="629"/>
      <c r="D17" s="210"/>
      <c r="E17" s="212">
        <v>0</v>
      </c>
      <c r="F17" s="210"/>
      <c r="G17" s="210"/>
      <c r="H17" s="210"/>
      <c r="I17" s="210"/>
      <c r="J17" s="210"/>
      <c r="K17" s="210"/>
      <c r="L17" s="210"/>
      <c r="M17" s="210"/>
      <c r="N17" s="211"/>
      <c r="O17" s="546">
        <f t="shared" si="0"/>
        <v>0</v>
      </c>
      <c r="P17" s="545"/>
      <c r="Q17" s="546">
        <f t="shared" si="1"/>
        <v>0</v>
      </c>
      <c r="R17" s="545"/>
    </row>
    <row r="18" spans="1:18" ht="15" customHeight="1" x14ac:dyDescent="0.25">
      <c r="A18" s="36" t="s">
        <v>198</v>
      </c>
      <c r="B18" s="620">
        <f>'2. sz.melléklet'!C14/1000</f>
        <v>67660.792000000001</v>
      </c>
      <c r="C18" s="630">
        <v>5608</v>
      </c>
      <c r="D18" s="212">
        <v>5608</v>
      </c>
      <c r="E18" s="212">
        <v>5608</v>
      </c>
      <c r="F18" s="212">
        <v>5608</v>
      </c>
      <c r="G18" s="212">
        <v>5608</v>
      </c>
      <c r="H18" s="212">
        <v>5608</v>
      </c>
      <c r="I18" s="212">
        <v>5608</v>
      </c>
      <c r="J18" s="212">
        <v>5608</v>
      </c>
      <c r="K18" s="212">
        <v>5708</v>
      </c>
      <c r="L18" s="212">
        <v>5708</v>
      </c>
      <c r="M18" s="212">
        <v>5708</v>
      </c>
      <c r="N18" s="213">
        <v>5673</v>
      </c>
      <c r="O18" s="546">
        <f t="shared" si="0"/>
        <v>67661</v>
      </c>
      <c r="P18" s="545"/>
      <c r="Q18" s="546">
        <f t="shared" si="1"/>
        <v>-0.20799999999871943</v>
      </c>
      <c r="R18" s="545"/>
    </row>
    <row r="19" spans="1:18" ht="15" customHeight="1" thickBot="1" x14ac:dyDescent="0.3">
      <c r="A19" s="37" t="s">
        <v>200</v>
      </c>
      <c r="B19" s="622">
        <f>('Önk bevételek 2020'!G48+'Óvoda bev 2020'!G8)/1000</f>
        <v>158377.87</v>
      </c>
      <c r="C19" s="631"/>
      <c r="D19" s="632"/>
      <c r="E19" s="632">
        <f>B19</f>
        <v>158377.87</v>
      </c>
      <c r="F19" s="632"/>
      <c r="G19" s="632"/>
      <c r="H19" s="632"/>
      <c r="I19" s="632"/>
      <c r="J19" s="632"/>
      <c r="K19" s="632"/>
      <c r="L19" s="632"/>
      <c r="M19" s="632"/>
      <c r="N19" s="633"/>
      <c r="O19" s="546">
        <f t="shared" si="0"/>
        <v>158377.87</v>
      </c>
      <c r="P19" s="545"/>
      <c r="Q19" s="546">
        <f t="shared" si="1"/>
        <v>0</v>
      </c>
      <c r="R19" s="545"/>
    </row>
    <row r="20" spans="1:18" ht="15" customHeight="1" thickBot="1" x14ac:dyDescent="0.25">
      <c r="A20" s="427" t="s">
        <v>155</v>
      </c>
      <c r="B20" s="424">
        <f>SUM(B11:B19)</f>
        <v>397365.00799999997</v>
      </c>
      <c r="C20" s="637">
        <f>SUM(C11:C19)</f>
        <v>15630</v>
      </c>
      <c r="D20" s="623">
        <f t="shared" ref="D20:M20" si="2">SUM(D11:D19)</f>
        <v>15639</v>
      </c>
      <c r="E20" s="623">
        <f t="shared" si="2"/>
        <v>192787.87</v>
      </c>
      <c r="F20" s="623">
        <f t="shared" si="2"/>
        <v>18910</v>
      </c>
      <c r="G20" s="623">
        <f t="shared" si="2"/>
        <v>16131</v>
      </c>
      <c r="H20" s="623">
        <f t="shared" si="2"/>
        <v>15673</v>
      </c>
      <c r="I20" s="623">
        <f t="shared" si="2"/>
        <v>17211</v>
      </c>
      <c r="J20" s="623">
        <f t="shared" si="2"/>
        <v>17433</v>
      </c>
      <c r="K20" s="623">
        <f t="shared" si="2"/>
        <v>31133</v>
      </c>
      <c r="L20" s="623">
        <f t="shared" si="2"/>
        <v>18739</v>
      </c>
      <c r="M20" s="623">
        <f t="shared" si="2"/>
        <v>17080</v>
      </c>
      <c r="N20" s="638">
        <f>SUM(N11:N19)</f>
        <v>20998</v>
      </c>
      <c r="O20" s="546">
        <f>SUM(C20:N20)</f>
        <v>397364.87</v>
      </c>
      <c r="P20" s="545"/>
      <c r="Q20" s="546">
        <f>B20-O20</f>
        <v>0.1379999999771826</v>
      </c>
      <c r="R20" s="545"/>
    </row>
    <row r="21" spans="1:18" ht="17.25" customHeight="1" thickBot="1" x14ac:dyDescent="0.35">
      <c r="A21" s="428" t="s">
        <v>172</v>
      </c>
      <c r="B21" s="425">
        <f>'2. sz.melléklet'!C21/1000</f>
        <v>-67660.792000000001</v>
      </c>
      <c r="C21" s="639">
        <f>-C18</f>
        <v>-5608</v>
      </c>
      <c r="D21" s="214">
        <f>-D18</f>
        <v>-5608</v>
      </c>
      <c r="E21" s="423">
        <f t="shared" ref="E21:N21" si="3">-E18</f>
        <v>-5608</v>
      </c>
      <c r="F21" s="214">
        <f t="shared" si="3"/>
        <v>-5608</v>
      </c>
      <c r="G21" s="423">
        <f t="shared" si="3"/>
        <v>-5608</v>
      </c>
      <c r="H21" s="214">
        <f t="shared" si="3"/>
        <v>-5608</v>
      </c>
      <c r="I21" s="423">
        <f t="shared" si="3"/>
        <v>-5608</v>
      </c>
      <c r="J21" s="214">
        <f t="shared" si="3"/>
        <v>-5608</v>
      </c>
      <c r="K21" s="423">
        <f t="shared" si="3"/>
        <v>-5708</v>
      </c>
      <c r="L21" s="214">
        <f t="shared" si="3"/>
        <v>-5708</v>
      </c>
      <c r="M21" s="423">
        <f t="shared" si="3"/>
        <v>-5708</v>
      </c>
      <c r="N21" s="215">
        <f t="shared" si="3"/>
        <v>-5673</v>
      </c>
      <c r="O21" s="546">
        <f t="shared" ref="O21:O43" si="4">SUM(C21:N21)</f>
        <v>-67661</v>
      </c>
      <c r="P21" s="545"/>
      <c r="Q21" s="546">
        <f t="shared" si="1"/>
        <v>0.20799999999871943</v>
      </c>
      <c r="R21" s="545"/>
    </row>
    <row r="22" spans="1:18" ht="15" customHeight="1" thickBot="1" x14ac:dyDescent="0.25">
      <c r="A22" s="192" t="s">
        <v>175</v>
      </c>
      <c r="B22" s="426">
        <f t="shared" ref="B22:N22" si="5">SUM(B20:B21)</f>
        <v>329704.21599999996</v>
      </c>
      <c r="C22" s="640">
        <f t="shared" si="5"/>
        <v>10022</v>
      </c>
      <c r="D22" s="641">
        <f t="shared" si="5"/>
        <v>10031</v>
      </c>
      <c r="E22" s="641">
        <f t="shared" si="5"/>
        <v>187179.87</v>
      </c>
      <c r="F22" s="641">
        <f t="shared" si="5"/>
        <v>13302</v>
      </c>
      <c r="G22" s="641">
        <f t="shared" si="5"/>
        <v>10523</v>
      </c>
      <c r="H22" s="641">
        <f t="shared" si="5"/>
        <v>10065</v>
      </c>
      <c r="I22" s="641">
        <f t="shared" si="5"/>
        <v>11603</v>
      </c>
      <c r="J22" s="641">
        <f t="shared" si="5"/>
        <v>11825</v>
      </c>
      <c r="K22" s="641">
        <f t="shared" si="5"/>
        <v>25425</v>
      </c>
      <c r="L22" s="641">
        <f t="shared" si="5"/>
        <v>13031</v>
      </c>
      <c r="M22" s="641">
        <f t="shared" si="5"/>
        <v>11372</v>
      </c>
      <c r="N22" s="642">
        <f t="shared" si="5"/>
        <v>15325</v>
      </c>
      <c r="O22" s="546">
        <f t="shared" si="4"/>
        <v>329703.87</v>
      </c>
      <c r="P22" s="545"/>
      <c r="Q22" s="546">
        <f t="shared" si="1"/>
        <v>0.34599999996135011</v>
      </c>
      <c r="R22" s="545"/>
    </row>
    <row r="23" spans="1:18" ht="14.25" customHeight="1" thickBot="1" x14ac:dyDescent="0.25">
      <c r="A23" s="31"/>
      <c r="B23" s="28"/>
      <c r="C23" s="78"/>
      <c r="D23" s="78"/>
      <c r="E23" s="28"/>
      <c r="F23" s="28"/>
      <c r="G23" s="78"/>
      <c r="H23" s="78"/>
      <c r="I23" s="28"/>
      <c r="J23" s="28"/>
      <c r="K23" s="28"/>
      <c r="L23" s="28"/>
      <c r="M23" s="28"/>
      <c r="N23" s="28"/>
      <c r="O23" s="546"/>
      <c r="P23" s="545"/>
      <c r="Q23" s="546"/>
      <c r="R23" s="545"/>
    </row>
    <row r="24" spans="1:18" ht="15" hidden="1" customHeight="1" thickBot="1" x14ac:dyDescent="0.25">
      <c r="A24" s="31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546"/>
      <c r="P24" s="545"/>
      <c r="Q24" s="546"/>
      <c r="R24" s="545"/>
    </row>
    <row r="25" spans="1:18" ht="15" hidden="1" customHeight="1" thickBot="1" x14ac:dyDescent="0.25">
      <c r="A25" s="31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923"/>
      <c r="M25" s="923"/>
      <c r="N25" s="923"/>
      <c r="O25" s="546"/>
      <c r="P25" s="545"/>
      <c r="Q25" s="546"/>
      <c r="R25" s="545"/>
    </row>
    <row r="26" spans="1:18" ht="15" hidden="1" customHeight="1" thickBot="1" x14ac:dyDescent="0.25">
      <c r="A26" s="31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546"/>
      <c r="P26" s="545"/>
      <c r="Q26" s="546"/>
      <c r="R26" s="545"/>
    </row>
    <row r="27" spans="1:18" ht="15" customHeight="1" x14ac:dyDescent="0.2">
      <c r="A27" s="906" t="s">
        <v>2</v>
      </c>
      <c r="B27" s="908" t="s">
        <v>136</v>
      </c>
      <c r="C27" s="910" t="s">
        <v>570</v>
      </c>
      <c r="D27" s="911"/>
      <c r="E27" s="911"/>
      <c r="F27" s="911"/>
      <c r="G27" s="911"/>
      <c r="H27" s="911"/>
      <c r="I27" s="911"/>
      <c r="J27" s="911"/>
      <c r="K27" s="911"/>
      <c r="L27" s="911"/>
      <c r="M27" s="911"/>
      <c r="N27" s="912"/>
      <c r="O27" s="546"/>
      <c r="P27" s="545"/>
      <c r="Q27" s="546"/>
      <c r="R27" s="545"/>
    </row>
    <row r="28" spans="1:18" ht="15" customHeight="1" thickBot="1" x14ac:dyDescent="0.25">
      <c r="A28" s="907"/>
      <c r="B28" s="909"/>
      <c r="C28" s="193" t="s">
        <v>137</v>
      </c>
      <c r="D28" s="194" t="s">
        <v>138</v>
      </c>
      <c r="E28" s="194" t="s">
        <v>139</v>
      </c>
      <c r="F28" s="194" t="s">
        <v>140</v>
      </c>
      <c r="G28" s="194" t="s">
        <v>141</v>
      </c>
      <c r="H28" s="194" t="s">
        <v>142</v>
      </c>
      <c r="I28" s="194" t="s">
        <v>143</v>
      </c>
      <c r="J28" s="194" t="s">
        <v>144</v>
      </c>
      <c r="K28" s="194" t="s">
        <v>145</v>
      </c>
      <c r="L28" s="194" t="s">
        <v>146</v>
      </c>
      <c r="M28" s="194" t="s">
        <v>147</v>
      </c>
      <c r="N28" s="195" t="s">
        <v>148</v>
      </c>
      <c r="O28" s="546"/>
      <c r="P28" s="545"/>
      <c r="Q28" s="546"/>
      <c r="R28" s="545"/>
    </row>
    <row r="29" spans="1:18" ht="15" customHeight="1" x14ac:dyDescent="0.25">
      <c r="A29" s="429" t="s">
        <v>201</v>
      </c>
      <c r="B29" s="430">
        <f>'2. sz.melléklet'!H8/1000</f>
        <v>84911.7</v>
      </c>
      <c r="C29" s="612">
        <v>6896</v>
      </c>
      <c r="D29" s="456">
        <v>6900</v>
      </c>
      <c r="E29" s="456">
        <v>6900</v>
      </c>
      <c r="F29" s="456">
        <v>6900</v>
      </c>
      <c r="G29" s="456">
        <v>6900</v>
      </c>
      <c r="H29" s="456">
        <v>7808</v>
      </c>
      <c r="I29" s="456">
        <v>6900</v>
      </c>
      <c r="J29" s="456">
        <v>6900</v>
      </c>
      <c r="K29" s="456">
        <v>7208</v>
      </c>
      <c r="L29" s="456">
        <v>6900</v>
      </c>
      <c r="M29" s="456">
        <v>7800</v>
      </c>
      <c r="N29" s="613">
        <v>6900</v>
      </c>
      <c r="O29" s="546">
        <f t="shared" si="4"/>
        <v>84912</v>
      </c>
      <c r="P29" s="545"/>
      <c r="Q29" s="546">
        <f t="shared" si="1"/>
        <v>-0.30000000000291038</v>
      </c>
      <c r="R29" s="545"/>
    </row>
    <row r="30" spans="1:18" ht="15" customHeight="1" x14ac:dyDescent="0.25">
      <c r="A30" s="38" t="s">
        <v>202</v>
      </c>
      <c r="B30" s="198">
        <f>'2. sz.melléklet'!H9/1000</f>
        <v>15244.46</v>
      </c>
      <c r="C30" s="199">
        <v>1217</v>
      </c>
      <c r="D30" s="200">
        <v>1217</v>
      </c>
      <c r="E30" s="200">
        <v>1217</v>
      </c>
      <c r="F30" s="200">
        <v>1217</v>
      </c>
      <c r="G30" s="200">
        <v>1217</v>
      </c>
      <c r="H30" s="200">
        <v>1223</v>
      </c>
      <c r="I30" s="200">
        <v>1267</v>
      </c>
      <c r="J30" s="200">
        <v>1217</v>
      </c>
      <c r="K30" s="200">
        <v>1600</v>
      </c>
      <c r="L30" s="200">
        <v>1217</v>
      </c>
      <c r="M30" s="200">
        <v>1417</v>
      </c>
      <c r="N30" s="201">
        <v>1218</v>
      </c>
      <c r="O30" s="546">
        <f t="shared" si="4"/>
        <v>15244</v>
      </c>
      <c r="P30" s="545"/>
      <c r="Q30" s="546">
        <f t="shared" si="1"/>
        <v>0.45999999999912689</v>
      </c>
      <c r="R30" s="545"/>
    </row>
    <row r="31" spans="1:18" ht="15" customHeight="1" x14ac:dyDescent="0.25">
      <c r="A31" s="38" t="s">
        <v>5</v>
      </c>
      <c r="B31" s="198">
        <f>'2. sz.melléklet'!H10/1000</f>
        <v>62384.955999999998</v>
      </c>
      <c r="C31" s="199">
        <v>4777</v>
      </c>
      <c r="D31" s="200">
        <v>4777</v>
      </c>
      <c r="E31" s="200">
        <v>4777</v>
      </c>
      <c r="F31" s="200">
        <v>4670</v>
      </c>
      <c r="G31" s="200">
        <v>4777</v>
      </c>
      <c r="H31" s="200">
        <v>4777</v>
      </c>
      <c r="I31" s="200">
        <v>4718</v>
      </c>
      <c r="J31" s="200">
        <v>4668</v>
      </c>
      <c r="K31" s="200">
        <v>6111</v>
      </c>
      <c r="L31" s="200">
        <v>6111</v>
      </c>
      <c r="M31" s="200">
        <v>6111</v>
      </c>
      <c r="N31" s="201">
        <v>6111</v>
      </c>
      <c r="O31" s="546">
        <f t="shared" si="4"/>
        <v>62385</v>
      </c>
      <c r="P31" s="545"/>
      <c r="Q31" s="546">
        <f t="shared" si="1"/>
        <v>-4.4000000001688022E-2</v>
      </c>
      <c r="R31" s="545"/>
    </row>
    <row r="32" spans="1:18" ht="15" customHeight="1" x14ac:dyDescent="0.25">
      <c r="A32" s="38" t="s">
        <v>203</v>
      </c>
      <c r="B32" s="198">
        <f>'2. sz.melléklet'!H11/1000</f>
        <v>7600</v>
      </c>
      <c r="C32" s="199">
        <v>478</v>
      </c>
      <c r="D32" s="200">
        <v>478</v>
      </c>
      <c r="E32" s="200">
        <v>478</v>
      </c>
      <c r="F32" s="200">
        <v>478</v>
      </c>
      <c r="G32" s="200">
        <v>478</v>
      </c>
      <c r="H32" s="200">
        <v>478</v>
      </c>
      <c r="I32" s="200">
        <v>478</v>
      </c>
      <c r="J32" s="200">
        <v>498</v>
      </c>
      <c r="K32" s="200">
        <v>1600</v>
      </c>
      <c r="L32" s="200">
        <v>1200</v>
      </c>
      <c r="M32" s="200">
        <v>478</v>
      </c>
      <c r="N32" s="201">
        <v>478</v>
      </c>
      <c r="O32" s="546">
        <f t="shared" si="4"/>
        <v>7600</v>
      </c>
      <c r="P32" s="545"/>
      <c r="Q32" s="546">
        <f t="shared" si="1"/>
        <v>0</v>
      </c>
      <c r="R32" s="545"/>
    </row>
    <row r="33" spans="1:18" ht="15" customHeight="1" x14ac:dyDescent="0.25">
      <c r="A33" s="38" t="s">
        <v>204</v>
      </c>
      <c r="B33" s="198">
        <f>'2. sz.melléklet'!I12/1000</f>
        <v>9431</v>
      </c>
      <c r="C33" s="199"/>
      <c r="D33" s="200">
        <v>900</v>
      </c>
      <c r="E33" s="200"/>
      <c r="F33" s="200">
        <v>1200</v>
      </c>
      <c r="G33" s="200">
        <v>1000</v>
      </c>
      <c r="H33" s="200"/>
      <c r="I33" s="200">
        <v>2368</v>
      </c>
      <c r="J33" s="200"/>
      <c r="K33" s="200">
        <v>1500</v>
      </c>
      <c r="L33" s="200">
        <v>1277</v>
      </c>
      <c r="M33" s="200">
        <v>1186</v>
      </c>
      <c r="N33" s="201"/>
      <c r="O33" s="546">
        <f t="shared" si="4"/>
        <v>9431</v>
      </c>
      <c r="P33" s="545"/>
      <c r="Q33" s="546">
        <f t="shared" si="1"/>
        <v>0</v>
      </c>
      <c r="R33" s="545"/>
    </row>
    <row r="34" spans="1:18" ht="15" customHeight="1" x14ac:dyDescent="0.25">
      <c r="A34" s="38" t="s">
        <v>205</v>
      </c>
      <c r="B34" s="198">
        <f>'2. sz.melléklet'!J12/1000</f>
        <v>3060</v>
      </c>
      <c r="C34" s="199"/>
      <c r="D34" s="200">
        <v>860</v>
      </c>
      <c r="E34" s="200">
        <v>350</v>
      </c>
      <c r="F34" s="200"/>
      <c r="G34" s="200">
        <v>200</v>
      </c>
      <c r="H34" s="200">
        <v>200</v>
      </c>
      <c r="I34" s="200">
        <v>100</v>
      </c>
      <c r="J34" s="200">
        <v>500</v>
      </c>
      <c r="K34" s="200">
        <v>100</v>
      </c>
      <c r="L34" s="200">
        <v>45</v>
      </c>
      <c r="M34" s="200">
        <v>705</v>
      </c>
      <c r="N34" s="201">
        <v>0</v>
      </c>
      <c r="O34" s="546">
        <f t="shared" si="4"/>
        <v>3060</v>
      </c>
      <c r="P34" s="545"/>
      <c r="Q34" s="546">
        <f t="shared" si="1"/>
        <v>0</v>
      </c>
      <c r="R34" s="545"/>
    </row>
    <row r="35" spans="1:18" ht="15" customHeight="1" x14ac:dyDescent="0.25">
      <c r="A35" s="38" t="s">
        <v>206</v>
      </c>
      <c r="B35" s="198">
        <v>0</v>
      </c>
      <c r="C35" s="199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1"/>
      <c r="O35" s="546">
        <f t="shared" si="4"/>
        <v>0</v>
      </c>
      <c r="P35" s="545"/>
      <c r="Q35" s="546">
        <f t="shared" si="1"/>
        <v>0</v>
      </c>
      <c r="R35" s="545"/>
    </row>
    <row r="36" spans="1:18" ht="15" customHeight="1" x14ac:dyDescent="0.25">
      <c r="A36" s="38" t="s">
        <v>569</v>
      </c>
      <c r="B36" s="198">
        <f>'2. sz.melléklet'!H19/1000</f>
        <v>3868.8679999999999</v>
      </c>
      <c r="C36" s="199">
        <v>3869</v>
      </c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1"/>
      <c r="O36" s="546">
        <f t="shared" si="4"/>
        <v>3869</v>
      </c>
      <c r="P36" s="545"/>
      <c r="Q36" s="546">
        <f t="shared" si="1"/>
        <v>-0.13200000000006185</v>
      </c>
      <c r="R36" s="545"/>
    </row>
    <row r="37" spans="1:18" ht="15" customHeight="1" x14ac:dyDescent="0.25">
      <c r="A37" s="38" t="s">
        <v>207</v>
      </c>
      <c r="B37" s="198">
        <f>'2. sz.melléklet'!H13/1000</f>
        <v>67660.792000000001</v>
      </c>
      <c r="C37" s="199">
        <v>5608</v>
      </c>
      <c r="D37" s="200">
        <v>5608</v>
      </c>
      <c r="E37" s="200">
        <v>5608</v>
      </c>
      <c r="F37" s="200">
        <v>5608</v>
      </c>
      <c r="G37" s="200">
        <v>5608</v>
      </c>
      <c r="H37" s="200">
        <v>5608</v>
      </c>
      <c r="I37" s="200">
        <v>5608</v>
      </c>
      <c r="J37" s="200">
        <v>5608</v>
      </c>
      <c r="K37" s="200">
        <v>5908</v>
      </c>
      <c r="L37" s="200">
        <v>5660</v>
      </c>
      <c r="M37" s="200">
        <v>5620</v>
      </c>
      <c r="N37" s="201">
        <v>5609</v>
      </c>
      <c r="O37" s="546">
        <f t="shared" si="4"/>
        <v>67661</v>
      </c>
      <c r="P37" s="545"/>
      <c r="Q37" s="546">
        <f t="shared" si="1"/>
        <v>-0.20799999999871943</v>
      </c>
      <c r="R37" s="545"/>
    </row>
    <row r="38" spans="1:18" ht="15" customHeight="1" x14ac:dyDescent="0.25">
      <c r="A38" s="38" t="s">
        <v>190</v>
      </c>
      <c r="B38" s="202">
        <f>'2. sz.melléklet'!H16/1000</f>
        <v>38036.800000000003</v>
      </c>
      <c r="C38" s="199"/>
      <c r="D38" s="200">
        <v>100</v>
      </c>
      <c r="E38" s="200">
        <v>800</v>
      </c>
      <c r="F38" s="200">
        <v>1500</v>
      </c>
      <c r="G38" s="200">
        <v>800</v>
      </c>
      <c r="H38" s="200">
        <v>2000</v>
      </c>
      <c r="I38" s="200">
        <v>1800</v>
      </c>
      <c r="J38" s="200">
        <v>1500</v>
      </c>
      <c r="K38" s="200">
        <v>1005</v>
      </c>
      <c r="L38" s="200">
        <v>14137</v>
      </c>
      <c r="M38" s="200">
        <v>12395</v>
      </c>
      <c r="N38" s="201">
        <v>2000</v>
      </c>
      <c r="O38" s="546">
        <f t="shared" si="4"/>
        <v>38037</v>
      </c>
      <c r="P38" s="545"/>
      <c r="Q38" s="546">
        <f t="shared" si="1"/>
        <v>-0.19999999999708962</v>
      </c>
      <c r="R38" s="545"/>
    </row>
    <row r="39" spans="1:18" ht="15" customHeight="1" x14ac:dyDescent="0.25">
      <c r="A39" s="38" t="s">
        <v>208</v>
      </c>
      <c r="B39" s="202">
        <f>'2. sz.melléklet'!H17/1000</f>
        <v>47388</v>
      </c>
      <c r="C39" s="199"/>
      <c r="D39" s="200"/>
      <c r="E39" s="200">
        <v>2500</v>
      </c>
      <c r="F39" s="200">
        <v>7000</v>
      </c>
      <c r="G39" s="200">
        <v>2600</v>
      </c>
      <c r="H39" s="200">
        <v>13000</v>
      </c>
      <c r="I39" s="200">
        <v>4500</v>
      </c>
      <c r="J39" s="200">
        <v>5400</v>
      </c>
      <c r="K39" s="200">
        <v>1565</v>
      </c>
      <c r="L39" s="200">
        <v>1175</v>
      </c>
      <c r="M39" s="200">
        <v>9648</v>
      </c>
      <c r="N39" s="201"/>
      <c r="O39" s="546">
        <f t="shared" si="4"/>
        <v>47388</v>
      </c>
      <c r="P39" s="545"/>
      <c r="Q39" s="546">
        <f t="shared" si="1"/>
        <v>0</v>
      </c>
      <c r="R39" s="545"/>
    </row>
    <row r="40" spans="1:18" ht="15" customHeight="1" thickBot="1" x14ac:dyDescent="0.3">
      <c r="A40" s="196" t="s">
        <v>209</v>
      </c>
      <c r="B40" s="203">
        <f>'2. sz.melléklet'!H18/1000</f>
        <v>77778.423999999999</v>
      </c>
      <c r="C40" s="614"/>
      <c r="D40" s="615"/>
      <c r="E40" s="616"/>
      <c r="F40" s="616"/>
      <c r="G40" s="616"/>
      <c r="H40" s="616"/>
      <c r="I40" s="616"/>
      <c r="J40" s="616"/>
      <c r="K40" s="616"/>
      <c r="L40" s="616"/>
      <c r="M40" s="616"/>
      <c r="N40" s="617">
        <f>B40</f>
        <v>77778.423999999999</v>
      </c>
      <c r="O40" s="546">
        <f t="shared" si="4"/>
        <v>77778.423999999999</v>
      </c>
      <c r="P40" s="545"/>
      <c r="Q40" s="546">
        <f t="shared" si="1"/>
        <v>0</v>
      </c>
      <c r="R40" s="545"/>
    </row>
    <row r="41" spans="1:18" ht="15" customHeight="1" thickBot="1" x14ac:dyDescent="0.3">
      <c r="A41" s="431" t="s">
        <v>149</v>
      </c>
      <c r="B41" s="432">
        <f>SUM(B29:B40)</f>
        <v>417365</v>
      </c>
      <c r="C41" s="609">
        <f>SUM(C29:C40)</f>
        <v>22845</v>
      </c>
      <c r="D41" s="610">
        <f t="shared" ref="D41:M41" si="6">SUM(D29:D40)</f>
        <v>20840</v>
      </c>
      <c r="E41" s="610">
        <f t="shared" si="6"/>
        <v>22630</v>
      </c>
      <c r="F41" s="610">
        <f t="shared" si="6"/>
        <v>28573</v>
      </c>
      <c r="G41" s="610">
        <f t="shared" si="6"/>
        <v>23580</v>
      </c>
      <c r="H41" s="610">
        <f>SUM(H29:H40)</f>
        <v>35094</v>
      </c>
      <c r="I41" s="610">
        <f t="shared" si="6"/>
        <v>27739</v>
      </c>
      <c r="J41" s="610">
        <f t="shared" si="6"/>
        <v>26291</v>
      </c>
      <c r="K41" s="610">
        <f t="shared" si="6"/>
        <v>26597</v>
      </c>
      <c r="L41" s="610">
        <f t="shared" si="6"/>
        <v>37722</v>
      </c>
      <c r="M41" s="610">
        <f t="shared" si="6"/>
        <v>45360</v>
      </c>
      <c r="N41" s="611">
        <f>SUM(N29:N40)</f>
        <v>100094.424</v>
      </c>
      <c r="O41" s="546">
        <f t="shared" si="4"/>
        <v>417365.424</v>
      </c>
      <c r="P41" s="545"/>
      <c r="Q41" s="546">
        <f t="shared" si="1"/>
        <v>-0.42399999999906868</v>
      </c>
      <c r="R41" s="545"/>
    </row>
    <row r="42" spans="1:18" ht="15.75" thickBot="1" x14ac:dyDescent="0.35">
      <c r="A42" s="197" t="s">
        <v>172</v>
      </c>
      <c r="B42" s="204">
        <f>'2. sz.melléklet'!H21/1000</f>
        <v>-67660.792000000001</v>
      </c>
      <c r="C42" s="205">
        <f>-C37</f>
        <v>-5608</v>
      </c>
      <c r="D42" s="205">
        <f>-D37</f>
        <v>-5608</v>
      </c>
      <c r="E42" s="205">
        <f>-E37</f>
        <v>-5608</v>
      </c>
      <c r="F42" s="205">
        <f t="shared" ref="F42:M42" si="7">-F37</f>
        <v>-5608</v>
      </c>
      <c r="G42" s="205">
        <f t="shared" si="7"/>
        <v>-5608</v>
      </c>
      <c r="H42" s="205">
        <f t="shared" si="7"/>
        <v>-5608</v>
      </c>
      <c r="I42" s="205">
        <f t="shared" si="7"/>
        <v>-5608</v>
      </c>
      <c r="J42" s="205">
        <f t="shared" si="7"/>
        <v>-5608</v>
      </c>
      <c r="K42" s="205">
        <f t="shared" si="7"/>
        <v>-5908</v>
      </c>
      <c r="L42" s="205">
        <f t="shared" si="7"/>
        <v>-5660</v>
      </c>
      <c r="M42" s="205">
        <f t="shared" si="7"/>
        <v>-5620</v>
      </c>
      <c r="N42" s="206">
        <f>-N37</f>
        <v>-5609</v>
      </c>
      <c r="O42" s="546">
        <f t="shared" si="4"/>
        <v>-67661</v>
      </c>
      <c r="P42" s="545"/>
      <c r="Q42" s="546">
        <f t="shared" si="1"/>
        <v>0.20799999999871943</v>
      </c>
      <c r="R42" s="545"/>
    </row>
    <row r="43" spans="1:18" ht="17.25" customHeight="1" thickBot="1" x14ac:dyDescent="0.3">
      <c r="A43" s="433" t="s">
        <v>175</v>
      </c>
      <c r="B43" s="434">
        <f t="shared" ref="B43:N43" si="8">SUM(B41:B42)</f>
        <v>349704.20799999998</v>
      </c>
      <c r="C43" s="435">
        <f t="shared" ref="C43:J43" si="9">SUM(C41:C42)</f>
        <v>17237</v>
      </c>
      <c r="D43" s="435">
        <f t="shared" si="9"/>
        <v>15232</v>
      </c>
      <c r="E43" s="435">
        <f t="shared" si="9"/>
        <v>17022</v>
      </c>
      <c r="F43" s="435">
        <f t="shared" si="9"/>
        <v>22965</v>
      </c>
      <c r="G43" s="435">
        <f t="shared" si="9"/>
        <v>17972</v>
      </c>
      <c r="H43" s="435">
        <f t="shared" si="9"/>
        <v>29486</v>
      </c>
      <c r="I43" s="435">
        <f t="shared" si="9"/>
        <v>22131</v>
      </c>
      <c r="J43" s="435">
        <f t="shared" si="9"/>
        <v>20683</v>
      </c>
      <c r="K43" s="435">
        <f t="shared" si="8"/>
        <v>20689</v>
      </c>
      <c r="L43" s="435">
        <f t="shared" si="8"/>
        <v>32062</v>
      </c>
      <c r="M43" s="435">
        <f t="shared" si="8"/>
        <v>39740</v>
      </c>
      <c r="N43" s="436">
        <f t="shared" si="8"/>
        <v>94485.423999999999</v>
      </c>
      <c r="O43" s="546">
        <f t="shared" si="4"/>
        <v>349704.424</v>
      </c>
      <c r="P43" s="545"/>
      <c r="Q43" s="546">
        <f t="shared" si="1"/>
        <v>-0.21600000001490116</v>
      </c>
      <c r="R43" s="545"/>
    </row>
    <row r="60" spans="3:10" x14ac:dyDescent="0.2">
      <c r="C60" s="80"/>
      <c r="D60" s="15"/>
      <c r="E60" s="15"/>
      <c r="G60" s="15"/>
      <c r="H60" s="15"/>
      <c r="I60" s="15"/>
      <c r="J60" s="15"/>
    </row>
    <row r="61" spans="3:10" x14ac:dyDescent="0.2">
      <c r="D61" s="15"/>
    </row>
    <row r="63" spans="3:10" x14ac:dyDescent="0.2">
      <c r="D63" s="15"/>
    </row>
  </sheetData>
  <mergeCells count="12">
    <mergeCell ref="A2:N2"/>
    <mergeCell ref="A5:N5"/>
    <mergeCell ref="A6:N6"/>
    <mergeCell ref="L25:N25"/>
    <mergeCell ref="A3:N3"/>
    <mergeCell ref="A27:A28"/>
    <mergeCell ref="B27:B28"/>
    <mergeCell ref="C27:N27"/>
    <mergeCell ref="A8:N8"/>
    <mergeCell ref="A9:A10"/>
    <mergeCell ref="B9:B10"/>
    <mergeCell ref="C9:N9"/>
  </mergeCells>
  <phoneticPr fontId="14" type="noConversion"/>
  <pageMargins left="0.19685039370078741" right="0.19685039370078741" top="0.39370078740157483" bottom="0.39370078740157483" header="0.51181102362204722" footer="0.51181102362204722"/>
  <pageSetup paperSize="9" scale="86" orientation="landscape" r:id="rId1"/>
  <headerFooter alignWithMargins="0">
    <oddFooter>&amp;LKészítette:&amp;C&amp;P/&amp;N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2:G57"/>
  <sheetViews>
    <sheetView zoomScaleNormal="100" workbookViewId="0">
      <selection activeCell="E20" sqref="E20"/>
    </sheetView>
  </sheetViews>
  <sheetFormatPr defaultRowHeight="12.75" x14ac:dyDescent="0.2"/>
  <cols>
    <col min="2" max="2" width="33.85546875" customWidth="1"/>
    <col min="3" max="3" width="15.570312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2" spans="1:7" ht="15" x14ac:dyDescent="0.2">
      <c r="A2" s="872" t="s">
        <v>663</v>
      </c>
      <c r="B2" s="872"/>
      <c r="C2" s="872"/>
      <c r="D2" s="872"/>
    </row>
    <row r="3" spans="1:7" ht="14.25" x14ac:dyDescent="0.2">
      <c r="A3" s="892"/>
      <c r="B3" s="893"/>
      <c r="C3" s="893"/>
      <c r="D3" s="893"/>
    </row>
    <row r="4" spans="1:7" ht="15.75" x14ac:dyDescent="0.25">
      <c r="A4" s="894" t="s">
        <v>11</v>
      </c>
      <c r="B4" s="894"/>
      <c r="C4" s="894"/>
      <c r="D4" s="894"/>
    </row>
    <row r="5" spans="1:7" ht="15.75" x14ac:dyDescent="0.25">
      <c r="A5" s="895" t="s">
        <v>657</v>
      </c>
      <c r="B5" s="895"/>
      <c r="C5" s="895"/>
      <c r="D5" s="895"/>
    </row>
    <row r="7" spans="1:7" x14ac:dyDescent="0.2">
      <c r="B7" s="924" t="s">
        <v>151</v>
      </c>
      <c r="C7" s="924"/>
    </row>
    <row r="8" spans="1:7" x14ac:dyDescent="0.2">
      <c r="B8" s="924"/>
      <c r="C8" s="924"/>
    </row>
    <row r="9" spans="1:7" ht="13.5" thickBot="1" x14ac:dyDescent="0.25">
      <c r="B9" s="29"/>
      <c r="C9" s="29"/>
    </row>
    <row r="10" spans="1:7" ht="24.95" customHeight="1" thickBot="1" x14ac:dyDescent="0.25">
      <c r="B10" s="451" t="s">
        <v>566</v>
      </c>
      <c r="C10" s="455"/>
    </row>
    <row r="11" spans="1:7" ht="24.95" customHeight="1" x14ac:dyDescent="0.2">
      <c r="B11" s="452" t="s">
        <v>622</v>
      </c>
      <c r="C11" s="698">
        <v>0</v>
      </c>
    </row>
    <row r="12" spans="1:7" ht="24.95" customHeight="1" x14ac:dyDescent="0.2">
      <c r="B12" s="453" t="s">
        <v>152</v>
      </c>
      <c r="C12" s="699">
        <v>0</v>
      </c>
      <c r="G12" s="79"/>
    </row>
    <row r="13" spans="1:7" ht="24.95" customHeight="1" x14ac:dyDescent="0.2">
      <c r="B13" s="453" t="s">
        <v>153</v>
      </c>
      <c r="C13" s="700">
        <v>0</v>
      </c>
    </row>
    <row r="14" spans="1:7" ht="24.95" customHeight="1" x14ac:dyDescent="0.2">
      <c r="B14" s="453" t="s">
        <v>154</v>
      </c>
      <c r="C14" s="700">
        <v>0</v>
      </c>
    </row>
    <row r="15" spans="1:7" ht="24.95" customHeight="1" thickBot="1" x14ac:dyDescent="0.25">
      <c r="B15" s="454" t="s">
        <v>0</v>
      </c>
      <c r="C15" s="701">
        <v>0</v>
      </c>
    </row>
    <row r="16" spans="1:7" ht="15" x14ac:dyDescent="0.2">
      <c r="B16" s="30"/>
      <c r="C16" s="30"/>
    </row>
    <row r="19" spans="2:3" x14ac:dyDescent="0.2">
      <c r="C19" s="40"/>
    </row>
    <row r="21" spans="2:3" ht="12" customHeight="1" x14ac:dyDescent="0.35">
      <c r="B21" s="70"/>
      <c r="C21" s="40"/>
    </row>
    <row r="57" spans="3:3" x14ac:dyDescent="0.2">
      <c r="C57" s="80"/>
    </row>
  </sheetData>
  <mergeCells count="6">
    <mergeCell ref="B8:C8"/>
    <mergeCell ref="A2:D2"/>
    <mergeCell ref="A4:D4"/>
    <mergeCell ref="A5:D5"/>
    <mergeCell ref="B7:C7"/>
    <mergeCell ref="A3:D3"/>
  </mergeCells>
  <phoneticPr fontId="14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6"/>
  <sheetViews>
    <sheetView zoomScaleNormal="100" workbookViewId="0">
      <selection activeCell="G13" sqref="G13"/>
    </sheetView>
  </sheetViews>
  <sheetFormatPr defaultRowHeight="12.75" x14ac:dyDescent="0.2"/>
  <cols>
    <col min="2" max="2" width="53.42578125" customWidth="1"/>
    <col min="3" max="5" width="12.42578125" bestFit="1" customWidth="1"/>
  </cols>
  <sheetData>
    <row r="1" spans="1:6" ht="15" x14ac:dyDescent="0.2">
      <c r="B1" s="872" t="s">
        <v>664</v>
      </c>
      <c r="C1" s="872"/>
      <c r="D1" s="872"/>
      <c r="E1" s="872"/>
      <c r="F1" s="872"/>
    </row>
    <row r="2" spans="1:6" ht="15" x14ac:dyDescent="0.2">
      <c r="B2" s="18"/>
      <c r="C2" s="18"/>
      <c r="D2" s="18"/>
      <c r="E2" s="18"/>
      <c r="F2" s="18"/>
    </row>
    <row r="3" spans="1:6" ht="15.75" x14ac:dyDescent="0.25">
      <c r="A3" s="894" t="s">
        <v>11</v>
      </c>
      <c r="B3" s="894"/>
      <c r="C3" s="894"/>
      <c r="D3" s="894"/>
      <c r="E3" s="894"/>
      <c r="F3" s="18"/>
    </row>
    <row r="4" spans="1:6" ht="15.75" x14ac:dyDescent="0.25">
      <c r="A4" s="895" t="s">
        <v>657</v>
      </c>
      <c r="B4" s="895"/>
      <c r="C4" s="895"/>
      <c r="D4" s="895"/>
      <c r="E4" s="895"/>
      <c r="F4" s="18"/>
    </row>
    <row r="5" spans="1:6" ht="15" x14ac:dyDescent="0.2">
      <c r="B5" s="18"/>
      <c r="C5" s="18"/>
      <c r="D5" s="18"/>
      <c r="E5" s="18"/>
      <c r="F5" s="18"/>
    </row>
    <row r="6" spans="1:6" ht="14.25" customHeight="1" x14ac:dyDescent="0.2">
      <c r="A6" s="925" t="s">
        <v>220</v>
      </c>
      <c r="B6" s="925"/>
      <c r="C6" s="925"/>
      <c r="D6" s="925"/>
      <c r="E6" s="925"/>
    </row>
    <row r="7" spans="1:6" x14ac:dyDescent="0.2">
      <c r="A7" s="925"/>
      <c r="B7" s="925"/>
      <c r="C7" s="925"/>
      <c r="D7" s="925"/>
      <c r="E7" s="925"/>
    </row>
    <row r="8" spans="1:6" ht="14.25" x14ac:dyDescent="0.2">
      <c r="B8" s="281"/>
      <c r="C8" s="281"/>
      <c r="D8" s="281"/>
      <c r="E8" s="281"/>
    </row>
    <row r="9" spans="1:6" ht="15" thickBot="1" x14ac:dyDescent="0.25">
      <c r="B9" s="45"/>
      <c r="C9" s="45"/>
      <c r="D9" s="413" t="s">
        <v>293</v>
      </c>
      <c r="E9" s="414"/>
    </row>
    <row r="10" spans="1:6" ht="16.5" thickBot="1" x14ac:dyDescent="0.3">
      <c r="A10" s="46"/>
      <c r="B10" s="47" t="s">
        <v>8</v>
      </c>
      <c r="C10" s="47">
        <v>2020</v>
      </c>
      <c r="D10" s="48">
        <v>2021</v>
      </c>
      <c r="E10" s="49">
        <v>2022</v>
      </c>
    </row>
    <row r="11" spans="1:6" ht="24.95" customHeight="1" x14ac:dyDescent="0.25">
      <c r="A11" s="50" t="s">
        <v>18</v>
      </c>
      <c r="B11" s="51" t="s">
        <v>221</v>
      </c>
      <c r="C11" s="419">
        <f>C12+C16</f>
        <v>44100000</v>
      </c>
      <c r="D11" s="419">
        <v>43000000</v>
      </c>
      <c r="E11" s="420">
        <v>43000000</v>
      </c>
    </row>
    <row r="12" spans="1:6" ht="24.95" customHeight="1" x14ac:dyDescent="0.25">
      <c r="A12" s="52" t="s">
        <v>222</v>
      </c>
      <c r="B12" s="53" t="s">
        <v>223</v>
      </c>
      <c r="C12" s="415">
        <v>44000000</v>
      </c>
      <c r="D12" s="415">
        <v>45000000</v>
      </c>
      <c r="E12" s="416">
        <v>4500000</v>
      </c>
    </row>
    <row r="13" spans="1:6" ht="28.5" customHeight="1" x14ac:dyDescent="0.25">
      <c r="A13" s="52" t="s">
        <v>224</v>
      </c>
      <c r="B13" s="53" t="s">
        <v>225</v>
      </c>
      <c r="C13" s="417"/>
      <c r="D13" s="417"/>
      <c r="E13" s="418"/>
    </row>
    <row r="14" spans="1:6" ht="24.95" customHeight="1" x14ac:dyDescent="0.25">
      <c r="A14" s="52" t="s">
        <v>226</v>
      </c>
      <c r="B14" s="53" t="s">
        <v>227</v>
      </c>
      <c r="C14" s="417"/>
      <c r="D14" s="417"/>
      <c r="E14" s="418"/>
    </row>
    <row r="15" spans="1:6" ht="31.5" customHeight="1" x14ac:dyDescent="0.25">
      <c r="A15" s="52" t="s">
        <v>228</v>
      </c>
      <c r="B15" s="53" t="s">
        <v>229</v>
      </c>
      <c r="C15" s="415"/>
      <c r="D15" s="415"/>
      <c r="E15" s="416"/>
    </row>
    <row r="16" spans="1:6" ht="24.95" customHeight="1" x14ac:dyDescent="0.25">
      <c r="A16" s="52" t="s">
        <v>230</v>
      </c>
      <c r="B16" s="53" t="s">
        <v>231</v>
      </c>
      <c r="C16" s="415">
        <v>100000</v>
      </c>
      <c r="D16" s="415">
        <v>100000</v>
      </c>
      <c r="E16" s="416">
        <v>100000</v>
      </c>
    </row>
    <row r="17" spans="1:5" ht="24.95" customHeight="1" x14ac:dyDescent="0.25">
      <c r="A17" s="52" t="s">
        <v>232</v>
      </c>
      <c r="B17" s="53" t="s">
        <v>233</v>
      </c>
      <c r="C17" s="54"/>
      <c r="D17" s="54"/>
      <c r="E17" s="55"/>
    </row>
    <row r="18" spans="1:5" ht="24.95" customHeight="1" x14ac:dyDescent="0.25">
      <c r="A18" s="56" t="s">
        <v>35</v>
      </c>
      <c r="B18" s="57" t="s">
        <v>234</v>
      </c>
      <c r="C18" s="54"/>
      <c r="D18" s="54"/>
      <c r="E18" s="55"/>
    </row>
    <row r="19" spans="1:5" ht="24.95" customHeight="1" x14ac:dyDescent="0.25">
      <c r="A19" s="56" t="s">
        <v>36</v>
      </c>
      <c r="B19" s="58" t="s">
        <v>235</v>
      </c>
      <c r="C19" s="59">
        <f>C20+C21+C22+C23+C24+C25+C26</f>
        <v>0</v>
      </c>
      <c r="D19" s="59">
        <f>D20+D21+D22+D23+D24+D25+D26</f>
        <v>0</v>
      </c>
      <c r="E19" s="60">
        <f>E20+E21+E22+E23+E24+E25+E26</f>
        <v>0</v>
      </c>
    </row>
    <row r="20" spans="1:5" ht="24.95" customHeight="1" x14ac:dyDescent="0.25">
      <c r="A20" s="52" t="s">
        <v>236</v>
      </c>
      <c r="B20" s="61" t="s">
        <v>237</v>
      </c>
      <c r="C20" s="62">
        <v>0</v>
      </c>
      <c r="D20" s="62">
        <v>0</v>
      </c>
      <c r="E20" s="63">
        <v>0</v>
      </c>
    </row>
    <row r="21" spans="1:5" ht="24.95" customHeight="1" x14ac:dyDescent="0.25">
      <c r="A21" s="52" t="s">
        <v>238</v>
      </c>
      <c r="B21" s="64" t="s">
        <v>239</v>
      </c>
      <c r="C21" s="62">
        <v>0</v>
      </c>
      <c r="D21" s="62">
        <v>0</v>
      </c>
      <c r="E21" s="63">
        <v>0</v>
      </c>
    </row>
    <row r="22" spans="1:5" ht="24.95" customHeight="1" x14ac:dyDescent="0.25">
      <c r="A22" s="52" t="s">
        <v>240</v>
      </c>
      <c r="B22" s="61" t="s">
        <v>241</v>
      </c>
      <c r="C22" s="62">
        <v>0</v>
      </c>
      <c r="D22" s="62">
        <v>0</v>
      </c>
      <c r="E22" s="63">
        <v>0</v>
      </c>
    </row>
    <row r="23" spans="1:5" ht="24.95" customHeight="1" x14ac:dyDescent="0.25">
      <c r="A23" s="52" t="s">
        <v>242</v>
      </c>
      <c r="B23" s="65" t="s">
        <v>243</v>
      </c>
      <c r="C23" s="65">
        <v>0</v>
      </c>
      <c r="D23" s="65">
        <v>0</v>
      </c>
      <c r="E23" s="66">
        <v>0</v>
      </c>
    </row>
    <row r="24" spans="1:5" ht="24.95" customHeight="1" x14ac:dyDescent="0.25">
      <c r="A24" s="52" t="s">
        <v>244</v>
      </c>
      <c r="B24" s="65" t="s">
        <v>245</v>
      </c>
      <c r="C24" s="65">
        <v>0</v>
      </c>
      <c r="D24" s="65">
        <v>0</v>
      </c>
      <c r="E24" s="66">
        <v>0</v>
      </c>
    </row>
    <row r="25" spans="1:5" ht="24.95" customHeight="1" x14ac:dyDescent="0.25">
      <c r="A25" s="52" t="s">
        <v>246</v>
      </c>
      <c r="B25" s="65" t="s">
        <v>247</v>
      </c>
      <c r="C25" s="65">
        <v>0</v>
      </c>
      <c r="D25" s="65">
        <v>0</v>
      </c>
      <c r="E25" s="66">
        <v>0</v>
      </c>
    </row>
    <row r="26" spans="1:5" ht="24.95" customHeight="1" thickBot="1" x14ac:dyDescent="0.3">
      <c r="A26" s="67" t="s">
        <v>248</v>
      </c>
      <c r="B26" s="68" t="s">
        <v>249</v>
      </c>
      <c r="C26" s="68">
        <v>0</v>
      </c>
      <c r="D26" s="68">
        <v>0</v>
      </c>
      <c r="E26" s="69">
        <v>0</v>
      </c>
    </row>
  </sheetData>
  <mergeCells count="4">
    <mergeCell ref="B1:F1"/>
    <mergeCell ref="A3:E3"/>
    <mergeCell ref="A4:E4"/>
    <mergeCell ref="A6:E7"/>
  </mergeCells>
  <phoneticPr fontId="14" type="noConversion"/>
  <pageMargins left="0.11811023622047245" right="0.11811023622047245" top="0.74803149606299213" bottom="0.74803149606299213" header="0.31496062992125984" footer="0.31496062992125984"/>
  <pageSetup paperSize="9" scale="9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3"/>
  <sheetViews>
    <sheetView topLeftCell="A48" workbookViewId="0">
      <selection activeCell="F88" sqref="F88"/>
    </sheetView>
  </sheetViews>
  <sheetFormatPr defaultRowHeight="12.75" x14ac:dyDescent="0.2"/>
  <cols>
    <col min="1" max="1" width="11.85546875" customWidth="1"/>
    <col min="2" max="2" width="40.42578125" customWidth="1"/>
    <col min="3" max="3" width="16.7109375" customWidth="1"/>
    <col min="4" max="5" width="14.7109375" customWidth="1"/>
    <col min="6" max="6" width="12.140625" customWidth="1"/>
    <col min="7" max="7" width="17.140625" customWidth="1"/>
    <col min="8" max="8" width="18.85546875" customWidth="1"/>
    <col min="9" max="11" width="8.42578125" customWidth="1"/>
    <col min="12" max="12" width="8.7109375" customWidth="1"/>
    <col min="13" max="1025" width="8.42578125" customWidth="1"/>
  </cols>
  <sheetData>
    <row r="1" spans="1:8" ht="19.5" customHeight="1" x14ac:dyDescent="0.2">
      <c r="G1" s="487" t="s">
        <v>588</v>
      </c>
    </row>
    <row r="2" spans="1:8" ht="15.75" x14ac:dyDescent="0.25">
      <c r="A2" s="747" t="s">
        <v>704</v>
      </c>
      <c r="B2" s="747"/>
      <c r="C2" s="747"/>
      <c r="D2" s="747"/>
      <c r="E2" s="747"/>
      <c r="F2" s="747"/>
      <c r="G2" s="747"/>
    </row>
    <row r="3" spans="1:8" ht="15.75" x14ac:dyDescent="0.25">
      <c r="A3" s="747" t="s">
        <v>11</v>
      </c>
      <c r="B3" s="747"/>
      <c r="C3" s="747"/>
      <c r="D3" s="747"/>
      <c r="E3" s="747"/>
      <c r="F3" s="747"/>
      <c r="G3" s="747"/>
    </row>
    <row r="4" spans="1:8" ht="14.25" customHeight="1" thickBot="1" x14ac:dyDescent="0.25">
      <c r="A4" s="245"/>
      <c r="B4" s="245"/>
      <c r="C4" s="245"/>
      <c r="D4" s="245"/>
      <c r="E4" s="245"/>
      <c r="F4" s="245"/>
      <c r="G4" s="247" t="s">
        <v>321</v>
      </c>
    </row>
    <row r="5" spans="1:8" ht="20.25" customHeight="1" thickBot="1" x14ac:dyDescent="0.25">
      <c r="A5" s="762" t="s">
        <v>2</v>
      </c>
      <c r="B5" s="762"/>
      <c r="C5" s="762"/>
      <c r="D5" s="762"/>
      <c r="E5" s="762"/>
      <c r="F5" s="762"/>
      <c r="G5" s="762"/>
    </row>
    <row r="6" spans="1:8" ht="15.75" customHeight="1" thickBot="1" x14ac:dyDescent="0.3">
      <c r="A6" s="749" t="s">
        <v>343</v>
      </c>
      <c r="B6" s="751" t="s">
        <v>344</v>
      </c>
      <c r="C6" s="759">
        <v>2020</v>
      </c>
      <c r="D6" s="760"/>
      <c r="E6" s="760"/>
      <c r="F6" s="761"/>
      <c r="G6" s="763" t="s">
        <v>705</v>
      </c>
    </row>
    <row r="7" spans="1:8" ht="21.75" customHeight="1" thickBot="1" x14ac:dyDescent="0.25">
      <c r="A7" s="749"/>
      <c r="B7" s="751"/>
      <c r="C7" s="643" t="s">
        <v>345</v>
      </c>
      <c r="D7" s="643" t="s">
        <v>690</v>
      </c>
      <c r="E7" s="643" t="s">
        <v>665</v>
      </c>
      <c r="F7" s="488" t="s">
        <v>573</v>
      </c>
      <c r="G7" s="763"/>
      <c r="H7" s="441"/>
    </row>
    <row r="8" spans="1:8" ht="20.100000000000001" customHeight="1" x14ac:dyDescent="0.2">
      <c r="A8" s="458" t="s">
        <v>393</v>
      </c>
      <c r="B8" s="459" t="s">
        <v>481</v>
      </c>
      <c r="C8" s="460">
        <v>10251420</v>
      </c>
      <c r="D8" s="460">
        <v>10251420</v>
      </c>
      <c r="E8" s="460">
        <f>G8-D8</f>
        <v>0</v>
      </c>
      <c r="F8" s="461">
        <f>G8/D8*100</f>
        <v>100</v>
      </c>
      <c r="G8" s="462">
        <f>'[1]Kiadások COFOG szerint'!G174+'[1]Kiadások COFOG szerint'!G220+'[1]Kiadások COFOG szerint'!G256</f>
        <v>10251420</v>
      </c>
      <c r="H8" s="489"/>
    </row>
    <row r="9" spans="1:8" ht="20.100000000000001" customHeight="1" x14ac:dyDescent="0.2">
      <c r="A9" s="463" t="s">
        <v>468</v>
      </c>
      <c r="B9" s="464" t="s">
        <v>469</v>
      </c>
      <c r="C9" s="465">
        <v>7823000</v>
      </c>
      <c r="D9" s="465">
        <v>8557000</v>
      </c>
      <c r="E9" s="460">
        <f t="shared" ref="E9:E17" si="0">G9-D9</f>
        <v>0</v>
      </c>
      <c r="F9" s="461">
        <f t="shared" ref="F9:F17" si="1">G9/D9*100</f>
        <v>100</v>
      </c>
      <c r="G9" s="466">
        <f>'[1]Kiadások COFOG szerint'!G10+'[1]Kiadások COFOG szerint'!G101+'[1]Kiadások COFOG szerint'!G151</f>
        <v>8557000</v>
      </c>
      <c r="H9" s="442"/>
    </row>
    <row r="10" spans="1:8" ht="20.100000000000001" customHeight="1" x14ac:dyDescent="0.2">
      <c r="A10" s="463" t="s">
        <v>625</v>
      </c>
      <c r="B10" s="464" t="s">
        <v>626</v>
      </c>
      <c r="C10" s="465">
        <v>393000</v>
      </c>
      <c r="D10" s="465">
        <v>500000</v>
      </c>
      <c r="E10" s="460">
        <f t="shared" si="0"/>
        <v>0</v>
      </c>
      <c r="F10" s="461">
        <f t="shared" si="1"/>
        <v>100</v>
      </c>
      <c r="G10" s="466">
        <f>'[1]Kiadások COFOG szerint'!G11+'[1]Kiadások COFOG szerint'!G152+'[1]Kiadások COFOG szerint'!G175+'[1]Kiadások COFOG szerint'!G221+'[1]Kiadások COFOG szerint'!G257</f>
        <v>500000</v>
      </c>
      <c r="H10" s="442"/>
    </row>
    <row r="11" spans="1:8" ht="20.100000000000001" customHeight="1" x14ac:dyDescent="0.2">
      <c r="A11" s="463" t="s">
        <v>691</v>
      </c>
      <c r="B11" s="464" t="s">
        <v>692</v>
      </c>
      <c r="C11" s="465">
        <v>0</v>
      </c>
      <c r="D11" s="465">
        <v>393000</v>
      </c>
      <c r="E11" s="460">
        <f t="shared" si="0"/>
        <v>50000</v>
      </c>
      <c r="F11" s="461">
        <f t="shared" si="1"/>
        <v>112.72264631043257</v>
      </c>
      <c r="G11" s="466">
        <f>'[1]Kiadások COFOG szerint'!G12+'[1]Kiadások COFOG szerint'!G153+'[1]Kiadások COFOG szerint'!G176+'[1]Kiadások COFOG szerint'!G222+'[1]Kiadások COFOG szerint'!G258</f>
        <v>443000</v>
      </c>
      <c r="H11" s="442"/>
    </row>
    <row r="12" spans="1:8" ht="20.100000000000001" customHeight="1" x14ac:dyDescent="0.2">
      <c r="A12" s="463" t="s">
        <v>396</v>
      </c>
      <c r="B12" s="464" t="s">
        <v>397</v>
      </c>
      <c r="C12" s="465">
        <v>175000</v>
      </c>
      <c r="D12" s="465">
        <v>167000</v>
      </c>
      <c r="E12" s="460">
        <f t="shared" si="0"/>
        <v>0</v>
      </c>
      <c r="F12" s="461">
        <f t="shared" si="1"/>
        <v>100</v>
      </c>
      <c r="G12" s="466">
        <f>'[1]Kiadások COFOG szerint'!G223+'[1]Kiadások COFOG szerint'!G102</f>
        <v>167000</v>
      </c>
      <c r="H12" s="489"/>
    </row>
    <row r="13" spans="1:8" ht="20.100000000000001" customHeight="1" x14ac:dyDescent="0.2">
      <c r="A13" s="463" t="s">
        <v>398</v>
      </c>
      <c r="B13" s="464" t="s">
        <v>399</v>
      </c>
      <c r="C13" s="465">
        <v>60000</v>
      </c>
      <c r="D13" s="465">
        <v>60000</v>
      </c>
      <c r="E13" s="460">
        <f t="shared" si="0"/>
        <v>0</v>
      </c>
      <c r="F13" s="461">
        <f t="shared" si="1"/>
        <v>100</v>
      </c>
      <c r="G13" s="466">
        <f>'[1]Kiadások COFOG szerint'!G14+'[1]Kiadások COFOG szerint'!G154+'[1]Kiadások COFOG szerint'!G177+'[1]Kiadások COFOG szerint'!G224+'[1]Kiadások COFOG szerint'!G261</f>
        <v>60000</v>
      </c>
      <c r="H13" s="489"/>
    </row>
    <row r="14" spans="1:8" ht="20.100000000000001" customHeight="1" x14ac:dyDescent="0.2">
      <c r="A14" s="463" t="s">
        <v>470</v>
      </c>
      <c r="B14" s="464" t="s">
        <v>471</v>
      </c>
      <c r="C14" s="465">
        <v>247000</v>
      </c>
      <c r="D14" s="465">
        <v>586000</v>
      </c>
      <c r="E14" s="460">
        <f t="shared" si="0"/>
        <v>120000</v>
      </c>
      <c r="F14" s="461">
        <f t="shared" si="1"/>
        <v>120.47781569965869</v>
      </c>
      <c r="G14" s="466">
        <f>'[1]Kiadások COFOG szerint'!G103+'[1]Kiadások COFOG szerint'!G155+'[1]Kiadások COFOG szerint'!G178+'[1]Kiadások COFOG szerint'!G225+'[1]Kiadások COFOG szerint'!G259</f>
        <v>706000</v>
      </c>
      <c r="H14" s="442"/>
    </row>
    <row r="15" spans="1:8" ht="20.100000000000001" customHeight="1" x14ac:dyDescent="0.2">
      <c r="A15" s="463" t="s">
        <v>400</v>
      </c>
      <c r="B15" s="464" t="s">
        <v>401</v>
      </c>
      <c r="C15" s="465">
        <v>10733280</v>
      </c>
      <c r="D15" s="465">
        <v>10733280</v>
      </c>
      <c r="E15" s="460">
        <f t="shared" si="0"/>
        <v>0</v>
      </c>
      <c r="F15" s="461">
        <f t="shared" si="1"/>
        <v>100</v>
      </c>
      <c r="G15" s="466">
        <f>'[1]Kiadások COFOG szerint'!G15</f>
        <v>10733280</v>
      </c>
      <c r="H15" s="489"/>
    </row>
    <row r="16" spans="1:8" ht="27" customHeight="1" x14ac:dyDescent="0.2">
      <c r="A16" s="463" t="s">
        <v>402</v>
      </c>
      <c r="B16" s="464" t="s">
        <v>403</v>
      </c>
      <c r="C16" s="465">
        <v>1398000</v>
      </c>
      <c r="D16" s="465">
        <v>1138000</v>
      </c>
      <c r="E16" s="460">
        <f t="shared" si="0"/>
        <v>-152000</v>
      </c>
      <c r="F16" s="461">
        <f t="shared" si="1"/>
        <v>86.643233743409482</v>
      </c>
      <c r="G16" s="466">
        <f>'[1]Kiadások COFOG szerint'!G16+'[1]Kiadások COFOG szerint'!G226+'[1]Kiadások COFOG szerint'!G260</f>
        <v>986000</v>
      </c>
      <c r="H16" s="489"/>
    </row>
    <row r="17" spans="1:8" ht="20.100000000000001" customHeight="1" thickBot="1" x14ac:dyDescent="0.25">
      <c r="A17" s="467" t="s">
        <v>404</v>
      </c>
      <c r="B17" s="468" t="s">
        <v>405</v>
      </c>
      <c r="C17" s="469">
        <v>300000</v>
      </c>
      <c r="D17" s="469">
        <v>300000</v>
      </c>
      <c r="E17" s="460">
        <f t="shared" si="0"/>
        <v>-150000</v>
      </c>
      <c r="F17" s="461">
        <f t="shared" si="1"/>
        <v>50</v>
      </c>
      <c r="G17" s="470">
        <f>'[1]Kiadások COFOG szerint'!G78</f>
        <v>150000</v>
      </c>
      <c r="H17" s="489"/>
    </row>
    <row r="18" spans="1:8" ht="24.95" customHeight="1" thickBot="1" x14ac:dyDescent="0.25">
      <c r="A18" s="764" t="s">
        <v>3</v>
      </c>
      <c r="B18" s="764"/>
      <c r="C18" s="657">
        <v>31380700</v>
      </c>
      <c r="D18" s="657">
        <v>32685700</v>
      </c>
      <c r="E18" s="657">
        <f>SUM(E8:E17)</f>
        <v>-132000</v>
      </c>
      <c r="F18" s="658">
        <f>G18/D18*100</f>
        <v>99.596153669647578</v>
      </c>
      <c r="G18" s="659">
        <f>SUM(G8:G17)</f>
        <v>32553700</v>
      </c>
      <c r="H18" s="442"/>
    </row>
    <row r="19" spans="1:8" ht="20.100000000000001" customHeight="1" x14ac:dyDescent="0.2">
      <c r="A19" s="458" t="s">
        <v>406</v>
      </c>
      <c r="B19" s="459" t="s">
        <v>407</v>
      </c>
      <c r="C19" s="460">
        <v>5422580</v>
      </c>
      <c r="D19" s="460">
        <v>5752000</v>
      </c>
      <c r="E19" s="460">
        <f>G19-D19</f>
        <v>10000</v>
      </c>
      <c r="F19" s="461">
        <f>G19/D19*100</f>
        <v>100.17385257301808</v>
      </c>
      <c r="G19" s="462">
        <f>'[1]Kiadások COFOG szerint'!G18+'[1]Kiadások COFOG szerint'!G79+'[1]Kiadások COFOG szerint'!G104+'[1]Kiadások COFOG szerint'!G156+'[1]Kiadások COFOG szerint'!G180+'[1]Kiadások COFOG szerint'!G227+'[1]Kiadások COFOG szerint'!G262</f>
        <v>5762000</v>
      </c>
      <c r="H19" s="489"/>
    </row>
    <row r="20" spans="1:8" ht="20.100000000000001" customHeight="1" thickBot="1" x14ac:dyDescent="0.25">
      <c r="A20" s="467" t="s">
        <v>408</v>
      </c>
      <c r="B20" s="468" t="s">
        <v>409</v>
      </c>
      <c r="C20" s="469">
        <v>142010</v>
      </c>
      <c r="D20" s="469">
        <v>159010</v>
      </c>
      <c r="E20" s="460">
        <f>G20-D20</f>
        <v>13450</v>
      </c>
      <c r="F20" s="461">
        <f>G20/D20*100</f>
        <v>108.45858751021949</v>
      </c>
      <c r="G20" s="470">
        <f>'[1]Kiadások COFOG szerint'!G19+'[1]Kiadások COFOG szerint'!G105+'[1]Kiadások COFOG szerint'!G181+'[1]Kiadások COFOG szerint'!G228</f>
        <v>172460</v>
      </c>
      <c r="H20" s="489"/>
    </row>
    <row r="21" spans="1:8" ht="24.95" customHeight="1" thickBot="1" x14ac:dyDescent="0.25">
      <c r="A21" s="764" t="s">
        <v>589</v>
      </c>
      <c r="B21" s="764"/>
      <c r="C21" s="657">
        <v>5564590</v>
      </c>
      <c r="D21" s="657">
        <v>5911010</v>
      </c>
      <c r="E21" s="657">
        <f>SUM(E19:E20)</f>
        <v>23450</v>
      </c>
      <c r="F21" s="658">
        <f>G21/D21*100</f>
        <v>100.39671731226983</v>
      </c>
      <c r="G21" s="659">
        <f>SUM(G19:G20)</f>
        <v>5934460</v>
      </c>
      <c r="H21" s="442"/>
    </row>
    <row r="22" spans="1:8" ht="20.100000000000001" customHeight="1" x14ac:dyDescent="0.2">
      <c r="A22" s="458" t="s">
        <v>410</v>
      </c>
      <c r="B22" s="459" t="s">
        <v>411</v>
      </c>
      <c r="C22" s="460">
        <v>150000</v>
      </c>
      <c r="D22" s="460">
        <v>130000</v>
      </c>
      <c r="E22" s="460">
        <f>G22-D22</f>
        <v>0</v>
      </c>
      <c r="F22" s="461">
        <f>G22/D22*100</f>
        <v>100</v>
      </c>
      <c r="G22" s="462">
        <f>'[1]Kiadások COFOG szerint'!G20+'[1]Kiadások COFOG szerint'!G157+'[1]Kiadások COFOG szerint'!G182+'[1]Kiadások COFOG szerint'!G212</f>
        <v>130000</v>
      </c>
      <c r="H22" s="489"/>
    </row>
    <row r="23" spans="1:8" ht="20.100000000000001" hidden="1" customHeight="1" x14ac:dyDescent="0.2">
      <c r="A23" s="463" t="s">
        <v>477</v>
      </c>
      <c r="B23" s="464" t="s">
        <v>511</v>
      </c>
      <c r="C23" s="465"/>
      <c r="D23" s="465"/>
      <c r="E23" s="460">
        <f t="shared" ref="E23:E49" si="2">G23-D23</f>
        <v>0</v>
      </c>
      <c r="F23" s="461" t="e">
        <f t="shared" ref="F23:F49" si="3">G23/D23*100</f>
        <v>#DIV/0!</v>
      </c>
      <c r="G23" s="466"/>
      <c r="H23" s="442"/>
    </row>
    <row r="24" spans="1:8" ht="20.100000000000001" hidden="1" customHeight="1" x14ac:dyDescent="0.2">
      <c r="A24" s="463" t="s">
        <v>486</v>
      </c>
      <c r="B24" s="464" t="s">
        <v>487</v>
      </c>
      <c r="C24" s="465"/>
      <c r="D24" s="465"/>
      <c r="E24" s="460">
        <f t="shared" si="2"/>
        <v>0</v>
      </c>
      <c r="F24" s="461" t="e">
        <f t="shared" si="3"/>
        <v>#DIV/0!</v>
      </c>
      <c r="G24" s="466"/>
      <c r="H24" s="442"/>
    </row>
    <row r="25" spans="1:8" ht="20.100000000000001" hidden="1" customHeight="1" x14ac:dyDescent="0.2">
      <c r="A25" s="463" t="s">
        <v>412</v>
      </c>
      <c r="B25" s="464" t="s">
        <v>413</v>
      </c>
      <c r="C25" s="465"/>
      <c r="D25" s="465"/>
      <c r="E25" s="460">
        <f t="shared" si="2"/>
        <v>0</v>
      </c>
      <c r="F25" s="461" t="e">
        <f t="shared" si="3"/>
        <v>#DIV/0!</v>
      </c>
      <c r="G25" s="466"/>
      <c r="H25" s="442"/>
    </row>
    <row r="26" spans="1:8" ht="20.100000000000001" customHeight="1" x14ac:dyDescent="0.2">
      <c r="A26" s="463" t="s">
        <v>414</v>
      </c>
      <c r="B26" s="464" t="s">
        <v>415</v>
      </c>
      <c r="C26" s="465">
        <v>5299000</v>
      </c>
      <c r="D26" s="465">
        <v>5399000</v>
      </c>
      <c r="E26" s="460">
        <f t="shared" si="2"/>
        <v>-50000</v>
      </c>
      <c r="F26" s="461">
        <f t="shared" si="3"/>
        <v>99.073902574550843</v>
      </c>
      <c r="G26" s="466">
        <f>'[1]Kiadások COFOG szerint'!G22+'[1]Kiadások COFOG szerint'!G55+'[1]Kiadások COFOG szerint'!G80+'[1]Kiadások COFOG szerint'!G81+'[1]Kiadások COFOG szerint'!G106+'[1]Kiadások COFOG szerint'!G114+'[1]Kiadások COFOG szerint'!G158+'[1]Kiadások COFOG szerint'!G183+'[1]Kiadások COFOG szerint'!G184+'[1]Kiadások COFOG szerint'!G186+'[1]Kiadások COFOG szerint'!G205+'[1]Kiadások COFOG szerint'!G213+'[1]Kiadások COFOG szerint'!G231+'[1]Kiadások COFOG szerint'!G263+'[1]Kiadások COFOG szerint'!G300</f>
        <v>5349000</v>
      </c>
      <c r="H26" s="442"/>
    </row>
    <row r="27" spans="1:8" ht="20.100000000000001" hidden="1" customHeight="1" x14ac:dyDescent="0.2">
      <c r="A27" s="463" t="s">
        <v>490</v>
      </c>
      <c r="B27" s="490" t="s">
        <v>491</v>
      </c>
      <c r="C27" s="465"/>
      <c r="D27" s="465"/>
      <c r="E27" s="460">
        <f t="shared" si="2"/>
        <v>0</v>
      </c>
      <c r="F27" s="461" t="e">
        <f t="shared" si="3"/>
        <v>#DIV/0!</v>
      </c>
      <c r="G27" s="466"/>
      <c r="H27" s="442"/>
    </row>
    <row r="28" spans="1:8" ht="20.100000000000001" hidden="1" customHeight="1" x14ac:dyDescent="0.2">
      <c r="A28" s="463" t="s">
        <v>460</v>
      </c>
      <c r="B28" s="490" t="s">
        <v>461</v>
      </c>
      <c r="C28" s="465"/>
      <c r="D28" s="465"/>
      <c r="E28" s="460">
        <f t="shared" si="2"/>
        <v>0</v>
      </c>
      <c r="F28" s="461" t="e">
        <f t="shared" si="3"/>
        <v>#DIV/0!</v>
      </c>
      <c r="G28" s="466"/>
      <c r="H28" s="442"/>
    </row>
    <row r="29" spans="1:8" ht="20.100000000000001" hidden="1" customHeight="1" x14ac:dyDescent="0.2">
      <c r="A29" s="463" t="s">
        <v>462</v>
      </c>
      <c r="B29" s="490" t="s">
        <v>463</v>
      </c>
      <c r="C29" s="465"/>
      <c r="D29" s="465"/>
      <c r="E29" s="460">
        <f t="shared" si="2"/>
        <v>0</v>
      </c>
      <c r="F29" s="461" t="e">
        <f t="shared" si="3"/>
        <v>#DIV/0!</v>
      </c>
      <c r="G29" s="466"/>
      <c r="H29" s="442"/>
    </row>
    <row r="30" spans="1:8" ht="20.100000000000001" hidden="1" customHeight="1" x14ac:dyDescent="0.2">
      <c r="A30" s="463" t="s">
        <v>472</v>
      </c>
      <c r="B30" s="490" t="s">
        <v>473</v>
      </c>
      <c r="C30" s="465"/>
      <c r="D30" s="465"/>
      <c r="E30" s="460">
        <f t="shared" si="2"/>
        <v>0</v>
      </c>
      <c r="F30" s="461" t="e">
        <f t="shared" si="3"/>
        <v>#DIV/0!</v>
      </c>
      <c r="G30" s="466"/>
      <c r="H30" s="442"/>
    </row>
    <row r="31" spans="1:8" ht="20.100000000000001" hidden="1" customHeight="1" x14ac:dyDescent="0.2">
      <c r="A31" s="463" t="s">
        <v>482</v>
      </c>
      <c r="B31" s="490" t="s">
        <v>483</v>
      </c>
      <c r="C31" s="465"/>
      <c r="D31" s="465"/>
      <c r="E31" s="460">
        <f t="shared" si="2"/>
        <v>0</v>
      </c>
      <c r="F31" s="461" t="e">
        <f t="shared" si="3"/>
        <v>#DIV/0!</v>
      </c>
      <c r="G31" s="466"/>
      <c r="H31" s="442"/>
    </row>
    <row r="32" spans="1:8" ht="19.5" hidden="1" customHeight="1" x14ac:dyDescent="0.2">
      <c r="A32" s="463" t="s">
        <v>474</v>
      </c>
      <c r="B32" s="490" t="s">
        <v>590</v>
      </c>
      <c r="C32" s="465"/>
      <c r="D32" s="465"/>
      <c r="E32" s="460">
        <f t="shared" si="2"/>
        <v>0</v>
      </c>
      <c r="F32" s="461" t="e">
        <f t="shared" si="3"/>
        <v>#DIV/0!</v>
      </c>
      <c r="G32" s="466"/>
      <c r="H32" s="442"/>
    </row>
    <row r="33" spans="1:8" ht="20.100000000000001" customHeight="1" x14ac:dyDescent="0.2">
      <c r="A33" s="463" t="s">
        <v>416</v>
      </c>
      <c r="B33" s="464" t="s">
        <v>417</v>
      </c>
      <c r="C33" s="465">
        <v>50000</v>
      </c>
      <c r="D33" s="465">
        <v>70000</v>
      </c>
      <c r="E33" s="460">
        <f t="shared" si="2"/>
        <v>10000</v>
      </c>
      <c r="F33" s="461">
        <f t="shared" si="3"/>
        <v>114.28571428571428</v>
      </c>
      <c r="G33" s="466">
        <f>'[1]Kiadások COFOG szerint'!G23+'[1]Kiadások COFOG szerint'!G187+'[1]Kiadások COFOG szerint'!G234</f>
        <v>80000</v>
      </c>
      <c r="H33" s="442"/>
    </row>
    <row r="34" spans="1:8" ht="20.100000000000001" customHeight="1" x14ac:dyDescent="0.2">
      <c r="A34" s="463" t="s">
        <v>418</v>
      </c>
      <c r="B34" s="464" t="s">
        <v>419</v>
      </c>
      <c r="C34" s="465">
        <v>180000</v>
      </c>
      <c r="D34" s="465">
        <v>160000</v>
      </c>
      <c r="E34" s="460">
        <f t="shared" si="2"/>
        <v>50000</v>
      </c>
      <c r="F34" s="461">
        <f t="shared" si="3"/>
        <v>131.25</v>
      </c>
      <c r="G34" s="466">
        <f>'[1]Kiadások COFOG szerint'!G24+'[1]Kiadások COFOG szerint'!G188+'[1]Kiadások COFOG szerint'!G235</f>
        <v>210000</v>
      </c>
      <c r="H34" s="442"/>
    </row>
    <row r="35" spans="1:8" ht="20.100000000000001" customHeight="1" x14ac:dyDescent="0.2">
      <c r="A35" s="463" t="s">
        <v>478</v>
      </c>
      <c r="B35" s="464" t="s">
        <v>591</v>
      </c>
      <c r="C35" s="465"/>
      <c r="D35" s="465"/>
      <c r="E35" s="460">
        <f t="shared" si="2"/>
        <v>0</v>
      </c>
      <c r="F35" s="461"/>
      <c r="G35" s="466"/>
      <c r="H35" s="442"/>
    </row>
    <row r="36" spans="1:8" ht="20.100000000000001" customHeight="1" x14ac:dyDescent="0.2">
      <c r="A36" s="463" t="s">
        <v>420</v>
      </c>
      <c r="B36" s="490" t="s">
        <v>592</v>
      </c>
      <c r="C36" s="465">
        <v>3230000</v>
      </c>
      <c r="D36" s="465">
        <v>3280000</v>
      </c>
      <c r="E36" s="460">
        <f t="shared" si="2"/>
        <v>340000</v>
      </c>
      <c r="F36" s="461">
        <f t="shared" si="3"/>
        <v>110.36585365853659</v>
      </c>
      <c r="G36" s="466">
        <v>3620000</v>
      </c>
      <c r="H36" s="442"/>
    </row>
    <row r="37" spans="1:8" ht="20.100000000000001" customHeight="1" x14ac:dyDescent="0.2">
      <c r="A37" s="463" t="s">
        <v>421</v>
      </c>
      <c r="B37" s="490" t="s">
        <v>593</v>
      </c>
      <c r="C37" s="465">
        <v>1770000</v>
      </c>
      <c r="D37" s="465">
        <v>2220000</v>
      </c>
      <c r="E37" s="460">
        <f t="shared" si="2"/>
        <v>30000</v>
      </c>
      <c r="F37" s="461">
        <f t="shared" si="3"/>
        <v>101.35135135135135</v>
      </c>
      <c r="G37" s="466">
        <v>2250000</v>
      </c>
      <c r="H37" s="442"/>
    </row>
    <row r="38" spans="1:8" ht="20.100000000000001" customHeight="1" x14ac:dyDescent="0.2">
      <c r="A38" s="463" t="s">
        <v>457</v>
      </c>
      <c r="B38" s="490" t="s">
        <v>594</v>
      </c>
      <c r="C38" s="465">
        <v>260000</v>
      </c>
      <c r="D38" s="465">
        <v>260000</v>
      </c>
      <c r="E38" s="460">
        <f t="shared" si="2"/>
        <v>0</v>
      </c>
      <c r="F38" s="461">
        <f t="shared" si="3"/>
        <v>100</v>
      </c>
      <c r="G38" s="466">
        <v>260000</v>
      </c>
      <c r="H38" s="442"/>
    </row>
    <row r="39" spans="1:8" ht="20.100000000000001" customHeight="1" x14ac:dyDescent="0.2">
      <c r="A39" s="463" t="s">
        <v>492</v>
      </c>
      <c r="B39" s="464" t="s">
        <v>493</v>
      </c>
      <c r="C39" s="465">
        <v>14080000</v>
      </c>
      <c r="D39" s="465">
        <v>13080000</v>
      </c>
      <c r="E39" s="460">
        <f t="shared" si="2"/>
        <v>0</v>
      </c>
      <c r="F39" s="461">
        <f t="shared" si="3"/>
        <v>100</v>
      </c>
      <c r="G39" s="466">
        <f>'[1]Kiadások COFOG szerint'!G266+'[1]Kiadások COFOG szerint'!G284</f>
        <v>13080000</v>
      </c>
      <c r="H39" s="442"/>
    </row>
    <row r="40" spans="1:8" ht="20.100000000000001" customHeight="1" x14ac:dyDescent="0.2">
      <c r="A40" s="463" t="s">
        <v>422</v>
      </c>
      <c r="B40" s="464" t="s">
        <v>423</v>
      </c>
      <c r="C40" s="465">
        <v>680000</v>
      </c>
      <c r="D40" s="465">
        <v>680000</v>
      </c>
      <c r="E40" s="460">
        <f t="shared" si="2"/>
        <v>0</v>
      </c>
      <c r="F40" s="461">
        <f t="shared" si="3"/>
        <v>100</v>
      </c>
      <c r="G40" s="466">
        <f>'[1]Kiadások COFOG szerint'!G27+'[1]Kiadások COFOG szerint'!G160+'[1]Kiadások COFOG szerint'!G237</f>
        <v>680000</v>
      </c>
      <c r="H40" s="442"/>
    </row>
    <row r="41" spans="1:8" ht="20.100000000000001" customHeight="1" x14ac:dyDescent="0.2">
      <c r="A41" s="463" t="s">
        <v>424</v>
      </c>
      <c r="B41" s="464" t="s">
        <v>425</v>
      </c>
      <c r="C41" s="465">
        <v>4070000</v>
      </c>
      <c r="D41" s="465">
        <v>3925000</v>
      </c>
      <c r="E41" s="460">
        <f t="shared" si="2"/>
        <v>-320000</v>
      </c>
      <c r="F41" s="461">
        <f t="shared" si="3"/>
        <v>91.847133757961785</v>
      </c>
      <c r="G41" s="466">
        <f>'[1]Kiadások COFOG szerint'!G28+'[1]Kiadások COFOG szerint'!G115+'[1]Kiadások COFOG szerint'!G143+'[1]Kiadások COFOG szerint'!G161+'[1]Kiadások COFOG szerint'!G189+'[1]Kiadások COFOG szerint'!G238</f>
        <v>3605000</v>
      </c>
      <c r="H41" s="442"/>
    </row>
    <row r="42" spans="1:8" ht="20.100000000000001" customHeight="1" x14ac:dyDescent="0.2">
      <c r="A42" s="463" t="s">
        <v>426</v>
      </c>
      <c r="B42" s="464" t="s">
        <v>427</v>
      </c>
      <c r="C42" s="465">
        <v>4698000</v>
      </c>
      <c r="D42" s="465">
        <v>4998000</v>
      </c>
      <c r="E42" s="460">
        <f t="shared" si="2"/>
        <v>0</v>
      </c>
      <c r="F42" s="461">
        <f t="shared" si="3"/>
        <v>100</v>
      </c>
      <c r="G42" s="466">
        <f>'[1]Kiadások COFOG szerint'!G29+'[1]Kiadások COFOG szerint'!G190</f>
        <v>4998000</v>
      </c>
      <c r="H42" s="442"/>
    </row>
    <row r="43" spans="1:8" ht="20.100000000000001" customHeight="1" x14ac:dyDescent="0.2">
      <c r="A43" s="463" t="s">
        <v>428</v>
      </c>
      <c r="B43" s="464" t="s">
        <v>429</v>
      </c>
      <c r="C43" s="465">
        <v>5674000</v>
      </c>
      <c r="D43" s="465">
        <v>5424000</v>
      </c>
      <c r="E43" s="460">
        <f t="shared" si="2"/>
        <v>-555000</v>
      </c>
      <c r="F43" s="461">
        <f t="shared" si="3"/>
        <v>89.767699115044252</v>
      </c>
      <c r="G43" s="466">
        <f>'[1]Kiadások COFOG szerint'!G31+'[1]Kiadások COFOG szerint'!G59+'[1]Kiadások COFOG szerint'!G83+'[1]Kiadások COFOG szerint'!G116+'[1]Kiadások COFOG szerint'!G163+'[1]Kiadások COFOG szerint'!G192+'[1]Kiadások COFOG szerint'!G193+'[1]Kiadások COFOG szerint'!G206+'[1]Kiadások COFOG szerint'!G239+'[1]Kiadások COFOG szerint'!G268+'[1]Kiadások COFOG szerint'!G302</f>
        <v>4869000</v>
      </c>
      <c r="H43" s="442"/>
    </row>
    <row r="44" spans="1:8" ht="20.100000000000001" customHeight="1" x14ac:dyDescent="0.2">
      <c r="A44" s="463" t="s">
        <v>479</v>
      </c>
      <c r="B44" s="464" t="s">
        <v>480</v>
      </c>
      <c r="C44" s="465">
        <v>240000</v>
      </c>
      <c r="D44" s="465">
        <v>240000</v>
      </c>
      <c r="E44" s="460">
        <f t="shared" si="2"/>
        <v>0</v>
      </c>
      <c r="F44" s="461">
        <f t="shared" si="3"/>
        <v>100</v>
      </c>
      <c r="G44" s="466">
        <f>'[1]Kiadások COFOG szerint'!G32+'[1]Kiadások COFOG szerint'!G195+'[1]Kiadások COFOG szerint'!G240</f>
        <v>240000</v>
      </c>
      <c r="H44" s="442"/>
    </row>
    <row r="45" spans="1:8" ht="19.5" customHeight="1" x14ac:dyDescent="0.2">
      <c r="A45" s="463" t="s">
        <v>430</v>
      </c>
      <c r="B45" s="464" t="s">
        <v>595</v>
      </c>
      <c r="C45" s="465">
        <v>10261692</v>
      </c>
      <c r="D45" s="465">
        <v>10003848</v>
      </c>
      <c r="E45" s="460">
        <f t="shared" si="2"/>
        <v>-71892</v>
      </c>
      <c r="F45" s="461">
        <f t="shared" si="3"/>
        <v>99.28135653400571</v>
      </c>
      <c r="G45" s="466">
        <f>'[1]Kiadások COFOG szerint'!G33+'[1]Kiadások COFOG szerint'!G61+'[1]Kiadások COFOG szerint'!G84+'[1]Kiadások COFOG szerint'!G107+'[1]Kiadások COFOG szerint'!G118+'[1]Kiadások COFOG szerint'!G144+'[1]Kiadások COFOG szerint'!G167+'[1]Kiadások COFOG szerint'!G196+'[1]Kiadások COFOG szerint'!G207+'[1]Kiadások COFOG szerint'!G214+'[1]Kiadások COFOG szerint'!G241+'[1]Kiadások COFOG szerint'!G269+'[1]Kiadások COFOG szerint'!G285+'[1]Kiadások COFOG szerint'!G303</f>
        <v>9931956</v>
      </c>
      <c r="H45" s="442"/>
    </row>
    <row r="46" spans="1:8" ht="20.100000000000001" customHeight="1" x14ac:dyDescent="0.2">
      <c r="A46" s="463" t="s">
        <v>432</v>
      </c>
      <c r="B46" s="464" t="s">
        <v>433</v>
      </c>
      <c r="C46" s="465">
        <v>500000</v>
      </c>
      <c r="D46" s="465">
        <v>500000</v>
      </c>
      <c r="E46" s="460">
        <f t="shared" si="2"/>
        <v>7237000</v>
      </c>
      <c r="F46" s="461">
        <f t="shared" si="3"/>
        <v>1547.4</v>
      </c>
      <c r="G46" s="466">
        <f>'[1]Kiadások COFOG szerint'!G34+'[1]Kiadások COFOG szerint'!G136</f>
        <v>7737000</v>
      </c>
      <c r="H46" s="442"/>
    </row>
    <row r="47" spans="1:8" ht="20.100000000000001" customHeight="1" x14ac:dyDescent="0.2">
      <c r="A47" s="463" t="s">
        <v>434</v>
      </c>
      <c r="B47" s="464" t="s">
        <v>435</v>
      </c>
      <c r="C47" s="465"/>
      <c r="D47" s="465"/>
      <c r="E47" s="460">
        <f t="shared" si="2"/>
        <v>0</v>
      </c>
      <c r="F47" s="461"/>
      <c r="G47" s="466"/>
      <c r="H47" s="442"/>
    </row>
    <row r="48" spans="1:8" ht="20.100000000000001" customHeight="1" x14ac:dyDescent="0.2">
      <c r="A48" s="463" t="s">
        <v>436</v>
      </c>
      <c r="B48" s="464" t="s">
        <v>437</v>
      </c>
      <c r="C48" s="465"/>
      <c r="D48" s="465"/>
      <c r="E48" s="460">
        <f t="shared" si="2"/>
        <v>0</v>
      </c>
      <c r="F48" s="461"/>
      <c r="G48" s="466"/>
      <c r="H48" s="442"/>
    </row>
    <row r="49" spans="1:12" ht="20.100000000000001" customHeight="1" thickBot="1" x14ac:dyDescent="0.25">
      <c r="A49" s="467" t="s">
        <v>438</v>
      </c>
      <c r="B49" s="468" t="s">
        <v>439</v>
      </c>
      <c r="C49" s="469">
        <v>10000</v>
      </c>
      <c r="D49" s="469">
        <v>10000</v>
      </c>
      <c r="E49" s="460">
        <f t="shared" si="2"/>
        <v>0</v>
      </c>
      <c r="F49" s="461">
        <f t="shared" si="3"/>
        <v>100</v>
      </c>
      <c r="G49" s="470">
        <f>'[1]Kiadások COFOG szerint'!G37</f>
        <v>10000</v>
      </c>
      <c r="H49" s="442"/>
    </row>
    <row r="50" spans="1:12" ht="24.95" customHeight="1" thickBot="1" x14ac:dyDescent="0.25">
      <c r="A50" s="764" t="s">
        <v>5</v>
      </c>
      <c r="B50" s="764"/>
      <c r="C50" s="660">
        <v>51152692</v>
      </c>
      <c r="D50" s="660">
        <v>50379848</v>
      </c>
      <c r="E50" s="660">
        <f>SUM(E22:E49)</f>
        <v>6670108</v>
      </c>
      <c r="F50" s="661">
        <f>G50/D50*100</f>
        <v>113.23963502232084</v>
      </c>
      <c r="G50" s="660">
        <f>SUM(G22:G49)</f>
        <v>57049956</v>
      </c>
      <c r="H50" s="442"/>
    </row>
    <row r="51" spans="1:12" ht="21.75" customHeight="1" x14ac:dyDescent="0.2">
      <c r="A51" s="491" t="s">
        <v>496</v>
      </c>
      <c r="B51" s="492" t="s">
        <v>596</v>
      </c>
      <c r="C51" s="493">
        <v>0</v>
      </c>
      <c r="D51" s="493">
        <v>0</v>
      </c>
      <c r="E51" s="494">
        <f>G51-D51</f>
        <v>0</v>
      </c>
      <c r="F51" s="461"/>
      <c r="G51" s="495">
        <f>'[1]Kiadások COFOG szerint'!G290</f>
        <v>0</v>
      </c>
      <c r="H51" s="442"/>
    </row>
    <row r="52" spans="1:12" ht="20.100000000000001" customHeight="1" x14ac:dyDescent="0.2">
      <c r="A52" s="458" t="s">
        <v>488</v>
      </c>
      <c r="B52" s="459" t="s">
        <v>489</v>
      </c>
      <c r="C52" s="460">
        <v>60000</v>
      </c>
      <c r="D52" s="460">
        <v>80000</v>
      </c>
      <c r="E52" s="496">
        <f t="shared" ref="E52:E57" si="4">G52-D52</f>
        <v>0</v>
      </c>
      <c r="F52" s="461">
        <f>G52/D52*100</f>
        <v>100</v>
      </c>
      <c r="G52" s="462">
        <f>'[1]Kiadások COFOG szerint'!G215</f>
        <v>80000</v>
      </c>
      <c r="H52" s="443"/>
    </row>
    <row r="53" spans="1:12" ht="20.100000000000001" customHeight="1" x14ac:dyDescent="0.2">
      <c r="A53" s="463" t="s">
        <v>500</v>
      </c>
      <c r="B53" s="464" t="s">
        <v>597</v>
      </c>
      <c r="C53" s="465">
        <v>700000</v>
      </c>
      <c r="D53" s="465">
        <v>700000</v>
      </c>
      <c r="E53" s="496">
        <f t="shared" si="4"/>
        <v>0</v>
      </c>
      <c r="F53" s="461">
        <f t="shared" ref="F53:F56" si="5">G53/D53*100</f>
        <v>100</v>
      </c>
      <c r="G53" s="466">
        <f>'[1]Kiadások COFOG szerint'!G304</f>
        <v>700000</v>
      </c>
      <c r="H53" s="443"/>
    </row>
    <row r="54" spans="1:12" ht="20.100000000000001" customHeight="1" x14ac:dyDescent="0.2">
      <c r="A54" s="463" t="s">
        <v>497</v>
      </c>
      <c r="B54" s="464" t="s">
        <v>598</v>
      </c>
      <c r="C54" s="465">
        <v>3700000</v>
      </c>
      <c r="D54" s="465">
        <v>3700000</v>
      </c>
      <c r="E54" s="496">
        <f t="shared" si="4"/>
        <v>0</v>
      </c>
      <c r="F54" s="461">
        <f t="shared" si="5"/>
        <v>100</v>
      </c>
      <c r="G54" s="466">
        <f>'[1]Kiadások COFOG szerint'!G308</f>
        <v>3700000</v>
      </c>
      <c r="H54" s="443"/>
    </row>
    <row r="55" spans="1:12" ht="20.100000000000001" customHeight="1" x14ac:dyDescent="0.2">
      <c r="A55" s="463" t="s">
        <v>498</v>
      </c>
      <c r="B55" s="464" t="s">
        <v>499</v>
      </c>
      <c r="C55" s="465">
        <v>3000000</v>
      </c>
      <c r="D55" s="465">
        <v>3000000</v>
      </c>
      <c r="E55" s="496">
        <f t="shared" si="4"/>
        <v>0</v>
      </c>
      <c r="F55" s="461">
        <f t="shared" si="5"/>
        <v>100</v>
      </c>
      <c r="G55" s="466">
        <f>'[1]Kiadások COFOG szerint'!G305+'[1]Kiadások COFOG szerint'!G307</f>
        <v>3000000</v>
      </c>
      <c r="H55" s="443"/>
    </row>
    <row r="56" spans="1:12" ht="20.100000000000001" customHeight="1" x14ac:dyDescent="0.2">
      <c r="A56" s="463" t="s">
        <v>494</v>
      </c>
      <c r="B56" s="464" t="s">
        <v>495</v>
      </c>
      <c r="C56" s="465">
        <v>120000</v>
      </c>
      <c r="D56" s="465">
        <v>120000</v>
      </c>
      <c r="E56" s="496">
        <f t="shared" si="4"/>
        <v>0</v>
      </c>
      <c r="F56" s="461">
        <f t="shared" si="5"/>
        <v>100</v>
      </c>
      <c r="G56" s="466">
        <f>'[1]Kiadások COFOG szerint'!G306</f>
        <v>120000</v>
      </c>
      <c r="H56" s="443"/>
    </row>
    <row r="57" spans="1:12" ht="18.75" customHeight="1" thickBot="1" x14ac:dyDescent="0.25">
      <c r="A57" s="467" t="s">
        <v>444</v>
      </c>
      <c r="B57" s="468" t="s">
        <v>599</v>
      </c>
      <c r="C57" s="469">
        <v>0</v>
      </c>
      <c r="D57" s="469">
        <v>0</v>
      </c>
      <c r="E57" s="497">
        <f t="shared" si="4"/>
        <v>0</v>
      </c>
      <c r="F57" s="461"/>
      <c r="G57" s="470">
        <f>'[1]Kiadások COFOG szerint'!G310</f>
        <v>0</v>
      </c>
      <c r="H57" s="443"/>
    </row>
    <row r="58" spans="1:12" ht="25.5" customHeight="1" thickBot="1" x14ac:dyDescent="0.25">
      <c r="A58" s="764" t="s">
        <v>600</v>
      </c>
      <c r="B58" s="764"/>
      <c r="C58" s="660">
        <v>7580000</v>
      </c>
      <c r="D58" s="660">
        <v>7600000</v>
      </c>
      <c r="E58" s="660">
        <f>SUM(E51:E57)</f>
        <v>0</v>
      </c>
      <c r="F58" s="661">
        <f>G58/D58*100</f>
        <v>100</v>
      </c>
      <c r="G58" s="659">
        <f>SUM(G51:G57)</f>
        <v>7600000</v>
      </c>
      <c r="H58" s="443"/>
    </row>
    <row r="59" spans="1:12" ht="24.95" customHeight="1" x14ac:dyDescent="0.2">
      <c r="A59" s="458" t="s">
        <v>440</v>
      </c>
      <c r="B59" s="459" t="s">
        <v>441</v>
      </c>
      <c r="C59" s="460">
        <v>300000</v>
      </c>
      <c r="D59" s="460">
        <v>0</v>
      </c>
      <c r="E59" s="460">
        <f>G59-D59</f>
        <v>0</v>
      </c>
      <c r="F59" s="461"/>
      <c r="G59" s="462">
        <f>'[1]Kiadások COFOG szerint'!G89</f>
        <v>0</v>
      </c>
      <c r="H59" s="443"/>
    </row>
    <row r="60" spans="1:12" ht="24.95" customHeight="1" x14ac:dyDescent="0.2">
      <c r="A60" s="463" t="s">
        <v>442</v>
      </c>
      <c r="B60" s="464" t="s">
        <v>443</v>
      </c>
      <c r="C60" s="465"/>
      <c r="D60" s="465"/>
      <c r="E60" s="460">
        <f>G60-D60</f>
        <v>0</v>
      </c>
      <c r="F60" s="461"/>
      <c r="G60" s="466"/>
      <c r="H60" s="443"/>
      <c r="L60" s="15"/>
    </row>
    <row r="61" spans="1:12" ht="24.95" customHeight="1" x14ac:dyDescent="0.2">
      <c r="A61" s="463" t="s">
        <v>444</v>
      </c>
      <c r="B61" s="464" t="s">
        <v>601</v>
      </c>
      <c r="C61" s="465">
        <v>13820000</v>
      </c>
      <c r="D61" s="465">
        <v>9428000</v>
      </c>
      <c r="E61" s="460">
        <f t="shared" ref="E61:E63" si="6">G61-D61</f>
        <v>3000</v>
      </c>
      <c r="F61" s="461">
        <f t="shared" ref="F61:F63" si="7">G61/D61*100</f>
        <v>100.03182011030971</v>
      </c>
      <c r="G61" s="466">
        <f>'[1]Kiadások COFOG szerint'!G95</f>
        <v>9431000</v>
      </c>
      <c r="H61" s="444"/>
    </row>
    <row r="62" spans="1:12" ht="24.95" customHeight="1" x14ac:dyDescent="0.2">
      <c r="A62" s="463" t="s">
        <v>602</v>
      </c>
      <c r="B62" s="464" t="s">
        <v>603</v>
      </c>
      <c r="C62" s="465"/>
      <c r="D62" s="465"/>
      <c r="E62" s="460">
        <f t="shared" si="6"/>
        <v>0</v>
      </c>
      <c r="F62" s="461"/>
      <c r="G62" s="466"/>
      <c r="H62" s="444"/>
    </row>
    <row r="63" spans="1:12" ht="24.95" customHeight="1" thickBot="1" x14ac:dyDescent="0.25">
      <c r="A63" s="467" t="s">
        <v>445</v>
      </c>
      <c r="B63" s="468" t="s">
        <v>604</v>
      </c>
      <c r="C63" s="469">
        <v>3060000</v>
      </c>
      <c r="D63" s="469">
        <v>3060000</v>
      </c>
      <c r="E63" s="460">
        <f t="shared" si="6"/>
        <v>0</v>
      </c>
      <c r="F63" s="461">
        <f t="shared" si="7"/>
        <v>100</v>
      </c>
      <c r="G63" s="470">
        <f>'[1]Kiadások COFOG szerint'!G251</f>
        <v>3060000</v>
      </c>
      <c r="H63" s="444"/>
    </row>
    <row r="64" spans="1:12" ht="24.95" customHeight="1" thickBot="1" x14ac:dyDescent="0.25">
      <c r="A64" s="765" t="s">
        <v>515</v>
      </c>
      <c r="B64" s="765"/>
      <c r="C64" s="662">
        <v>17180000</v>
      </c>
      <c r="D64" s="662">
        <v>12488000</v>
      </c>
      <c r="E64" s="662">
        <f>SUM(E59:E63)</f>
        <v>3000</v>
      </c>
      <c r="F64" s="663">
        <f>G64/D64*100</f>
        <v>100.02402306213965</v>
      </c>
      <c r="G64" s="664">
        <f>SUM(G59:G63)</f>
        <v>12491000</v>
      </c>
      <c r="H64" s="443"/>
    </row>
    <row r="65" spans="1:10" ht="20.100000000000001" customHeight="1" x14ac:dyDescent="0.2">
      <c r="A65" s="458" t="s">
        <v>447</v>
      </c>
      <c r="B65" s="459" t="s">
        <v>448</v>
      </c>
      <c r="C65" s="460">
        <v>3100000</v>
      </c>
      <c r="D65" s="460">
        <v>3100000</v>
      </c>
      <c r="E65" s="498">
        <f>G65-D65</f>
        <v>3000000</v>
      </c>
      <c r="F65" s="499">
        <f>G65/D65*100</f>
        <v>196.7741935483871</v>
      </c>
      <c r="G65" s="462">
        <f>'[1]Kiadások COFOG szerint'!G44+'[1]Kiadások COFOG szerint'!G197</f>
        <v>6100000</v>
      </c>
      <c r="H65" s="443"/>
    </row>
    <row r="66" spans="1:10" ht="20.100000000000001" customHeight="1" x14ac:dyDescent="0.2">
      <c r="A66" s="463" t="s">
        <v>458</v>
      </c>
      <c r="B66" s="464" t="s">
        <v>459</v>
      </c>
      <c r="C66" s="465">
        <v>1000000</v>
      </c>
      <c r="D66" s="465">
        <v>5900000</v>
      </c>
      <c r="E66" s="498">
        <f t="shared" ref="E66:E72" si="8">G66-D66</f>
        <v>44000</v>
      </c>
      <c r="F66" s="499">
        <f t="shared" ref="F66:F72" si="9">G66/D66*100</f>
        <v>100.74576271186442</v>
      </c>
      <c r="G66" s="466">
        <f>'[1]Kiadások COFOG szerint'!G70</f>
        <v>5944000</v>
      </c>
      <c r="H66" s="443"/>
    </row>
    <row r="67" spans="1:10" ht="20.100000000000001" customHeight="1" x14ac:dyDescent="0.2">
      <c r="A67" s="463" t="s">
        <v>449</v>
      </c>
      <c r="B67" s="464" t="s">
        <v>450</v>
      </c>
      <c r="C67" s="465">
        <v>300000</v>
      </c>
      <c r="D67" s="465">
        <v>315000</v>
      </c>
      <c r="E67" s="498">
        <f t="shared" si="8"/>
        <v>165000</v>
      </c>
      <c r="F67" s="499">
        <f t="shared" si="9"/>
        <v>152.38095238095238</v>
      </c>
      <c r="G67" s="466">
        <f>'[1]Kiadások COFOG szerint'!G45+'[1]Kiadások COFOG szerint'!G198+'[1]Kiadások COFOG szerint'!G242</f>
        <v>480000</v>
      </c>
      <c r="H67" s="444"/>
    </row>
    <row r="68" spans="1:10" ht="20.100000000000001" customHeight="1" x14ac:dyDescent="0.2">
      <c r="A68" s="463" t="s">
        <v>451</v>
      </c>
      <c r="B68" s="464" t="s">
        <v>278</v>
      </c>
      <c r="C68" s="465">
        <v>2920000</v>
      </c>
      <c r="D68" s="465">
        <v>2922000</v>
      </c>
      <c r="E68" s="498">
        <f t="shared" si="8"/>
        <v>15650000</v>
      </c>
      <c r="F68" s="499">
        <f t="shared" si="9"/>
        <v>635.59206023271736</v>
      </c>
      <c r="G68" s="466">
        <f>'[1]Kiadások COFOG szerint'!G46+'[1]Kiadások COFOG szerint'!G119+'[1]Kiadások COFOG szerint'!G133+'[1]Kiadások COFOG szerint'!G145+'[1]Kiadások COFOG szerint'!G168+'[1]Kiadások COFOG szerint'!G199+'[1]Kiadások COFOG szerint'!G243+'[1]Kiadások COFOG szerint'!G271</f>
        <v>18572000</v>
      </c>
      <c r="H68" s="444"/>
      <c r="J68" s="243"/>
    </row>
    <row r="69" spans="1:10" ht="20.100000000000001" customHeight="1" x14ac:dyDescent="0.2">
      <c r="A69" s="463" t="s">
        <v>452</v>
      </c>
      <c r="B69" s="464" t="s">
        <v>605</v>
      </c>
      <c r="C69" s="465">
        <v>901000</v>
      </c>
      <c r="D69" s="465">
        <v>901000</v>
      </c>
      <c r="E69" s="498">
        <f t="shared" si="8"/>
        <v>5277800</v>
      </c>
      <c r="F69" s="499">
        <f t="shared" si="9"/>
        <v>685.77136514983351</v>
      </c>
      <c r="G69" s="466">
        <f>'[1]Kiadások COFOG szerint'!G47+'[1]Kiadások COFOG szerint'!G120+'[1]Kiadások COFOG szerint'!G134+'[1]Kiadások COFOG szerint'!G146+'[1]Kiadások COFOG szerint'!G169+'[1]Kiadások COFOG szerint'!G200+'[1]Kiadások COFOG szerint'!G244+'[1]Kiadások COFOG szerint'!G272</f>
        <v>6178800</v>
      </c>
      <c r="H69" s="444"/>
    </row>
    <row r="70" spans="1:10" ht="20.100000000000001" customHeight="1" x14ac:dyDescent="0.2">
      <c r="A70" s="463" t="s">
        <v>453</v>
      </c>
      <c r="B70" s="464" t="s">
        <v>280</v>
      </c>
      <c r="C70" s="465">
        <v>26392000</v>
      </c>
      <c r="D70" s="465">
        <v>27355000</v>
      </c>
      <c r="E70" s="498">
        <f t="shared" si="8"/>
        <v>12850000</v>
      </c>
      <c r="F70" s="499">
        <f t="shared" si="9"/>
        <v>146.97495887406325</v>
      </c>
      <c r="G70" s="466">
        <f>'[1]Kiadások COFOG szerint'!G48+'[1]Kiadások COFOG szerint'!G72+'[1]Kiadások COFOG szerint'!G121+'[1]Kiadások COFOG szerint'!G135+'[1]Kiadások COFOG szerint'!G245</f>
        <v>40205000</v>
      </c>
      <c r="H70" s="444"/>
    </row>
    <row r="71" spans="1:10" ht="20.100000000000001" customHeight="1" x14ac:dyDescent="0.2">
      <c r="A71" s="463" t="s">
        <v>475</v>
      </c>
      <c r="B71" s="464" t="s">
        <v>476</v>
      </c>
      <c r="C71" s="465">
        <v>2500000</v>
      </c>
      <c r="D71" s="465">
        <v>2360000</v>
      </c>
      <c r="E71" s="498">
        <f t="shared" si="8"/>
        <v>996000</v>
      </c>
      <c r="F71" s="499">
        <f t="shared" si="9"/>
        <v>142.20338983050846</v>
      </c>
      <c r="G71" s="466">
        <f>'[1]Kiadások COFOG szerint'!G127</f>
        <v>3356000</v>
      </c>
      <c r="H71" s="444"/>
    </row>
    <row r="72" spans="1:10" ht="20.100000000000001" customHeight="1" thickBot="1" x14ac:dyDescent="0.25">
      <c r="A72" s="467" t="s">
        <v>454</v>
      </c>
      <c r="B72" s="468" t="s">
        <v>606</v>
      </c>
      <c r="C72" s="469">
        <v>7801000</v>
      </c>
      <c r="D72" s="469">
        <v>8025000</v>
      </c>
      <c r="E72" s="498">
        <f t="shared" si="8"/>
        <v>-4198000</v>
      </c>
      <c r="F72" s="499">
        <f t="shared" si="9"/>
        <v>47.688473520249218</v>
      </c>
      <c r="G72" s="470">
        <f>'[1]Kiadások COFOG szerint'!G49+'[1]Kiadások COFOG szerint'!G73+'[1]Kiadások COFOG szerint'!G122+'[1]Kiadások COFOG szerint'!G128+'[1]Kiadások COFOG szerint'!G137+'[1]Kiadások COFOG szerint'!G246</f>
        <v>3827000</v>
      </c>
      <c r="H72" s="444"/>
    </row>
    <row r="73" spans="1:10" ht="24.95" customHeight="1" thickBot="1" x14ac:dyDescent="0.25">
      <c r="A73" s="764" t="s">
        <v>607</v>
      </c>
      <c r="B73" s="764"/>
      <c r="C73" s="665">
        <v>44914000</v>
      </c>
      <c r="D73" s="665">
        <v>50878000</v>
      </c>
      <c r="E73" s="665">
        <f>SUM(E65:E72)</f>
        <v>33784800</v>
      </c>
      <c r="F73" s="666">
        <f>G73/D73*100</f>
        <v>166.40355359880499</v>
      </c>
      <c r="G73" s="659">
        <f>SUM(G65:G72)</f>
        <v>84662800</v>
      </c>
      <c r="H73" s="444"/>
    </row>
    <row r="74" spans="1:10" ht="24.95" customHeight="1" thickBot="1" x14ac:dyDescent="0.25">
      <c r="A74" s="500" t="s">
        <v>456</v>
      </c>
      <c r="B74" s="667" t="s">
        <v>608</v>
      </c>
      <c r="C74" s="657">
        <v>0</v>
      </c>
      <c r="D74" s="657">
        <v>0</v>
      </c>
      <c r="E74" s="657">
        <f>G74-D74</f>
        <v>0</v>
      </c>
      <c r="F74" s="666"/>
      <c r="G74" s="501">
        <f>'[1]Kiadások COFOG szerint'!G50</f>
        <v>0</v>
      </c>
      <c r="H74" s="444"/>
    </row>
    <row r="75" spans="1:10" ht="24.95" customHeight="1" thickBot="1" x14ac:dyDescent="0.25">
      <c r="A75" s="502" t="s">
        <v>464</v>
      </c>
      <c r="B75" s="668" t="s">
        <v>465</v>
      </c>
      <c r="C75" s="669">
        <v>3868868</v>
      </c>
      <c r="D75" s="669">
        <v>3868868</v>
      </c>
      <c r="E75" s="657">
        <f>G75-D75</f>
        <v>0</v>
      </c>
      <c r="F75" s="666">
        <f t="shared" ref="F75:F79" si="10">G75/D75*100</f>
        <v>100</v>
      </c>
      <c r="G75" s="445">
        <f>'[1]Kiadások COFOG szerint'!G90</f>
        <v>3868868</v>
      </c>
      <c r="H75" s="444"/>
    </row>
    <row r="76" spans="1:10" ht="24.95" customHeight="1" thickBot="1" x14ac:dyDescent="0.25">
      <c r="A76" s="670" t="s">
        <v>466</v>
      </c>
      <c r="B76" s="668" t="s">
        <v>467</v>
      </c>
      <c r="C76" s="503">
        <v>67297150</v>
      </c>
      <c r="D76" s="503">
        <v>67660792</v>
      </c>
      <c r="E76" s="657">
        <f>G76-D76</f>
        <v>0</v>
      </c>
      <c r="F76" s="666">
        <f t="shared" si="10"/>
        <v>100</v>
      </c>
      <c r="G76" s="501">
        <f>'[1]Kiadások COFOG szerint'!G96</f>
        <v>67660792</v>
      </c>
      <c r="H76" s="444"/>
    </row>
    <row r="77" spans="1:10" ht="24.95" customHeight="1" thickBot="1" x14ac:dyDescent="0.25">
      <c r="A77" s="757" t="s">
        <v>446</v>
      </c>
      <c r="B77" s="504" t="s">
        <v>609</v>
      </c>
      <c r="C77" s="505">
        <v>60024929</v>
      </c>
      <c r="D77" s="505">
        <v>63000000</v>
      </c>
      <c r="E77" s="506">
        <f>G77-D77</f>
        <v>3600000</v>
      </c>
      <c r="F77" s="671">
        <f t="shared" si="10"/>
        <v>105.71428571428572</v>
      </c>
      <c r="G77" s="507">
        <f>'[1]Kiadások COFOG szerint'!G41</f>
        <v>66600000</v>
      </c>
      <c r="H77" s="444"/>
    </row>
    <row r="78" spans="1:10" ht="20.25" customHeight="1" thickBot="1" x14ac:dyDescent="0.25">
      <c r="A78" s="757"/>
      <c r="B78" s="508" t="s">
        <v>610</v>
      </c>
      <c r="C78" s="509">
        <v>20511071</v>
      </c>
      <c r="D78" s="509">
        <v>23427782</v>
      </c>
      <c r="E78" s="702">
        <f t="shared" ref="E78:E79" si="11">G78-D78</f>
        <v>-17249358</v>
      </c>
      <c r="F78" s="672">
        <f t="shared" si="10"/>
        <v>26.37221056607066</v>
      </c>
      <c r="G78" s="511">
        <f>'[1]Kiadások COFOG szerint'!G42</f>
        <v>6178424</v>
      </c>
      <c r="H78" s="444"/>
    </row>
    <row r="79" spans="1:10" ht="20.25" customHeight="1" thickBot="1" x14ac:dyDescent="0.25">
      <c r="A79" s="757"/>
      <c r="B79" s="512" t="s">
        <v>285</v>
      </c>
      <c r="C79" s="513">
        <v>5000000</v>
      </c>
      <c r="D79" s="513">
        <v>5000000</v>
      </c>
      <c r="E79" s="510">
        <f t="shared" si="11"/>
        <v>0</v>
      </c>
      <c r="F79" s="673">
        <f t="shared" si="10"/>
        <v>100</v>
      </c>
      <c r="G79" s="514">
        <f>'[1]Kiadások COFOG szerint'!G43</f>
        <v>5000000</v>
      </c>
      <c r="H79" s="444"/>
    </row>
    <row r="80" spans="1:10" ht="22.5" customHeight="1" thickBot="1" x14ac:dyDescent="0.3">
      <c r="A80" s="758" t="s">
        <v>149</v>
      </c>
      <c r="B80" s="758"/>
      <c r="C80" s="674">
        <v>314474000</v>
      </c>
      <c r="D80" s="674">
        <v>322900000</v>
      </c>
      <c r="E80" s="674">
        <f>SUM(E78+E77+E76+E73+E64+E58+E50+E21+E18+E79+E75+E74)</f>
        <v>26700000</v>
      </c>
      <c r="F80" s="675">
        <f>G80/D80*100</f>
        <v>108.26881387426448</v>
      </c>
      <c r="G80" s="674">
        <f>G76+G77+G78+G79+G73+G64+G58+G50+G21+G18+G75+G74</f>
        <v>349600000</v>
      </c>
      <c r="H80" s="444"/>
    </row>
    <row r="83" spans="2:7" x14ac:dyDescent="0.2">
      <c r="B83" s="245" t="s">
        <v>587</v>
      </c>
      <c r="C83" s="245"/>
      <c r="D83" s="440">
        <f>D80-'[1]Kiadások COFOG szerint'!D314</f>
        <v>0</v>
      </c>
      <c r="E83" s="440">
        <f>E80-'[1]Kiadások COFOG szerint'!E314</f>
        <v>0</v>
      </c>
      <c r="F83" s="440">
        <f>F80-'[1]Kiadások COFOG szerint'!F314</f>
        <v>0</v>
      </c>
      <c r="G83" s="440">
        <f>G80-'[1]Kiadások COFOG szerint'!G314</f>
        <v>0</v>
      </c>
    </row>
  </sheetData>
  <mergeCells count="15">
    <mergeCell ref="A77:A79"/>
    <mergeCell ref="A80:B80"/>
    <mergeCell ref="A2:G2"/>
    <mergeCell ref="C6:F6"/>
    <mergeCell ref="A3:G3"/>
    <mergeCell ref="A5:G5"/>
    <mergeCell ref="G6:G7"/>
    <mergeCell ref="A6:A7"/>
    <mergeCell ref="B6:B7"/>
    <mergeCell ref="A18:B18"/>
    <mergeCell ref="A21:B21"/>
    <mergeCell ref="A50:B50"/>
    <mergeCell ref="A58:B58"/>
    <mergeCell ref="A64:B64"/>
    <mergeCell ref="A73:B7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19"/>
  <sheetViews>
    <sheetView workbookViewId="0">
      <selection activeCell="C34" sqref="C34"/>
    </sheetView>
  </sheetViews>
  <sheetFormatPr defaultRowHeight="12.75" x14ac:dyDescent="0.2"/>
  <cols>
    <col min="1" max="1" width="12.28515625" customWidth="1"/>
    <col min="2" max="2" width="37.28515625" customWidth="1"/>
    <col min="3" max="3" width="12" customWidth="1"/>
    <col min="4" max="7" width="11.85546875" customWidth="1"/>
  </cols>
  <sheetData>
    <row r="2" spans="1:13" ht="15.75" x14ac:dyDescent="0.25">
      <c r="A2" s="747" t="s">
        <v>706</v>
      </c>
      <c r="B2" s="747"/>
      <c r="C2" s="747"/>
      <c r="D2" s="747"/>
      <c r="E2" s="747"/>
      <c r="F2" s="747"/>
      <c r="G2" s="747"/>
    </row>
    <row r="3" spans="1:13" ht="15.75" x14ac:dyDescent="0.25">
      <c r="A3" s="747" t="s">
        <v>627</v>
      </c>
      <c r="B3" s="747"/>
      <c r="C3" s="747"/>
      <c r="D3" s="747"/>
      <c r="E3" s="747"/>
      <c r="F3" s="747"/>
      <c r="G3" s="747"/>
    </row>
    <row r="4" spans="1:13" ht="13.5" thickBot="1" x14ac:dyDescent="0.25"/>
    <row r="5" spans="1:13" ht="15.75" x14ac:dyDescent="0.25">
      <c r="A5" s="768" t="s">
        <v>707</v>
      </c>
      <c r="B5" s="769"/>
      <c r="C5" s="769"/>
      <c r="D5" s="769"/>
      <c r="E5" s="770"/>
      <c r="F5" s="770"/>
      <c r="G5" s="771"/>
    </row>
    <row r="6" spans="1:13" x14ac:dyDescent="0.2">
      <c r="A6" s="772" t="s">
        <v>343</v>
      </c>
      <c r="B6" s="774" t="s">
        <v>344</v>
      </c>
      <c r="C6" s="776">
        <v>2020</v>
      </c>
      <c r="D6" s="777"/>
      <c r="E6" s="777"/>
      <c r="F6" s="777"/>
      <c r="G6" s="703">
        <v>2020</v>
      </c>
    </row>
    <row r="7" spans="1:13" ht="24.75" thickBot="1" x14ac:dyDescent="0.25">
      <c r="A7" s="773"/>
      <c r="B7" s="775"/>
      <c r="C7" s="704" t="s">
        <v>345</v>
      </c>
      <c r="D7" s="705" t="s">
        <v>693</v>
      </c>
      <c r="E7" s="704" t="s">
        <v>665</v>
      </c>
      <c r="F7" s="706" t="s">
        <v>573</v>
      </c>
      <c r="G7" s="707" t="s">
        <v>708</v>
      </c>
    </row>
    <row r="8" spans="1:13" ht="24" x14ac:dyDescent="0.2">
      <c r="A8" s="711" t="s">
        <v>373</v>
      </c>
      <c r="B8" s="712" t="s">
        <v>374</v>
      </c>
      <c r="C8" s="713">
        <v>101592</v>
      </c>
      <c r="D8" s="714">
        <v>101841</v>
      </c>
      <c r="E8" s="715">
        <f>G8-D8</f>
        <v>0</v>
      </c>
      <c r="F8" s="716">
        <f>G8/D8*100</f>
        <v>100</v>
      </c>
      <c r="G8" s="717">
        <v>101841</v>
      </c>
    </row>
    <row r="9" spans="1:13" x14ac:dyDescent="0.2">
      <c r="A9" s="778" t="s">
        <v>503</v>
      </c>
      <c r="B9" s="718" t="s">
        <v>504</v>
      </c>
      <c r="C9" s="719">
        <v>67297150</v>
      </c>
      <c r="D9" s="720">
        <v>67660792</v>
      </c>
      <c r="E9" s="721">
        <f>E10+E11</f>
        <v>0</v>
      </c>
      <c r="F9" s="716">
        <f t="shared" ref="F9:F11" si="0">G9/D9*100</f>
        <v>100</v>
      </c>
      <c r="G9" s="722">
        <f>G10+G11</f>
        <v>67660792</v>
      </c>
    </row>
    <row r="10" spans="1:13" x14ac:dyDescent="0.2">
      <c r="A10" s="779"/>
      <c r="B10" s="723" t="s">
        <v>505</v>
      </c>
      <c r="C10" s="724">
        <v>57747150</v>
      </c>
      <c r="D10" s="725">
        <v>58110792</v>
      </c>
      <c r="E10" s="721">
        <f t="shared" ref="E10:E11" si="1">G10-D10</f>
        <v>4501093</v>
      </c>
      <c r="F10" s="716">
        <f t="shared" si="0"/>
        <v>107.7457092651568</v>
      </c>
      <c r="G10" s="726">
        <f>58110792+4081333+419760</f>
        <v>62611885</v>
      </c>
    </row>
    <row r="11" spans="1:13" ht="13.5" thickBot="1" x14ac:dyDescent="0.25">
      <c r="A11" s="779"/>
      <c r="B11" s="727" t="s">
        <v>709</v>
      </c>
      <c r="C11" s="728">
        <v>9550000</v>
      </c>
      <c r="D11" s="729">
        <v>9550000</v>
      </c>
      <c r="E11" s="713">
        <f t="shared" si="1"/>
        <v>-4501093</v>
      </c>
      <c r="F11" s="716">
        <f t="shared" si="0"/>
        <v>52.868136125654452</v>
      </c>
      <c r="G11" s="730">
        <f>9550000-4081333-419760</f>
        <v>5048907</v>
      </c>
      <c r="M11" s="15"/>
    </row>
    <row r="12" spans="1:13" ht="16.5" thickBot="1" x14ac:dyDescent="0.3">
      <c r="A12" s="766" t="s">
        <v>81</v>
      </c>
      <c r="B12" s="767"/>
      <c r="C12" s="708">
        <v>67398742</v>
      </c>
      <c r="D12" s="709">
        <v>67762633</v>
      </c>
      <c r="E12" s="708">
        <f>E8+E9</f>
        <v>0</v>
      </c>
      <c r="F12" s="710">
        <f>G12/D12*100</f>
        <v>100</v>
      </c>
      <c r="G12" s="708">
        <f>SUM(G8:G9)</f>
        <v>67762633</v>
      </c>
    </row>
    <row r="13" spans="1:13" ht="15.75" x14ac:dyDescent="0.25">
      <c r="A13" s="768" t="s">
        <v>710</v>
      </c>
      <c r="B13" s="769"/>
      <c r="C13" s="769"/>
      <c r="D13" s="769"/>
      <c r="E13" s="770"/>
      <c r="F13" s="770"/>
      <c r="G13" s="771"/>
    </row>
    <row r="14" spans="1:13" x14ac:dyDescent="0.2">
      <c r="A14" s="772" t="s">
        <v>343</v>
      </c>
      <c r="B14" s="774" t="s">
        <v>344</v>
      </c>
      <c r="C14" s="776">
        <v>2020</v>
      </c>
      <c r="D14" s="777"/>
      <c r="E14" s="777"/>
      <c r="F14" s="777"/>
      <c r="G14" s="703">
        <v>2020</v>
      </c>
    </row>
    <row r="15" spans="1:13" ht="24.75" thickBot="1" x14ac:dyDescent="0.25">
      <c r="A15" s="773"/>
      <c r="B15" s="775"/>
      <c r="C15" s="704" t="s">
        <v>345</v>
      </c>
      <c r="D15" s="705" t="s">
        <v>693</v>
      </c>
      <c r="E15" s="704" t="s">
        <v>665</v>
      </c>
      <c r="F15" s="706" t="s">
        <v>573</v>
      </c>
      <c r="G15" s="707" t="s">
        <v>708</v>
      </c>
    </row>
    <row r="16" spans="1:13" ht="13.5" thickBot="1" x14ac:dyDescent="0.25">
      <c r="A16" s="711" t="s">
        <v>506</v>
      </c>
      <c r="B16" s="712" t="s">
        <v>507</v>
      </c>
      <c r="C16" s="713">
        <v>1258</v>
      </c>
      <c r="D16" s="713">
        <v>2367</v>
      </c>
      <c r="E16" s="714">
        <f>G16-D16</f>
        <v>0</v>
      </c>
      <c r="F16" s="716">
        <f>G16/D16*100</f>
        <v>100</v>
      </c>
      <c r="G16" s="717">
        <v>2367</v>
      </c>
    </row>
    <row r="17" spans="1:7" ht="16.5" thickBot="1" x14ac:dyDescent="0.3">
      <c r="A17" s="766" t="s">
        <v>711</v>
      </c>
      <c r="B17" s="767"/>
      <c r="C17" s="708">
        <v>67400000</v>
      </c>
      <c r="D17" s="708">
        <v>67765000</v>
      </c>
      <c r="E17" s="708">
        <f>E16+E12</f>
        <v>0</v>
      </c>
      <c r="F17" s="710">
        <f>G17/D17*100</f>
        <v>100</v>
      </c>
      <c r="G17" s="708">
        <f t="shared" ref="G17" si="2">G12+G16</f>
        <v>67765000</v>
      </c>
    </row>
    <row r="19" spans="1:7" x14ac:dyDescent="0.2">
      <c r="B19" t="s">
        <v>587</v>
      </c>
      <c r="C19" s="15">
        <f>'[2]Bevételek (Óvoda)'!C15-'[2]Bevételek(cofog) 2020'!C17</f>
        <v>0</v>
      </c>
      <c r="D19" s="15">
        <f>'[2]Bevételek (Óvoda)'!D15-'[2]Bevételek(cofog) 2020'!D17</f>
        <v>0</v>
      </c>
      <c r="E19" s="15">
        <f>'[2]Bevételek (Óvoda)'!E15-'[2]Bevételek(cofog) 2020'!E17</f>
        <v>0</v>
      </c>
      <c r="F19" s="15">
        <f>'[2]Bevételek (Óvoda)'!F15-'[2]Bevételek(cofog) 2020'!F17</f>
        <v>0</v>
      </c>
      <c r="G19" s="15">
        <f>'[2]Bevételek (Óvoda)'!G15-'[2]Bevételek(cofog) 2020'!G17</f>
        <v>0</v>
      </c>
    </row>
  </sheetData>
  <mergeCells count="13">
    <mergeCell ref="A17:B17"/>
    <mergeCell ref="A2:G2"/>
    <mergeCell ref="A3:G3"/>
    <mergeCell ref="A5:G5"/>
    <mergeCell ref="A6:A7"/>
    <mergeCell ref="B6:B7"/>
    <mergeCell ref="C6:F6"/>
    <mergeCell ref="A9:A11"/>
    <mergeCell ref="A12:B12"/>
    <mergeCell ref="A13:G13"/>
    <mergeCell ref="A14:A15"/>
    <mergeCell ref="B14:B15"/>
    <mergeCell ref="C14:F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H49" sqref="H49"/>
    </sheetView>
  </sheetViews>
  <sheetFormatPr defaultRowHeight="12.75" x14ac:dyDescent="0.2"/>
  <cols>
    <col min="1" max="1" width="12.28515625" customWidth="1"/>
    <col min="2" max="2" width="38.140625" customWidth="1"/>
    <col min="3" max="3" width="16.42578125" customWidth="1"/>
    <col min="4" max="4" width="15.28515625" customWidth="1"/>
    <col min="5" max="5" width="13.140625" customWidth="1"/>
    <col min="6" max="6" width="9.7109375" customWidth="1"/>
    <col min="7" max="7" width="17" customWidth="1"/>
    <col min="8" max="9" width="10.140625" bestFit="1" customWidth="1"/>
  </cols>
  <sheetData>
    <row r="1" spans="1:9" x14ac:dyDescent="0.2">
      <c r="F1" s="12"/>
      <c r="G1" s="12"/>
    </row>
    <row r="2" spans="1:9" x14ac:dyDescent="0.2">
      <c r="A2" s="786" t="s">
        <v>706</v>
      </c>
      <c r="B2" s="786"/>
      <c r="C2" s="786"/>
      <c r="D2" s="786"/>
      <c r="E2" s="786"/>
      <c r="F2" s="786"/>
      <c r="G2" s="786"/>
    </row>
    <row r="3" spans="1:9" x14ac:dyDescent="0.2">
      <c r="A3" s="786" t="s">
        <v>627</v>
      </c>
      <c r="B3" s="786"/>
      <c r="C3" s="786"/>
      <c r="D3" s="786"/>
      <c r="E3" s="786"/>
      <c r="F3" s="786"/>
      <c r="G3" s="786"/>
    </row>
    <row r="4" spans="1:9" ht="13.5" thickBot="1" x14ac:dyDescent="0.25">
      <c r="G4" s="247" t="s">
        <v>321</v>
      </c>
    </row>
    <row r="5" spans="1:9" ht="13.5" thickBot="1" x14ac:dyDescent="0.25">
      <c r="A5" s="787" t="s">
        <v>2</v>
      </c>
      <c r="B5" s="788"/>
      <c r="C5" s="788"/>
      <c r="D5" s="788"/>
      <c r="E5" s="788"/>
      <c r="F5" s="788"/>
      <c r="G5" s="789"/>
    </row>
    <row r="6" spans="1:9" x14ac:dyDescent="0.2">
      <c r="A6" s="782" t="s">
        <v>343</v>
      </c>
      <c r="B6" s="784" t="s">
        <v>344</v>
      </c>
      <c r="C6" s="790">
        <v>2020</v>
      </c>
      <c r="D6" s="791"/>
      <c r="E6" s="791"/>
      <c r="F6" s="792"/>
      <c r="G6" s="515">
        <v>2020</v>
      </c>
    </row>
    <row r="7" spans="1:9" ht="13.5" thickBot="1" x14ac:dyDescent="0.25">
      <c r="A7" s="783"/>
      <c r="B7" s="785"/>
      <c r="C7" s="644" t="s">
        <v>628</v>
      </c>
      <c r="D7" s="517" t="s">
        <v>693</v>
      </c>
      <c r="E7" s="516" t="s">
        <v>665</v>
      </c>
      <c r="F7" s="547" t="s">
        <v>573</v>
      </c>
      <c r="G7" s="517" t="s">
        <v>708</v>
      </c>
    </row>
    <row r="8" spans="1:9" x14ac:dyDescent="0.2">
      <c r="A8" s="530" t="s">
        <v>393</v>
      </c>
      <c r="B8" s="685" t="s">
        <v>481</v>
      </c>
      <c r="C8" s="599">
        <v>48940000</v>
      </c>
      <c r="D8" s="531">
        <v>49980000</v>
      </c>
      <c r="E8" s="531">
        <f>G8-D8</f>
        <v>-550000</v>
      </c>
      <c r="F8" s="532">
        <f>G8/D8*100</f>
        <v>98.899559823929579</v>
      </c>
      <c r="G8" s="533">
        <f>'[2] Kiadások (cofog) 2020'!G9+'[2] Kiadások (cofog) 2020'!G21+'[2] Kiadások (cofog) 2020'!G81</f>
        <v>49430000</v>
      </c>
      <c r="H8" s="534"/>
      <c r="I8" s="244"/>
    </row>
    <row r="9" spans="1:9" x14ac:dyDescent="0.2">
      <c r="A9" s="530" t="s">
        <v>394</v>
      </c>
      <c r="B9" s="685" t="s">
        <v>395</v>
      </c>
      <c r="C9" s="599">
        <v>0</v>
      </c>
      <c r="D9" s="531">
        <v>0</v>
      </c>
      <c r="E9" s="531">
        <f t="shared" ref="E9:E17" si="0">G9-D9</f>
        <v>0</v>
      </c>
      <c r="F9" s="532"/>
      <c r="G9" s="533">
        <f>'[2] Kiadások (cofog) 2020'!G10+'[2] Kiadások (cofog) 2020'!G22+'[2] Kiadások (cofog) 2020'!G82</f>
        <v>0</v>
      </c>
      <c r="H9" s="534"/>
      <c r="I9" s="244"/>
    </row>
    <row r="10" spans="1:9" x14ac:dyDescent="0.2">
      <c r="A10" s="530" t="s">
        <v>625</v>
      </c>
      <c r="B10" s="685" t="s">
        <v>626</v>
      </c>
      <c r="C10" s="599">
        <v>900000</v>
      </c>
      <c r="D10" s="531">
        <v>0</v>
      </c>
      <c r="E10" s="531">
        <f t="shared" si="0"/>
        <v>0</v>
      </c>
      <c r="F10" s="532"/>
      <c r="G10" s="533">
        <f>'[2] Kiadások (cofog) 2020'!G11+'[2] Kiadások (cofog) 2020'!G23+'[2] Kiadások (cofog) 2020'!G83</f>
        <v>0</v>
      </c>
      <c r="H10" s="534"/>
      <c r="I10" s="244"/>
    </row>
    <row r="11" spans="1:9" ht="21" x14ac:dyDescent="0.2">
      <c r="A11" s="535" t="s">
        <v>508</v>
      </c>
      <c r="B11" s="602" t="s">
        <v>509</v>
      </c>
      <c r="C11" s="599">
        <v>500000</v>
      </c>
      <c r="D11" s="531">
        <v>500000</v>
      </c>
      <c r="E11" s="531">
        <f t="shared" si="0"/>
        <v>-100000</v>
      </c>
      <c r="F11" s="532">
        <f t="shared" ref="F11:F17" si="1">G11/D11*100</f>
        <v>80</v>
      </c>
      <c r="G11" s="536">
        <f>'[2] Kiadások (cofog) 2020'!G24</f>
        <v>400000</v>
      </c>
      <c r="H11" s="244"/>
      <c r="I11" s="244"/>
    </row>
    <row r="12" spans="1:9" x14ac:dyDescent="0.2">
      <c r="A12" s="535" t="s">
        <v>691</v>
      </c>
      <c r="B12" s="602" t="s">
        <v>692</v>
      </c>
      <c r="C12" s="599">
        <v>0</v>
      </c>
      <c r="D12" s="531">
        <v>900000</v>
      </c>
      <c r="E12" s="531">
        <f t="shared" si="0"/>
        <v>420000</v>
      </c>
      <c r="F12" s="532">
        <f t="shared" si="1"/>
        <v>146.66666666666666</v>
      </c>
      <c r="G12" s="536">
        <f>'[2] Kiadások (cofog) 2020'!G84+'[2] Kiadások (cofog) 2020'!G12+'[2] Kiadások (cofog) 2020'!G25</f>
        <v>1320000</v>
      </c>
      <c r="H12" s="244"/>
      <c r="I12" s="244"/>
    </row>
    <row r="13" spans="1:9" x14ac:dyDescent="0.2">
      <c r="A13" s="535" t="s">
        <v>396</v>
      </c>
      <c r="B13" s="602" t="s">
        <v>397</v>
      </c>
      <c r="C13" s="599">
        <v>237600</v>
      </c>
      <c r="D13" s="531">
        <v>190000</v>
      </c>
      <c r="E13" s="531">
        <f t="shared" si="0"/>
        <v>-30000</v>
      </c>
      <c r="F13" s="532">
        <f t="shared" si="1"/>
        <v>84.210526315789465</v>
      </c>
      <c r="G13" s="536">
        <f>'[2] Kiadások (cofog) 2020'!G31</f>
        <v>160000</v>
      </c>
      <c r="H13" s="534"/>
      <c r="I13" s="244"/>
    </row>
    <row r="14" spans="1:9" x14ac:dyDescent="0.2">
      <c r="A14" s="535" t="s">
        <v>398</v>
      </c>
      <c r="B14" s="602" t="s">
        <v>399</v>
      </c>
      <c r="C14" s="599">
        <v>168000</v>
      </c>
      <c r="D14" s="531">
        <v>168000</v>
      </c>
      <c r="E14" s="531">
        <f t="shared" si="0"/>
        <v>0</v>
      </c>
      <c r="F14" s="532">
        <f t="shared" si="1"/>
        <v>100</v>
      </c>
      <c r="G14" s="536">
        <f>'[2] Kiadások (cofog) 2020'!G13+'[2] Kiadások (cofog) 2020'!G32+'[2] Kiadások (cofog) 2020'!G85</f>
        <v>168000</v>
      </c>
      <c r="H14" s="534"/>
      <c r="I14" s="244"/>
    </row>
    <row r="15" spans="1:9" x14ac:dyDescent="0.2">
      <c r="A15" s="535" t="s">
        <v>470</v>
      </c>
      <c r="B15" s="602" t="s">
        <v>471</v>
      </c>
      <c r="C15" s="599">
        <v>220000</v>
      </c>
      <c r="D15" s="531">
        <v>680000</v>
      </c>
      <c r="E15" s="531">
        <f t="shared" si="0"/>
        <v>100000</v>
      </c>
      <c r="F15" s="532">
        <f t="shared" si="1"/>
        <v>114.70588235294117</v>
      </c>
      <c r="G15" s="536">
        <f>'[2] Kiadások (cofog) 2020'!G33+'[2] Kiadások (cofog) 2020'!G14+'[2] Kiadások (cofog) 2020'!G86</f>
        <v>780000</v>
      </c>
      <c r="H15" s="244"/>
      <c r="I15" s="244"/>
    </row>
    <row r="16" spans="1:9" ht="31.5" x14ac:dyDescent="0.2">
      <c r="A16" s="537" t="s">
        <v>402</v>
      </c>
      <c r="B16" s="686" t="s">
        <v>403</v>
      </c>
      <c r="C16" s="687">
        <v>300000</v>
      </c>
      <c r="D16" s="688">
        <v>0</v>
      </c>
      <c r="E16" s="531">
        <f t="shared" si="0"/>
        <v>0</v>
      </c>
      <c r="F16" s="532"/>
      <c r="G16" s="536">
        <f>'[2] Kiadások (cofog) 2020'!G35</f>
        <v>0</v>
      </c>
      <c r="H16" s="244"/>
      <c r="I16" s="244"/>
    </row>
    <row r="17" spans="1:11" ht="13.5" thickBot="1" x14ac:dyDescent="0.25">
      <c r="A17" s="537" t="s">
        <v>404</v>
      </c>
      <c r="B17" s="689" t="s">
        <v>510</v>
      </c>
      <c r="C17" s="690">
        <v>150000</v>
      </c>
      <c r="D17" s="691">
        <v>100000</v>
      </c>
      <c r="E17" s="531">
        <f t="shared" si="0"/>
        <v>0</v>
      </c>
      <c r="F17" s="532">
        <f t="shared" si="1"/>
        <v>100</v>
      </c>
      <c r="G17" s="533">
        <f>'[2] Kiadások (cofog) 2020'!G42</f>
        <v>100000</v>
      </c>
      <c r="H17" s="244"/>
      <c r="I17" s="244"/>
    </row>
    <row r="18" spans="1:11" ht="13.5" thickBot="1" x14ac:dyDescent="0.25">
      <c r="A18" s="793" t="s">
        <v>3</v>
      </c>
      <c r="B18" s="794"/>
      <c r="C18" s="676">
        <v>51415600</v>
      </c>
      <c r="D18" s="677">
        <v>52518000</v>
      </c>
      <c r="E18" s="678">
        <f>SUM(E8:E17)</f>
        <v>-160000</v>
      </c>
      <c r="F18" s="679">
        <f>G18/D18*100</f>
        <v>99.695342549221223</v>
      </c>
      <c r="G18" s="677">
        <f>SUM(G8:G17)</f>
        <v>52358000</v>
      </c>
      <c r="I18" s="15"/>
    </row>
    <row r="19" spans="1:11" x14ac:dyDescent="0.2">
      <c r="A19" s="530" t="s">
        <v>406</v>
      </c>
      <c r="B19" s="731" t="s">
        <v>407</v>
      </c>
      <c r="C19" s="732">
        <v>8982000</v>
      </c>
      <c r="D19" s="733">
        <v>9095000</v>
      </c>
      <c r="E19" s="733">
        <f>G19-D19</f>
        <v>160000</v>
      </c>
      <c r="F19" s="590">
        <f>G19/D19*100</f>
        <v>101.75920835623968</v>
      </c>
      <c r="G19" s="734">
        <f>'[2] Kiadások (cofog) 2020'!G15+'[2] Kiadások (cofog) 2020'!G36+'[2] Kiadások (cofog) 2020'!G87</f>
        <v>9255000</v>
      </c>
      <c r="H19" s="534"/>
    </row>
    <row r="20" spans="1:11" ht="13.5" thickBot="1" x14ac:dyDescent="0.25">
      <c r="A20" s="537" t="s">
        <v>408</v>
      </c>
      <c r="B20" s="737" t="s">
        <v>409</v>
      </c>
      <c r="C20" s="735">
        <v>58000</v>
      </c>
      <c r="D20" s="736">
        <v>55000</v>
      </c>
      <c r="E20" s="733">
        <f>G20-D20</f>
        <v>0</v>
      </c>
      <c r="F20" s="590">
        <f>G20/D20*100</f>
        <v>100</v>
      </c>
      <c r="G20" s="734">
        <f>'[2] Kiadások (cofog) 2020'!G43+'[2] Kiadások (cofog) 2020'!G37</f>
        <v>55000</v>
      </c>
      <c r="H20" s="534"/>
    </row>
    <row r="21" spans="1:11" ht="13.5" thickBot="1" x14ac:dyDescent="0.25">
      <c r="A21" s="795" t="s">
        <v>589</v>
      </c>
      <c r="B21" s="794"/>
      <c r="C21" s="676">
        <v>9040000</v>
      </c>
      <c r="D21" s="677">
        <v>9150000</v>
      </c>
      <c r="E21" s="677">
        <f>SUM(E19:E20)</f>
        <v>160000</v>
      </c>
      <c r="F21" s="679">
        <f>G21/D21*100</f>
        <v>101.74863387978141</v>
      </c>
      <c r="G21" s="677">
        <f>SUM(G19:G20)</f>
        <v>9310000</v>
      </c>
      <c r="H21" s="244"/>
    </row>
    <row r="22" spans="1:11" x14ac:dyDescent="0.2">
      <c r="A22" s="538" t="s">
        <v>410</v>
      </c>
      <c r="B22" s="598" t="s">
        <v>411</v>
      </c>
      <c r="C22" s="599">
        <v>380000</v>
      </c>
      <c r="D22" s="531">
        <v>300000</v>
      </c>
      <c r="E22" s="531">
        <f>G22-D22</f>
        <v>0</v>
      </c>
      <c r="F22" s="532">
        <f>G22/D22*100</f>
        <v>100</v>
      </c>
      <c r="G22" s="533">
        <f>'[2] Kiadások (cofog) 2020'!G48</f>
        <v>300000</v>
      </c>
      <c r="H22" s="534"/>
    </row>
    <row r="23" spans="1:11" x14ac:dyDescent="0.2">
      <c r="A23" s="538" t="s">
        <v>414</v>
      </c>
      <c r="B23" s="600" t="s">
        <v>415</v>
      </c>
      <c r="C23" s="601">
        <v>1600000</v>
      </c>
      <c r="D23" s="539">
        <v>1300000</v>
      </c>
      <c r="E23" s="531">
        <f t="shared" ref="E23:E32" si="2">G23-D23</f>
        <v>0</v>
      </c>
      <c r="F23" s="532">
        <f t="shared" ref="F23:F32" si="3">G23/D23*100</f>
        <v>100</v>
      </c>
      <c r="G23" s="536">
        <f>'[2] Kiadások (cofog) 2020'!G55</f>
        <v>1300000</v>
      </c>
      <c r="H23" s="534"/>
    </row>
    <row r="24" spans="1:11" x14ac:dyDescent="0.2">
      <c r="A24" s="538" t="s">
        <v>629</v>
      </c>
      <c r="B24" s="602" t="s">
        <v>630</v>
      </c>
      <c r="C24" s="601">
        <v>0</v>
      </c>
      <c r="D24" s="539">
        <v>75000</v>
      </c>
      <c r="E24" s="531">
        <f t="shared" si="2"/>
        <v>0</v>
      </c>
      <c r="F24" s="532">
        <f t="shared" si="3"/>
        <v>100</v>
      </c>
      <c r="G24" s="536">
        <f>'[2] Kiadások (cofog) 2020'!G56</f>
        <v>75000</v>
      </c>
      <c r="H24" s="534"/>
    </row>
    <row r="25" spans="1:11" x14ac:dyDescent="0.2">
      <c r="A25" s="538" t="s">
        <v>631</v>
      </c>
      <c r="B25" s="600" t="s">
        <v>632</v>
      </c>
      <c r="C25" s="601">
        <v>180000</v>
      </c>
      <c r="D25" s="539">
        <v>180000</v>
      </c>
      <c r="E25" s="531">
        <f t="shared" si="2"/>
        <v>0</v>
      </c>
      <c r="F25" s="532">
        <f t="shared" si="3"/>
        <v>100</v>
      </c>
      <c r="G25" s="536">
        <f>'[2] Kiadások (cofog) 2020'!G57</f>
        <v>180000</v>
      </c>
      <c r="H25" s="534"/>
    </row>
    <row r="26" spans="1:11" x14ac:dyDescent="0.2">
      <c r="A26" s="538" t="s">
        <v>478</v>
      </c>
      <c r="B26" s="600" t="s">
        <v>633</v>
      </c>
      <c r="C26" s="601">
        <v>1260000</v>
      </c>
      <c r="D26" s="539">
        <v>1260000</v>
      </c>
      <c r="E26" s="531">
        <f t="shared" si="2"/>
        <v>0</v>
      </c>
      <c r="F26" s="532">
        <f t="shared" si="3"/>
        <v>100</v>
      </c>
      <c r="G26" s="536">
        <f>'[2] Kiadások (cofog) 2020'!G61</f>
        <v>1260000</v>
      </c>
      <c r="H26" s="534"/>
    </row>
    <row r="27" spans="1:11" x14ac:dyDescent="0.2">
      <c r="A27" s="538" t="s">
        <v>424</v>
      </c>
      <c r="B27" s="600" t="s">
        <v>634</v>
      </c>
      <c r="C27" s="601">
        <v>300000</v>
      </c>
      <c r="D27" s="539">
        <v>200000</v>
      </c>
      <c r="E27" s="531">
        <f t="shared" si="2"/>
        <v>0</v>
      </c>
      <c r="F27" s="532">
        <f t="shared" si="3"/>
        <v>100</v>
      </c>
      <c r="G27" s="536">
        <f>'[2] Kiadások (cofog) 2020'!G62</f>
        <v>200000</v>
      </c>
      <c r="H27" s="534"/>
    </row>
    <row r="28" spans="1:11" x14ac:dyDescent="0.2">
      <c r="A28" s="538" t="s">
        <v>426</v>
      </c>
      <c r="B28" s="600" t="s">
        <v>635</v>
      </c>
      <c r="C28" s="601">
        <v>400000</v>
      </c>
      <c r="D28" s="539">
        <v>200000</v>
      </c>
      <c r="E28" s="531">
        <f t="shared" si="2"/>
        <v>0</v>
      </c>
      <c r="F28" s="532">
        <f t="shared" si="3"/>
        <v>100</v>
      </c>
      <c r="G28" s="536">
        <f>'[2] Kiadások (cofog) 2020'!G63</f>
        <v>200000</v>
      </c>
      <c r="H28" s="534"/>
    </row>
    <row r="29" spans="1:11" x14ac:dyDescent="0.2">
      <c r="A29" s="538" t="s">
        <v>428</v>
      </c>
      <c r="B29" s="600" t="s">
        <v>429</v>
      </c>
      <c r="C29" s="601">
        <v>610000</v>
      </c>
      <c r="D29" s="539">
        <v>610000</v>
      </c>
      <c r="E29" s="531">
        <f t="shared" si="2"/>
        <v>0</v>
      </c>
      <c r="F29" s="532">
        <f t="shared" si="3"/>
        <v>100</v>
      </c>
      <c r="G29" s="536">
        <f>'[2] Kiadások (cofog) 2020'!G69</f>
        <v>610000</v>
      </c>
      <c r="H29" s="534"/>
      <c r="K29" s="534"/>
    </row>
    <row r="30" spans="1:11" x14ac:dyDescent="0.2">
      <c r="A30" s="540" t="s">
        <v>484</v>
      </c>
      <c r="B30" s="600" t="s">
        <v>485</v>
      </c>
      <c r="C30" s="601">
        <v>203000</v>
      </c>
      <c r="D30" s="539">
        <v>65000</v>
      </c>
      <c r="E30" s="531">
        <f t="shared" si="2"/>
        <v>0</v>
      </c>
      <c r="F30" s="532">
        <f t="shared" si="3"/>
        <v>100</v>
      </c>
      <c r="G30" s="536">
        <f>'[2] Kiadások (cofog) 2020'!G70</f>
        <v>65000</v>
      </c>
      <c r="H30" s="534"/>
      <c r="K30" s="534"/>
    </row>
    <row r="31" spans="1:11" ht="21" x14ac:dyDescent="0.2">
      <c r="A31" s="535" t="s">
        <v>430</v>
      </c>
      <c r="B31" s="602" t="s">
        <v>431</v>
      </c>
      <c r="C31" s="601">
        <v>1244400</v>
      </c>
      <c r="D31" s="539">
        <v>1140000</v>
      </c>
      <c r="E31" s="531">
        <f t="shared" si="2"/>
        <v>0</v>
      </c>
      <c r="F31" s="532">
        <f t="shared" si="3"/>
        <v>100</v>
      </c>
      <c r="G31" s="536">
        <f>'[2] Kiadások (cofog) 2020'!G71</f>
        <v>1140000</v>
      </c>
      <c r="H31" s="534"/>
      <c r="K31" s="534"/>
    </row>
    <row r="32" spans="1:11" ht="13.5" thickBot="1" x14ac:dyDescent="0.25">
      <c r="A32" s="537" t="s">
        <v>436</v>
      </c>
      <c r="B32" s="603" t="s">
        <v>437</v>
      </c>
      <c r="C32" s="604">
        <v>5000</v>
      </c>
      <c r="D32" s="541">
        <v>5000</v>
      </c>
      <c r="E32" s="531">
        <f t="shared" si="2"/>
        <v>0</v>
      </c>
      <c r="F32" s="532">
        <f t="shared" si="3"/>
        <v>100</v>
      </c>
      <c r="G32" s="542">
        <f>'[2] Kiadások (cofog) 2020'!G73</f>
        <v>5000</v>
      </c>
      <c r="H32" s="534"/>
      <c r="K32" s="534"/>
    </row>
    <row r="33" spans="1:11" ht="13.5" thickBot="1" x14ac:dyDescent="0.25">
      <c r="A33" s="793" t="s">
        <v>5</v>
      </c>
      <c r="B33" s="794"/>
      <c r="C33" s="676">
        <v>6182400</v>
      </c>
      <c r="D33" s="677">
        <v>5335000</v>
      </c>
      <c r="E33" s="677">
        <f>SUM(E22:E32)</f>
        <v>0</v>
      </c>
      <c r="F33" s="680">
        <f>G33/D33*100</f>
        <v>100</v>
      </c>
      <c r="G33" s="677">
        <f>SUM(G22:G32)</f>
        <v>5335000</v>
      </c>
      <c r="K33" s="534"/>
    </row>
    <row r="34" spans="1:11" x14ac:dyDescent="0.2">
      <c r="A34" s="518" t="s">
        <v>449</v>
      </c>
      <c r="B34" s="593" t="s">
        <v>636</v>
      </c>
      <c r="C34" s="594">
        <v>300000</v>
      </c>
      <c r="D34" s="519">
        <v>300000</v>
      </c>
      <c r="E34" s="591">
        <f>G34-D34</f>
        <v>0</v>
      </c>
      <c r="F34" s="520">
        <f>G34/D34*100</f>
        <v>100</v>
      </c>
      <c r="G34" s="521">
        <f>'[2] Kiadások (cofog) 2020'!G74</f>
        <v>300000</v>
      </c>
      <c r="K34" s="534"/>
    </row>
    <row r="35" spans="1:11" x14ac:dyDescent="0.2">
      <c r="A35" s="522" t="s">
        <v>451</v>
      </c>
      <c r="B35" s="592" t="s">
        <v>637</v>
      </c>
      <c r="C35" s="595">
        <v>300000</v>
      </c>
      <c r="D35" s="523">
        <v>300000</v>
      </c>
      <c r="E35" s="591">
        <f>G35-D35</f>
        <v>0</v>
      </c>
      <c r="F35" s="524">
        <f t="shared" ref="F35:F36" si="4">G35/D35*100</f>
        <v>100</v>
      </c>
      <c r="G35" s="525">
        <f>'[2] Kiadások (cofog) 2020'!G75</f>
        <v>300000</v>
      </c>
      <c r="K35" s="534"/>
    </row>
    <row r="36" spans="1:11" ht="21.75" thickBot="1" x14ac:dyDescent="0.25">
      <c r="A36" s="526" t="s">
        <v>452</v>
      </c>
      <c r="B36" s="596" t="s">
        <v>638</v>
      </c>
      <c r="C36" s="597">
        <v>162000</v>
      </c>
      <c r="D36" s="527">
        <v>162000</v>
      </c>
      <c r="E36" s="591">
        <f>G36-D36</f>
        <v>0</v>
      </c>
      <c r="F36" s="590">
        <f t="shared" si="4"/>
        <v>100</v>
      </c>
      <c r="G36" s="528">
        <f>'[2] Kiadások (cofog) 2020'!G76</f>
        <v>162000</v>
      </c>
      <c r="K36" s="534"/>
    </row>
    <row r="37" spans="1:11" ht="13.5" thickBot="1" x14ac:dyDescent="0.25">
      <c r="A37" s="793" t="s">
        <v>639</v>
      </c>
      <c r="B37" s="794"/>
      <c r="C37" s="676">
        <v>762000</v>
      </c>
      <c r="D37" s="681">
        <v>762000</v>
      </c>
      <c r="E37" s="677">
        <f>SUM(E34:E36)</f>
        <v>0</v>
      </c>
      <c r="F37" s="680">
        <f>G37/D37*100</f>
        <v>100</v>
      </c>
      <c r="G37" s="677">
        <f>SUM(G34:G36)</f>
        <v>762000</v>
      </c>
      <c r="K37" s="534"/>
    </row>
    <row r="38" spans="1:11" ht="13.5" thickBot="1" x14ac:dyDescent="0.25">
      <c r="A38" s="780" t="s">
        <v>149</v>
      </c>
      <c r="B38" s="781"/>
      <c r="C38" s="682">
        <v>67400000</v>
      </c>
      <c r="D38" s="683">
        <v>67765000</v>
      </c>
      <c r="E38" s="683">
        <f>E18+E21+E33+E37</f>
        <v>0</v>
      </c>
      <c r="F38" s="684">
        <f>G38/D38*100</f>
        <v>100</v>
      </c>
      <c r="G38" s="683">
        <f t="shared" ref="G38" si="5">G18+G21+G33+G37</f>
        <v>67765000</v>
      </c>
      <c r="H38" s="529"/>
      <c r="K38" s="534"/>
    </row>
    <row r="39" spans="1:11" x14ac:dyDescent="0.2">
      <c r="K39" s="534"/>
    </row>
    <row r="40" spans="1:11" x14ac:dyDescent="0.2">
      <c r="K40" s="534"/>
    </row>
    <row r="41" spans="1:11" x14ac:dyDescent="0.2">
      <c r="B41" t="s">
        <v>587</v>
      </c>
      <c r="C41" s="15">
        <f>C38-'[2] Kiadások (cofog) 2020'!C90</f>
        <v>0</v>
      </c>
      <c r="D41" s="15">
        <f>D38-'[2] Kiadások (cofog) 2020'!D90</f>
        <v>0</v>
      </c>
      <c r="E41" s="15">
        <f>E38-'[2] Kiadások (cofog) 2020'!E90</f>
        <v>0</v>
      </c>
      <c r="F41" s="15">
        <f>F38-'[2] Kiadások (cofog) 2020'!F90</f>
        <v>0</v>
      </c>
      <c r="G41" s="15">
        <f>G38-'[2] Kiadások (cofog) 2020'!G90</f>
        <v>0</v>
      </c>
      <c r="K41" s="534"/>
    </row>
    <row r="42" spans="1:11" x14ac:dyDescent="0.2">
      <c r="K42" s="534"/>
    </row>
    <row r="43" spans="1:11" x14ac:dyDescent="0.2">
      <c r="K43" s="534"/>
    </row>
    <row r="44" spans="1:11" x14ac:dyDescent="0.2">
      <c r="K44" s="534"/>
    </row>
    <row r="45" spans="1:11" x14ac:dyDescent="0.2">
      <c r="K45" s="534"/>
    </row>
    <row r="46" spans="1:11" x14ac:dyDescent="0.2">
      <c r="K46" s="534"/>
    </row>
    <row r="47" spans="1:11" x14ac:dyDescent="0.2">
      <c r="K47" s="244"/>
    </row>
    <row r="48" spans="1:11" x14ac:dyDescent="0.2">
      <c r="K48" s="244"/>
    </row>
    <row r="49" spans="11:11" x14ac:dyDescent="0.2">
      <c r="K49" s="244"/>
    </row>
    <row r="50" spans="11:11" x14ac:dyDescent="0.2">
      <c r="K50" s="244"/>
    </row>
  </sheetData>
  <mergeCells count="11">
    <mergeCell ref="A38:B38"/>
    <mergeCell ref="A6:A7"/>
    <mergeCell ref="B6:B7"/>
    <mergeCell ref="A2:G2"/>
    <mergeCell ref="A3:G3"/>
    <mergeCell ref="A5:G5"/>
    <mergeCell ref="C6:F6"/>
    <mergeCell ref="A37:B37"/>
    <mergeCell ref="A18:B18"/>
    <mergeCell ref="A21:B21"/>
    <mergeCell ref="A33:B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54"/>
  <sheetViews>
    <sheetView zoomScaleNormal="100" workbookViewId="0">
      <selection activeCell="L32" sqref="L32"/>
    </sheetView>
  </sheetViews>
  <sheetFormatPr defaultRowHeight="12.75" x14ac:dyDescent="0.2"/>
  <cols>
    <col min="2" max="2" width="5.28515625" customWidth="1"/>
    <col min="3" max="3" width="6" customWidth="1"/>
    <col min="4" max="4" width="73.8554687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2:4" ht="46.5" customHeight="1" x14ac:dyDescent="0.2"/>
    <row r="2" spans="2:4" ht="15" x14ac:dyDescent="0.2">
      <c r="B2" s="796" t="s">
        <v>645</v>
      </c>
      <c r="C2" s="796"/>
      <c r="D2" s="796"/>
    </row>
    <row r="3" spans="2:4" ht="6.75" customHeight="1" x14ac:dyDescent="0.2">
      <c r="B3" s="798"/>
      <c r="C3" s="799"/>
      <c r="D3" s="799"/>
    </row>
    <row r="4" spans="2:4" ht="15.75" thickBot="1" x14ac:dyDescent="0.25">
      <c r="B4" s="797" t="s">
        <v>14</v>
      </c>
      <c r="C4" s="797"/>
      <c r="D4" s="797"/>
    </row>
    <row r="5" spans="2:4" ht="13.5" thickBot="1" x14ac:dyDescent="0.25">
      <c r="B5" s="217" t="s">
        <v>15</v>
      </c>
      <c r="C5" s="218" t="s">
        <v>16</v>
      </c>
      <c r="D5" s="219" t="s">
        <v>17</v>
      </c>
    </row>
    <row r="6" spans="2:4" ht="14.1" customHeight="1" x14ac:dyDescent="0.2">
      <c r="B6" s="220" t="s">
        <v>18</v>
      </c>
      <c r="C6" s="221"/>
      <c r="D6" s="222" t="s">
        <v>11</v>
      </c>
    </row>
    <row r="7" spans="2:4" ht="15" customHeight="1" x14ac:dyDescent="0.2">
      <c r="B7" s="223"/>
      <c r="C7" s="224">
        <v>1</v>
      </c>
      <c r="D7" s="225" t="s">
        <v>339</v>
      </c>
    </row>
    <row r="8" spans="2:4" ht="15" customHeight="1" x14ac:dyDescent="0.2">
      <c r="B8" s="223"/>
      <c r="C8" s="224">
        <v>2</v>
      </c>
      <c r="D8" s="225" t="s">
        <v>647</v>
      </c>
    </row>
    <row r="9" spans="2:4" ht="15" customHeight="1" x14ac:dyDescent="0.2">
      <c r="B9" s="223"/>
      <c r="C9" s="224">
        <v>3</v>
      </c>
      <c r="D9" s="226" t="s">
        <v>19</v>
      </c>
    </row>
    <row r="10" spans="2:4" ht="15" customHeight="1" x14ac:dyDescent="0.2">
      <c r="B10" s="223"/>
      <c r="C10" s="224">
        <v>4</v>
      </c>
      <c r="D10" s="226" t="s">
        <v>20</v>
      </c>
    </row>
    <row r="11" spans="2:4" ht="15" customHeight="1" x14ac:dyDescent="0.2">
      <c r="B11" s="223"/>
      <c r="C11" s="224">
        <v>5</v>
      </c>
      <c r="D11" s="226" t="s">
        <v>21</v>
      </c>
    </row>
    <row r="12" spans="2:4" ht="15" customHeight="1" x14ac:dyDescent="0.2">
      <c r="B12" s="223"/>
      <c r="C12" s="224">
        <v>6</v>
      </c>
      <c r="D12" s="226" t="s">
        <v>250</v>
      </c>
    </row>
    <row r="13" spans="2:4" ht="15" customHeight="1" x14ac:dyDescent="0.2">
      <c r="B13" s="223"/>
      <c r="C13" s="224">
        <v>7</v>
      </c>
      <c r="D13" s="226" t="s">
        <v>258</v>
      </c>
    </row>
    <row r="14" spans="2:4" ht="15" customHeight="1" x14ac:dyDescent="0.2">
      <c r="B14" s="223"/>
      <c r="C14" s="224">
        <v>8</v>
      </c>
      <c r="D14" s="226" t="s">
        <v>252</v>
      </c>
    </row>
    <row r="15" spans="2:4" ht="15" customHeight="1" x14ac:dyDescent="0.2">
      <c r="B15" s="223"/>
      <c r="C15" s="224">
        <v>9</v>
      </c>
      <c r="D15" s="226" t="s">
        <v>22</v>
      </c>
    </row>
    <row r="16" spans="2:4" ht="15" customHeight="1" x14ac:dyDescent="0.2">
      <c r="B16" s="223"/>
      <c r="C16" s="224">
        <v>10</v>
      </c>
      <c r="D16" s="421" t="s">
        <v>254</v>
      </c>
    </row>
    <row r="17" spans="2:4" ht="17.25" customHeight="1" x14ac:dyDescent="0.2">
      <c r="B17" s="223"/>
      <c r="C17" s="224">
        <v>11</v>
      </c>
      <c r="D17" s="226" t="s">
        <v>543</v>
      </c>
    </row>
    <row r="18" spans="2:4" ht="15" customHeight="1" x14ac:dyDescent="0.2">
      <c r="B18" s="223"/>
      <c r="C18" s="224">
        <v>12</v>
      </c>
      <c r="D18" s="225" t="s">
        <v>23</v>
      </c>
    </row>
    <row r="19" spans="2:4" ht="15" customHeight="1" x14ac:dyDescent="0.2">
      <c r="B19" s="223"/>
      <c r="C19" s="224">
        <v>13</v>
      </c>
      <c r="D19" s="226" t="s">
        <v>261</v>
      </c>
    </row>
    <row r="20" spans="2:4" ht="15" customHeight="1" x14ac:dyDescent="0.2">
      <c r="B20" s="223"/>
      <c r="C20" s="224">
        <v>14</v>
      </c>
      <c r="D20" s="225" t="s">
        <v>24</v>
      </c>
    </row>
    <row r="21" spans="2:4" ht="15" customHeight="1" x14ac:dyDescent="0.2">
      <c r="B21" s="223"/>
      <c r="C21" s="224">
        <v>15</v>
      </c>
      <c r="D21" s="225" t="s">
        <v>646</v>
      </c>
    </row>
    <row r="22" spans="2:4" ht="15" customHeight="1" x14ac:dyDescent="0.2">
      <c r="B22" s="223"/>
      <c r="C22" s="224">
        <v>16</v>
      </c>
      <c r="D22" s="225" t="s">
        <v>25</v>
      </c>
    </row>
    <row r="23" spans="2:4" ht="15" customHeight="1" x14ac:dyDescent="0.2">
      <c r="B23" s="223"/>
      <c r="C23" s="224">
        <v>17</v>
      </c>
      <c r="D23" s="225" t="s">
        <v>26</v>
      </c>
    </row>
    <row r="24" spans="2:4" ht="15" customHeight="1" x14ac:dyDescent="0.2">
      <c r="B24" s="223"/>
      <c r="C24" s="224">
        <v>18</v>
      </c>
      <c r="D24" s="225" t="s">
        <v>27</v>
      </c>
    </row>
    <row r="25" spans="2:4" ht="15" customHeight="1" x14ac:dyDescent="0.2">
      <c r="B25" s="223"/>
      <c r="C25" s="224">
        <v>19</v>
      </c>
      <c r="D25" s="225" t="s">
        <v>28</v>
      </c>
    </row>
    <row r="26" spans="2:4" ht="15" customHeight="1" x14ac:dyDescent="0.2">
      <c r="B26" s="223"/>
      <c r="C26" s="224">
        <v>20</v>
      </c>
      <c r="D26" s="227" t="s">
        <v>264</v>
      </c>
    </row>
    <row r="27" spans="2:4" ht="15" customHeight="1" x14ac:dyDescent="0.2">
      <c r="B27" s="223"/>
      <c r="C27" s="224">
        <v>21</v>
      </c>
      <c r="D27" s="225" t="s">
        <v>262</v>
      </c>
    </row>
    <row r="28" spans="2:4" ht="15" customHeight="1" x14ac:dyDescent="0.2">
      <c r="B28" s="223"/>
      <c r="C28" s="224">
        <v>22</v>
      </c>
      <c r="D28" s="225" t="s">
        <v>263</v>
      </c>
    </row>
    <row r="29" spans="2:4" ht="15" customHeight="1" x14ac:dyDescent="0.2">
      <c r="B29" s="223"/>
      <c r="C29" s="224">
        <v>23</v>
      </c>
      <c r="D29" s="225" t="s">
        <v>255</v>
      </c>
    </row>
    <row r="30" spans="2:4" ht="15" customHeight="1" x14ac:dyDescent="0.2">
      <c r="B30" s="223"/>
      <c r="C30" s="224">
        <v>24</v>
      </c>
      <c r="D30" s="225" t="s">
        <v>648</v>
      </c>
    </row>
    <row r="31" spans="2:4" ht="15" customHeight="1" x14ac:dyDescent="0.2">
      <c r="B31" s="223"/>
      <c r="C31" s="224">
        <v>25</v>
      </c>
      <c r="D31" s="226" t="s">
        <v>29</v>
      </c>
    </row>
    <row r="32" spans="2:4" ht="15" customHeight="1" x14ac:dyDescent="0.2">
      <c r="B32" s="223"/>
      <c r="C32" s="224">
        <v>26</v>
      </c>
      <c r="D32" s="225" t="s">
        <v>537</v>
      </c>
    </row>
    <row r="33" spans="2:4" ht="15" customHeight="1" x14ac:dyDescent="0.2">
      <c r="B33" s="223"/>
      <c r="C33" s="224">
        <v>27</v>
      </c>
      <c r="D33" s="225" t="s">
        <v>340</v>
      </c>
    </row>
    <row r="34" spans="2:4" ht="15" customHeight="1" x14ac:dyDescent="0.2">
      <c r="B34" s="223"/>
      <c r="C34" s="224">
        <v>28</v>
      </c>
      <c r="D34" s="226" t="s">
        <v>30</v>
      </c>
    </row>
    <row r="35" spans="2:4" ht="15" customHeight="1" x14ac:dyDescent="0.2">
      <c r="B35" s="223"/>
      <c r="C35" s="224">
        <v>29</v>
      </c>
      <c r="D35" s="226" t="s">
        <v>31</v>
      </c>
    </row>
    <row r="36" spans="2:4" ht="15" customHeight="1" x14ac:dyDescent="0.2">
      <c r="B36" s="223"/>
      <c r="C36" s="224">
        <v>30</v>
      </c>
      <c r="D36" s="225" t="s">
        <v>32</v>
      </c>
    </row>
    <row r="37" spans="2:4" ht="15" customHeight="1" x14ac:dyDescent="0.2">
      <c r="B37" s="223"/>
      <c r="C37" s="224">
        <v>31</v>
      </c>
      <c r="D37" s="226" t="s">
        <v>520</v>
      </c>
    </row>
    <row r="38" spans="2:4" ht="15" customHeight="1" x14ac:dyDescent="0.2">
      <c r="B38" s="223"/>
      <c r="C38" s="224">
        <v>32</v>
      </c>
      <c r="D38" s="226" t="s">
        <v>256</v>
      </c>
    </row>
    <row r="39" spans="2:4" ht="15" customHeight="1" x14ac:dyDescent="0.2">
      <c r="B39" s="223"/>
      <c r="C39" s="224">
        <v>33</v>
      </c>
      <c r="D39" s="226" t="s">
        <v>257</v>
      </c>
    </row>
    <row r="40" spans="2:4" ht="15" customHeight="1" x14ac:dyDescent="0.2">
      <c r="B40" s="223"/>
      <c r="C40" s="224">
        <v>34</v>
      </c>
      <c r="D40" s="225" t="s">
        <v>540</v>
      </c>
    </row>
    <row r="41" spans="2:4" ht="15" customHeight="1" x14ac:dyDescent="0.2">
      <c r="B41" s="223"/>
      <c r="C41" s="224">
        <v>35</v>
      </c>
      <c r="D41" s="225" t="s">
        <v>259</v>
      </c>
    </row>
    <row r="42" spans="2:4" ht="15" customHeight="1" x14ac:dyDescent="0.2">
      <c r="B42" s="223"/>
      <c r="C42" s="224">
        <v>36</v>
      </c>
      <c r="D42" s="225" t="s">
        <v>260</v>
      </c>
    </row>
    <row r="43" spans="2:4" ht="15" customHeight="1" x14ac:dyDescent="0.2">
      <c r="B43" s="223"/>
      <c r="C43" s="224">
        <v>37</v>
      </c>
      <c r="D43" s="225" t="s">
        <v>33</v>
      </c>
    </row>
    <row r="44" spans="2:4" ht="15" customHeight="1" x14ac:dyDescent="0.2">
      <c r="B44" s="223"/>
      <c r="C44" s="224">
        <v>38</v>
      </c>
      <c r="D44" s="225" t="s">
        <v>251</v>
      </c>
    </row>
    <row r="45" spans="2:4" ht="15" customHeight="1" x14ac:dyDescent="0.2">
      <c r="B45" s="228"/>
      <c r="C45" s="224">
        <v>39</v>
      </c>
      <c r="D45" s="225" t="s">
        <v>253</v>
      </c>
    </row>
    <row r="46" spans="2:4" ht="15" customHeight="1" x14ac:dyDescent="0.2">
      <c r="B46" s="229"/>
      <c r="C46" s="224">
        <v>40</v>
      </c>
      <c r="D46" s="225" t="s">
        <v>34</v>
      </c>
    </row>
    <row r="47" spans="2:4" ht="15" customHeight="1" x14ac:dyDescent="0.2">
      <c r="B47" s="230" t="s">
        <v>35</v>
      </c>
      <c r="C47" s="231"/>
      <c r="D47" s="232" t="s">
        <v>627</v>
      </c>
    </row>
    <row r="48" spans="2:4" ht="15" customHeight="1" x14ac:dyDescent="0.2">
      <c r="B48" s="233"/>
      <c r="C48" s="234">
        <v>1</v>
      </c>
      <c r="D48" s="225" t="s">
        <v>338</v>
      </c>
    </row>
    <row r="49" spans="2:4" ht="15" customHeight="1" x14ac:dyDescent="0.2">
      <c r="B49" s="233"/>
      <c r="C49" s="234">
        <v>2</v>
      </c>
      <c r="D49" s="225" t="s">
        <v>341</v>
      </c>
    </row>
    <row r="50" spans="2:4" ht="15" customHeight="1" x14ac:dyDescent="0.2">
      <c r="B50" s="233"/>
      <c r="C50" s="234">
        <v>3</v>
      </c>
      <c r="D50" s="225" t="s">
        <v>254</v>
      </c>
    </row>
    <row r="51" spans="2:4" ht="15" customHeight="1" thickBot="1" x14ac:dyDescent="0.25">
      <c r="B51" s="235"/>
      <c r="C51" s="236">
        <v>4</v>
      </c>
      <c r="D51" s="237" t="s">
        <v>342</v>
      </c>
    </row>
    <row r="54" spans="2:4" x14ac:dyDescent="0.2">
      <c r="C54" s="80"/>
    </row>
  </sheetData>
  <autoFilter ref="D1:D54" xr:uid="{DD96FBF5-B59B-4666-B3A4-88E1D8AA1C36}"/>
  <mergeCells count="3">
    <mergeCell ref="B2:D2"/>
    <mergeCell ref="B4:D4"/>
    <mergeCell ref="B3:D3"/>
  </mergeCells>
  <phoneticPr fontId="14" type="noConversion"/>
  <pageMargins left="0.74803149606299213" right="0.74803149606299213" top="0.19685039370078741" bottom="0.39370078740157483" header="0.51181102362204722" footer="0.51181102362204722"/>
  <pageSetup paperSize="9" scale="85" orientation="portrait" r:id="rId1"/>
  <headerFooter alignWithMargins="0">
    <oddHeader>&amp;LLeányvár Község Önkormányzata&amp;Rt</oddHeader>
    <oddFooter>&amp;LKészítette:FNZS&amp;C&amp;P/&amp;N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18"/>
  <sheetViews>
    <sheetView zoomScaleNormal="100" workbookViewId="0">
      <selection activeCell="E10" sqref="E10"/>
    </sheetView>
  </sheetViews>
  <sheetFormatPr defaultRowHeight="12.75" x14ac:dyDescent="0.2"/>
  <cols>
    <col min="2" max="2" width="42.5703125" customWidth="1"/>
    <col min="3" max="3" width="12.5703125" customWidth="1"/>
    <col min="4" max="4" width="12.5703125" bestFit="1" customWidth="1"/>
    <col min="5" max="5" width="11.28515625" bestFit="1" customWidth="1"/>
    <col min="6" max="6" width="8.42578125" customWidth="1"/>
    <col min="7" max="7" width="42.28515625" bestFit="1" customWidth="1"/>
    <col min="8" max="8" width="12.85546875" customWidth="1"/>
    <col min="9" max="9" width="14.5703125" bestFit="1" customWidth="1"/>
    <col min="10" max="10" width="10.7109375" customWidth="1"/>
    <col min="11" max="11" width="11.5703125" customWidth="1"/>
    <col min="13" max="13" width="6" bestFit="1" customWidth="1"/>
    <col min="18" max="18" width="6" bestFit="1" customWidth="1"/>
    <col min="19" max="19" width="10" bestFit="1" customWidth="1"/>
  </cols>
  <sheetData>
    <row r="1" spans="1:11" ht="15" customHeight="1" x14ac:dyDescent="0.2">
      <c r="B1" s="796" t="s">
        <v>650</v>
      </c>
      <c r="C1" s="796"/>
      <c r="D1" s="796"/>
      <c r="E1" s="796"/>
      <c r="F1" s="796"/>
      <c r="G1" s="796"/>
      <c r="H1" s="796"/>
      <c r="I1" s="796"/>
    </row>
    <row r="2" spans="1:11" ht="15.75" customHeight="1" x14ac:dyDescent="0.2">
      <c r="B2" s="816"/>
      <c r="C2" s="817"/>
      <c r="D2" s="817"/>
      <c r="E2" s="817"/>
      <c r="F2" s="817"/>
      <c r="G2" s="817"/>
      <c r="H2" s="817"/>
      <c r="I2" s="13"/>
      <c r="J2" s="13"/>
      <c r="K2" s="13"/>
    </row>
    <row r="3" spans="1:11" s="4" customFormat="1" ht="22.5" customHeight="1" x14ac:dyDescent="0.25">
      <c r="B3" s="818" t="s">
        <v>11</v>
      </c>
      <c r="C3" s="818"/>
      <c r="D3" s="818"/>
      <c r="E3" s="818"/>
      <c r="F3" s="818"/>
      <c r="G3" s="818"/>
      <c r="H3" s="818"/>
      <c r="I3" s="818"/>
    </row>
    <row r="4" spans="1:11" ht="33.75" customHeight="1" x14ac:dyDescent="0.2">
      <c r="B4" s="819" t="s">
        <v>649</v>
      </c>
      <c r="C4" s="819"/>
      <c r="D4" s="819"/>
      <c r="E4" s="819"/>
      <c r="F4" s="819"/>
      <c r="G4" s="819"/>
      <c r="H4" s="819"/>
      <c r="I4" s="819"/>
    </row>
    <row r="5" spans="1:11" ht="18.75" customHeight="1" thickBot="1" x14ac:dyDescent="0.3">
      <c r="B5" s="17"/>
      <c r="C5" s="17"/>
      <c r="D5" s="17"/>
      <c r="E5" s="17"/>
      <c r="F5" s="83"/>
      <c r="G5" s="17"/>
      <c r="I5" s="84"/>
      <c r="J5" s="85" t="s">
        <v>293</v>
      </c>
    </row>
    <row r="6" spans="1:11" ht="24" customHeight="1" thickBot="1" x14ac:dyDescent="0.25">
      <c r="A6" s="823" t="s">
        <v>1</v>
      </c>
      <c r="B6" s="824"/>
      <c r="C6" s="824"/>
      <c r="D6" s="824"/>
      <c r="E6" s="825"/>
      <c r="F6" s="820" t="s">
        <v>2</v>
      </c>
      <c r="G6" s="821"/>
      <c r="H6" s="821"/>
      <c r="I6" s="821"/>
      <c r="J6" s="822"/>
    </row>
    <row r="7" spans="1:11" ht="35.25" customHeight="1" thickBot="1" x14ac:dyDescent="0.25">
      <c r="A7" s="96" t="s">
        <v>294</v>
      </c>
      <c r="B7" s="92" t="s">
        <v>8</v>
      </c>
      <c r="C7" s="89" t="s">
        <v>0</v>
      </c>
      <c r="D7" s="90" t="s">
        <v>210</v>
      </c>
      <c r="E7" s="91" t="s">
        <v>211</v>
      </c>
      <c r="F7" s="90" t="s">
        <v>294</v>
      </c>
      <c r="G7" s="88" t="s">
        <v>8</v>
      </c>
      <c r="H7" s="104" t="s">
        <v>0</v>
      </c>
      <c r="I7" s="105" t="s">
        <v>210</v>
      </c>
      <c r="J7" s="106" t="s">
        <v>211</v>
      </c>
    </row>
    <row r="8" spans="1:11" ht="19.899999999999999" customHeight="1" x14ac:dyDescent="0.25">
      <c r="A8" s="102" t="s">
        <v>295</v>
      </c>
      <c r="B8" s="93" t="s">
        <v>219</v>
      </c>
      <c r="C8" s="251">
        <f>D8+E8</f>
        <v>102579947</v>
      </c>
      <c r="D8" s="252">
        <f>'Önk bevételek 2020'!G14</f>
        <v>102579947</v>
      </c>
      <c r="E8" s="253"/>
      <c r="F8" s="99" t="s">
        <v>287</v>
      </c>
      <c r="G8" s="97" t="s">
        <v>201</v>
      </c>
      <c r="H8" s="282">
        <f>I8+J8</f>
        <v>84911700</v>
      </c>
      <c r="I8" s="283">
        <f>'Önk kiadások 2020'!G18+'Óvoda kiad 2020'!G18</f>
        <v>84911700</v>
      </c>
      <c r="J8" s="284"/>
    </row>
    <row r="9" spans="1:11" ht="19.899999999999999" customHeight="1" x14ac:dyDescent="0.25">
      <c r="A9" s="103" t="s">
        <v>296</v>
      </c>
      <c r="B9" s="94" t="s">
        <v>501</v>
      </c>
      <c r="C9" s="251">
        <f t="shared" ref="C9:C14" si="0">D9+E9</f>
        <v>10697330</v>
      </c>
      <c r="D9" s="254">
        <f>'Önk bevételek 2020'!G17</f>
        <v>10697330</v>
      </c>
      <c r="E9" s="255"/>
      <c r="F9" s="100" t="s">
        <v>288</v>
      </c>
      <c r="G9" s="86" t="s">
        <v>291</v>
      </c>
      <c r="H9" s="285">
        <f t="shared" ref="H9:H13" si="1">I9+J9</f>
        <v>15244460</v>
      </c>
      <c r="I9" s="286">
        <f>'Önk kiadások 2020'!G21+'Óvoda kiad 2020'!G21</f>
        <v>15244460</v>
      </c>
      <c r="J9" s="287"/>
    </row>
    <row r="10" spans="1:11" ht="19.899999999999999" customHeight="1" x14ac:dyDescent="0.25">
      <c r="A10" s="103" t="s">
        <v>297</v>
      </c>
      <c r="B10" s="94" t="s">
        <v>502</v>
      </c>
      <c r="C10" s="251">
        <f t="shared" si="0"/>
        <v>19999992</v>
      </c>
      <c r="D10" s="254">
        <v>0</v>
      </c>
      <c r="E10" s="255">
        <f>'Önk bevételek 2020'!G19</f>
        <v>19999992</v>
      </c>
      <c r="F10" s="100" t="s">
        <v>289</v>
      </c>
      <c r="G10" s="86" t="s">
        <v>292</v>
      </c>
      <c r="H10" s="288">
        <f t="shared" si="1"/>
        <v>62384956</v>
      </c>
      <c r="I10" s="286">
        <f>'Önk kiadások 2020'!G50-20000000+'Óvoda kiad 2020'!G33</f>
        <v>42384956</v>
      </c>
      <c r="J10" s="289">
        <v>20000000</v>
      </c>
      <c r="K10" s="40"/>
    </row>
    <row r="11" spans="1:11" ht="19.899999999999999" customHeight="1" x14ac:dyDescent="0.25">
      <c r="A11" s="103" t="s">
        <v>298</v>
      </c>
      <c r="B11" s="94" t="s">
        <v>218</v>
      </c>
      <c r="C11" s="251">
        <f t="shared" si="0"/>
        <v>44100000</v>
      </c>
      <c r="D11" s="254">
        <f>'Önk bevételek 2020'!G31</f>
        <v>44100000</v>
      </c>
      <c r="E11" s="255"/>
      <c r="F11" s="100" t="s">
        <v>290</v>
      </c>
      <c r="G11" s="86" t="s">
        <v>189</v>
      </c>
      <c r="H11" s="288">
        <f t="shared" si="1"/>
        <v>7600000</v>
      </c>
      <c r="I11" s="290">
        <f>'Önk kiadások 2020'!G58</f>
        <v>7600000</v>
      </c>
      <c r="J11" s="291"/>
      <c r="K11" s="40"/>
    </row>
    <row r="12" spans="1:11" ht="19.899999999999999" customHeight="1" x14ac:dyDescent="0.25">
      <c r="A12" s="103" t="s">
        <v>299</v>
      </c>
      <c r="B12" s="94" t="s">
        <v>306</v>
      </c>
      <c r="C12" s="251">
        <f>D12+E12</f>
        <v>13949069</v>
      </c>
      <c r="D12" s="256">
        <f>'Önk bevételek 2020'!G34+'Önk bevételek 2020'!G35+'Önk bevételek 2020'!G36</f>
        <v>11755498</v>
      </c>
      <c r="E12" s="255">
        <f>'Önk bevételek 2020'!G32+'Önk bevételek 2020'!G33+'Önk bevételek 2020'!G37+'Önk bevételek 2020'!G38+'Önk bevételek 2020'!G40+'Óvoda bev 2020'!G16</f>
        <v>2193571</v>
      </c>
      <c r="F12" s="100" t="s">
        <v>514</v>
      </c>
      <c r="G12" s="86" t="s">
        <v>515</v>
      </c>
      <c r="H12" s="288">
        <f t="shared" si="1"/>
        <v>12491000</v>
      </c>
      <c r="I12" s="290">
        <f>'Önk kiadások 2020'!G61</f>
        <v>9431000</v>
      </c>
      <c r="J12" s="292">
        <f>'Önk kiadások 2020'!G63</f>
        <v>3060000</v>
      </c>
      <c r="K12" s="40"/>
    </row>
    <row r="13" spans="1:11" ht="19.899999999999999" customHeight="1" x14ac:dyDescent="0.25">
      <c r="A13" s="103"/>
      <c r="B13" s="95"/>
      <c r="C13" s="251"/>
      <c r="D13" s="256"/>
      <c r="E13" s="255"/>
      <c r="F13" s="100" t="s">
        <v>516</v>
      </c>
      <c r="G13" s="86" t="s">
        <v>517</v>
      </c>
      <c r="H13" s="288">
        <f t="shared" si="1"/>
        <v>67660792</v>
      </c>
      <c r="I13" s="293">
        <f>'Önk kiadások 2020'!G76</f>
        <v>67660792</v>
      </c>
      <c r="J13" s="291"/>
    </row>
    <row r="14" spans="1:11" ht="19.899999999999999" customHeight="1" thickBot="1" x14ac:dyDescent="0.3">
      <c r="A14" s="238" t="s">
        <v>302</v>
      </c>
      <c r="B14" s="239" t="s">
        <v>198</v>
      </c>
      <c r="C14" s="251">
        <f t="shared" si="0"/>
        <v>67660792</v>
      </c>
      <c r="D14" s="256">
        <f>'Óvoda bev 2020'!G9</f>
        <v>67660792</v>
      </c>
      <c r="E14" s="255"/>
      <c r="F14" s="98"/>
      <c r="G14" s="86"/>
      <c r="H14" s="288">
        <f t="shared" ref="H14" si="2">I14+J14</f>
        <v>0</v>
      </c>
      <c r="I14" s="294"/>
      <c r="J14" s="291"/>
    </row>
    <row r="15" spans="1:11" s="12" customFormat="1" ht="19.899999999999999" customHeight="1" thickBot="1" x14ac:dyDescent="0.25">
      <c r="A15" s="802" t="s">
        <v>9</v>
      </c>
      <c r="B15" s="803"/>
      <c r="C15" s="248">
        <f>SUM(C8:C14)</f>
        <v>258987130</v>
      </c>
      <c r="D15" s="249">
        <f>SUM(D8:D14)</f>
        <v>236793567</v>
      </c>
      <c r="E15" s="250">
        <f>SUM(E12:E14)</f>
        <v>2193571</v>
      </c>
      <c r="F15" s="800" t="s">
        <v>10</v>
      </c>
      <c r="G15" s="801"/>
      <c r="H15" s="295">
        <f>SUM(H8:H14)</f>
        <v>250292908</v>
      </c>
      <c r="I15" s="296">
        <f>SUM(I8:I14)</f>
        <v>227232908</v>
      </c>
      <c r="J15" s="297">
        <f>SUM(J8:J14)</f>
        <v>23060000</v>
      </c>
      <c r="K15" s="42"/>
    </row>
    <row r="16" spans="1:11" s="12" customFormat="1" ht="19.899999999999999" customHeight="1" x14ac:dyDescent="0.25">
      <c r="A16" s="102" t="s">
        <v>640</v>
      </c>
      <c r="B16" s="93" t="s">
        <v>641</v>
      </c>
      <c r="C16" s="267">
        <f>D16+E16</f>
        <v>0</v>
      </c>
      <c r="D16" s="268">
        <v>0</v>
      </c>
      <c r="E16" s="269"/>
      <c r="F16" s="277" t="s">
        <v>305</v>
      </c>
      <c r="G16" s="241" t="s">
        <v>190</v>
      </c>
      <c r="H16" s="298">
        <f>I16+J16</f>
        <v>38036800</v>
      </c>
      <c r="I16" s="692">
        <f>('Önk kiadások 2020'!G65+'Önk kiadások 2020'!G66+'Önk kiadások 2020'!G67+'Önk kiadások 2020'!G68+'Önk kiadások 2020'!G69+'Óvoda kiad 2020'!G37)-J16</f>
        <v>26936750</v>
      </c>
      <c r="J16" s="299">
        <f>'Óvoda kiad 2020'!G37+10338050</f>
        <v>11100050</v>
      </c>
      <c r="K16" s="42"/>
    </row>
    <row r="17" spans="1:11" s="2" customFormat="1" ht="19.899999999999999" customHeight="1" x14ac:dyDescent="0.25">
      <c r="A17" s="102" t="s">
        <v>303</v>
      </c>
      <c r="B17" s="93" t="s">
        <v>307</v>
      </c>
      <c r="C17" s="266">
        <f t="shared" ref="C17:C18" si="3">D17+E17</f>
        <v>158276029</v>
      </c>
      <c r="D17" s="270">
        <f>'Önk bevételek 2020'!G48</f>
        <v>158276029</v>
      </c>
      <c r="E17" s="271"/>
      <c r="F17" s="240" t="s">
        <v>304</v>
      </c>
      <c r="G17" s="86" t="s">
        <v>308</v>
      </c>
      <c r="H17" s="298">
        <f>I17+J17</f>
        <v>47388000</v>
      </c>
      <c r="I17" s="300">
        <f>('Önk kiadások 2020'!G70+'Önk kiadások 2020'!G71+'Önk kiadások 2020'!G72)-6342000</f>
        <v>41046000</v>
      </c>
      <c r="J17" s="301">
        <v>6342000</v>
      </c>
    </row>
    <row r="18" spans="1:11" s="2" customFormat="1" ht="19.899999999999999" customHeight="1" x14ac:dyDescent="0.25">
      <c r="A18" s="103" t="s">
        <v>303</v>
      </c>
      <c r="B18" s="93" t="s">
        <v>611</v>
      </c>
      <c r="C18" s="272">
        <f t="shared" si="3"/>
        <v>101841</v>
      </c>
      <c r="D18" s="273">
        <f>'Óvoda bev 2020'!G8</f>
        <v>101841</v>
      </c>
      <c r="E18" s="274">
        <v>0</v>
      </c>
      <c r="F18" s="98" t="s">
        <v>518</v>
      </c>
      <c r="G18" s="86" t="s">
        <v>82</v>
      </c>
      <c r="H18" s="298">
        <f t="shared" ref="H18" si="4">I18+J18</f>
        <v>77778424</v>
      </c>
      <c r="I18" s="302">
        <f>'Önk kiadások 2020'!G77+'Önk kiadások 2020'!G78</f>
        <v>72778424</v>
      </c>
      <c r="J18" s="287">
        <f>'Önk kiadások 2020'!G79</f>
        <v>5000000</v>
      </c>
    </row>
    <row r="19" spans="1:11" ht="19.899999999999999" customHeight="1" thickBot="1" x14ac:dyDescent="0.3">
      <c r="A19" s="103" t="s">
        <v>612</v>
      </c>
      <c r="B19" s="94" t="s">
        <v>613</v>
      </c>
      <c r="C19" s="272">
        <f>D19+E19</f>
        <v>0</v>
      </c>
      <c r="D19" s="275"/>
      <c r="E19" s="276"/>
      <c r="F19" s="101" t="s">
        <v>512</v>
      </c>
      <c r="G19" s="87" t="s">
        <v>513</v>
      </c>
      <c r="H19" s="303">
        <f>I19+J19</f>
        <v>3868868</v>
      </c>
      <c r="I19" s="304">
        <f>'Önk kiadások 2020'!G75</f>
        <v>3868868</v>
      </c>
      <c r="J19" s="305">
        <v>0</v>
      </c>
    </row>
    <row r="20" spans="1:11" s="5" customFormat="1" ht="24" customHeight="1" thickBot="1" x14ac:dyDescent="0.25">
      <c r="A20" s="804" t="s">
        <v>7</v>
      </c>
      <c r="B20" s="805"/>
      <c r="C20" s="257">
        <f>SUM(C15:C19)</f>
        <v>417365000</v>
      </c>
      <c r="D20" s="258">
        <f>SUM(D15:D19)</f>
        <v>395171437</v>
      </c>
      <c r="E20" s="259">
        <f>SUM(E15:E19)</f>
        <v>2193571</v>
      </c>
      <c r="F20" s="814" t="s">
        <v>7</v>
      </c>
      <c r="G20" s="815"/>
      <c r="H20" s="306">
        <f>SUM(H15:H19)</f>
        <v>417365000</v>
      </c>
      <c r="I20" s="306">
        <f>SUM(I15:I19)</f>
        <v>371862950</v>
      </c>
      <c r="J20" s="307">
        <f>SUM(J15:J19)</f>
        <v>45502050</v>
      </c>
      <c r="K20" s="41"/>
    </row>
    <row r="21" spans="1:11" ht="20.100000000000001" customHeight="1" thickBot="1" x14ac:dyDescent="0.3">
      <c r="A21" s="806" t="s">
        <v>172</v>
      </c>
      <c r="B21" s="807"/>
      <c r="C21" s="260">
        <f>D21+E21</f>
        <v>-67660792</v>
      </c>
      <c r="D21" s="261">
        <f>-D14</f>
        <v>-67660792</v>
      </c>
      <c r="E21" s="262">
        <v>0</v>
      </c>
      <c r="F21" s="812" t="s">
        <v>172</v>
      </c>
      <c r="G21" s="813"/>
      <c r="H21" s="308">
        <f>I21+J21</f>
        <v>-67660792</v>
      </c>
      <c r="I21" s="309">
        <f>-I13</f>
        <v>-67660792</v>
      </c>
      <c r="J21" s="310"/>
    </row>
    <row r="22" spans="1:11" ht="24" customHeight="1" thickBot="1" x14ac:dyDescent="0.25">
      <c r="A22" s="808" t="s">
        <v>173</v>
      </c>
      <c r="B22" s="809"/>
      <c r="C22" s="263">
        <f>SUM(C20:C21)</f>
        <v>349704208</v>
      </c>
      <c r="D22" s="264">
        <f>SUM(D20:D21)</f>
        <v>327510645</v>
      </c>
      <c r="E22" s="265">
        <f>SUM(E20:E21)</f>
        <v>2193571</v>
      </c>
      <c r="F22" s="810" t="s">
        <v>173</v>
      </c>
      <c r="G22" s="811"/>
      <c r="H22" s="311">
        <f>SUM(H20:H21)</f>
        <v>349704208</v>
      </c>
      <c r="I22" s="312">
        <f>SUM(I20:I21)</f>
        <v>304202158</v>
      </c>
      <c r="J22" s="313">
        <f>SUM(J20:J21)</f>
        <v>45502050</v>
      </c>
      <c r="K22" s="40"/>
    </row>
    <row r="23" spans="1:11" x14ac:dyDescent="0.2">
      <c r="B23" s="3"/>
      <c r="C23" s="3"/>
      <c r="D23" s="3"/>
      <c r="E23" s="3"/>
      <c r="F23" s="3"/>
      <c r="G23" s="9"/>
    </row>
    <row r="24" spans="1:11" x14ac:dyDescent="0.2">
      <c r="B24" s="3"/>
      <c r="C24" s="3"/>
      <c r="D24" s="3"/>
      <c r="E24" s="3"/>
      <c r="F24" s="3"/>
      <c r="G24" s="3"/>
    </row>
    <row r="25" spans="1:11" x14ac:dyDescent="0.2">
      <c r="B25" s="3"/>
      <c r="C25" s="3"/>
      <c r="D25" s="3"/>
      <c r="E25" s="3"/>
      <c r="F25" s="3"/>
      <c r="G25" s="3"/>
    </row>
    <row r="26" spans="1:11" x14ac:dyDescent="0.2">
      <c r="B26" s="3"/>
      <c r="C26" s="3"/>
      <c r="D26" s="3"/>
      <c r="E26" s="3"/>
      <c r="F26" s="3"/>
      <c r="G26" s="3"/>
    </row>
    <row r="27" spans="1:11" x14ac:dyDescent="0.2">
      <c r="B27" s="3"/>
      <c r="C27" s="3"/>
      <c r="D27" s="3"/>
      <c r="E27" s="3"/>
      <c r="F27" s="3"/>
      <c r="G27" s="3"/>
    </row>
    <row r="28" spans="1:11" x14ac:dyDescent="0.2">
      <c r="B28" s="3"/>
      <c r="C28" s="3"/>
      <c r="D28" s="3"/>
      <c r="E28" s="3"/>
      <c r="F28" s="3"/>
      <c r="G28" s="3"/>
    </row>
    <row r="29" spans="1:11" x14ac:dyDescent="0.2">
      <c r="B29" s="3"/>
      <c r="C29" s="3"/>
      <c r="D29" s="9"/>
      <c r="E29" s="3"/>
      <c r="F29" s="3"/>
      <c r="G29" s="3"/>
    </row>
    <row r="30" spans="1:11" x14ac:dyDescent="0.2">
      <c r="B30" s="3"/>
      <c r="C30" s="3"/>
      <c r="D30" s="3"/>
      <c r="E30" s="3"/>
      <c r="F30" s="3"/>
      <c r="G30" s="3"/>
    </row>
    <row r="31" spans="1:11" x14ac:dyDescent="0.2">
      <c r="B31" s="3"/>
      <c r="C31" s="3"/>
      <c r="D31" s="3"/>
      <c r="E31" s="3"/>
      <c r="F31" s="3"/>
      <c r="G31" s="3"/>
    </row>
    <row r="32" spans="1:11" x14ac:dyDescent="0.2">
      <c r="B32" s="3"/>
      <c r="C32" s="3"/>
      <c r="D32" s="3"/>
      <c r="E32" s="3"/>
      <c r="F32" s="3"/>
      <c r="G32" s="3"/>
    </row>
    <row r="33" spans="2:7" x14ac:dyDescent="0.2">
      <c r="B33" s="3"/>
      <c r="C33" s="3"/>
      <c r="D33" s="3"/>
      <c r="E33" s="3"/>
      <c r="F33" s="3"/>
      <c r="G33" s="3"/>
    </row>
    <row r="34" spans="2:7" x14ac:dyDescent="0.2">
      <c r="B34" s="3"/>
      <c r="C34" s="3"/>
      <c r="D34" s="3"/>
      <c r="E34" s="3"/>
      <c r="F34" s="3"/>
      <c r="G34" s="3"/>
    </row>
    <row r="35" spans="2:7" x14ac:dyDescent="0.2">
      <c r="B35" s="3"/>
      <c r="C35" s="3"/>
      <c r="D35" s="3"/>
      <c r="E35" s="3"/>
      <c r="F35" s="3"/>
      <c r="G35" s="3"/>
    </row>
    <row r="36" spans="2:7" x14ac:dyDescent="0.2">
      <c r="B36" s="3"/>
      <c r="C36" s="3"/>
      <c r="D36" s="3"/>
      <c r="E36" s="3"/>
      <c r="F36" s="3"/>
      <c r="G36" s="3"/>
    </row>
    <row r="37" spans="2:7" x14ac:dyDescent="0.2">
      <c r="B37" s="3"/>
      <c r="C37" s="3"/>
      <c r="D37" s="3"/>
      <c r="E37" s="3"/>
      <c r="F37" s="3"/>
      <c r="G37" s="3"/>
    </row>
    <row r="38" spans="2:7" x14ac:dyDescent="0.2">
      <c r="B38" s="3"/>
      <c r="C38" s="3"/>
      <c r="D38" s="3"/>
      <c r="E38" s="3"/>
      <c r="F38" s="3"/>
      <c r="G38" s="3"/>
    </row>
    <row r="39" spans="2:7" x14ac:dyDescent="0.2">
      <c r="B39" s="3"/>
      <c r="C39" s="3"/>
      <c r="D39" s="3"/>
      <c r="E39" s="3"/>
      <c r="F39" s="3"/>
      <c r="G39" s="3"/>
    </row>
    <row r="40" spans="2:7" x14ac:dyDescent="0.2">
      <c r="B40" s="3"/>
      <c r="C40" s="3"/>
      <c r="D40" s="3"/>
      <c r="E40" s="3"/>
      <c r="F40" s="3"/>
      <c r="G40" s="3"/>
    </row>
    <row r="41" spans="2:7" x14ac:dyDescent="0.2">
      <c r="B41" s="3"/>
      <c r="C41" s="3"/>
      <c r="D41" s="3"/>
      <c r="E41" s="3"/>
      <c r="F41" s="3"/>
      <c r="G41" s="3"/>
    </row>
    <row r="42" spans="2:7" x14ac:dyDescent="0.2">
      <c r="B42" s="3"/>
      <c r="C42" s="3"/>
      <c r="D42" s="3"/>
      <c r="E42" s="3"/>
      <c r="F42" s="3"/>
      <c r="G42" s="3"/>
    </row>
    <row r="43" spans="2:7" x14ac:dyDescent="0.2">
      <c r="B43" s="3"/>
      <c r="C43" s="3"/>
      <c r="D43" s="3"/>
      <c r="E43" s="3"/>
      <c r="F43" s="3"/>
      <c r="G43" s="3"/>
    </row>
    <row r="44" spans="2:7" x14ac:dyDescent="0.2">
      <c r="B44" s="3"/>
      <c r="C44" s="3"/>
      <c r="D44" s="3"/>
      <c r="E44" s="3"/>
      <c r="F44" s="3"/>
      <c r="G44" s="3"/>
    </row>
    <row r="45" spans="2:7" x14ac:dyDescent="0.2">
      <c r="B45" s="3"/>
      <c r="C45" s="3"/>
      <c r="D45" s="3"/>
      <c r="E45" s="3"/>
      <c r="F45" s="3"/>
      <c r="G45" s="3"/>
    </row>
    <row r="46" spans="2:7" x14ac:dyDescent="0.2">
      <c r="B46" s="3"/>
      <c r="C46" s="3"/>
      <c r="D46" s="3"/>
      <c r="E46" s="3"/>
      <c r="F46" s="3"/>
      <c r="G46" s="3"/>
    </row>
    <row r="47" spans="2:7" x14ac:dyDescent="0.2">
      <c r="B47" s="3"/>
      <c r="C47" s="3"/>
      <c r="D47" s="3"/>
      <c r="E47" s="3"/>
      <c r="F47" s="3"/>
      <c r="G47" s="3"/>
    </row>
    <row r="48" spans="2:7" x14ac:dyDescent="0.2">
      <c r="B48" s="3"/>
      <c r="C48" s="3"/>
      <c r="D48" s="3"/>
      <c r="E48" s="3"/>
      <c r="F48" s="3"/>
      <c r="G48" s="3"/>
    </row>
    <row r="49" spans="2:11" x14ac:dyDescent="0.2">
      <c r="B49" s="3"/>
      <c r="C49" s="3"/>
      <c r="D49" s="3"/>
      <c r="E49" s="3"/>
      <c r="F49" s="3"/>
      <c r="G49" s="3"/>
    </row>
    <row r="50" spans="2:11" x14ac:dyDescent="0.2">
      <c r="B50" s="3"/>
      <c r="C50" s="3"/>
      <c r="D50" s="3"/>
      <c r="E50" s="3"/>
      <c r="F50" s="3"/>
      <c r="G50" s="3"/>
    </row>
    <row r="51" spans="2:11" x14ac:dyDescent="0.2">
      <c r="B51" s="3"/>
      <c r="C51" s="3"/>
      <c r="D51" s="3"/>
      <c r="E51" s="3"/>
      <c r="F51" s="3"/>
      <c r="G51" s="3"/>
    </row>
    <row r="52" spans="2:11" x14ac:dyDescent="0.2">
      <c r="B52" s="3"/>
      <c r="C52" s="3"/>
      <c r="D52" s="3"/>
      <c r="E52" s="3"/>
      <c r="F52" s="3"/>
      <c r="G52" s="3"/>
    </row>
    <row r="53" spans="2:11" x14ac:dyDescent="0.2">
      <c r="B53" s="3"/>
      <c r="C53" s="3"/>
      <c r="D53" s="3"/>
      <c r="E53" s="3"/>
      <c r="F53" s="3"/>
      <c r="G53" s="3"/>
    </row>
    <row r="54" spans="2:11" x14ac:dyDescent="0.2">
      <c r="B54" s="3"/>
      <c r="C54" s="3"/>
      <c r="D54" s="3"/>
      <c r="E54" s="3"/>
      <c r="F54" s="3"/>
      <c r="G54" s="3"/>
    </row>
    <row r="55" spans="2:11" x14ac:dyDescent="0.2">
      <c r="B55" s="3"/>
      <c r="C55" s="3"/>
      <c r="D55" s="3"/>
      <c r="E55" s="3"/>
      <c r="F55" s="3"/>
      <c r="G55" s="3"/>
    </row>
    <row r="56" spans="2:11" x14ac:dyDescent="0.2">
      <c r="B56" s="3"/>
      <c r="C56" s="3"/>
      <c r="D56" s="3"/>
      <c r="E56" s="3"/>
      <c r="F56" s="3"/>
      <c r="G56" s="3"/>
    </row>
    <row r="57" spans="2:11" x14ac:dyDescent="0.2">
      <c r="B57" s="3"/>
      <c r="C57" s="3"/>
      <c r="D57" s="3"/>
      <c r="E57" s="3"/>
      <c r="F57" s="3"/>
      <c r="G57" s="3"/>
    </row>
    <row r="58" spans="2:11" x14ac:dyDescent="0.2">
      <c r="B58" s="3"/>
      <c r="C58" s="3"/>
      <c r="D58" s="81"/>
      <c r="E58" s="9"/>
      <c r="F58" s="9"/>
      <c r="G58" s="3"/>
      <c r="I58" s="40"/>
      <c r="J58" s="82"/>
      <c r="K58" s="40"/>
    </row>
    <row r="59" spans="2:11" x14ac:dyDescent="0.2">
      <c r="B59" s="3"/>
      <c r="C59" s="3"/>
      <c r="D59" s="3"/>
      <c r="E59" s="9"/>
      <c r="F59" s="9"/>
      <c r="G59" s="3"/>
    </row>
    <row r="60" spans="2:11" x14ac:dyDescent="0.2">
      <c r="B60" s="3"/>
      <c r="C60" s="3"/>
      <c r="D60" s="3"/>
      <c r="E60" s="3"/>
      <c r="F60" s="3"/>
      <c r="G60" s="3"/>
    </row>
    <row r="61" spans="2:11" x14ac:dyDescent="0.2">
      <c r="B61" s="3"/>
      <c r="C61" s="3"/>
      <c r="D61" s="3"/>
      <c r="E61" s="9"/>
      <c r="F61" s="9"/>
      <c r="G61" s="3"/>
    </row>
    <row r="62" spans="2:11" x14ac:dyDescent="0.2">
      <c r="B62" s="3"/>
      <c r="C62" s="3"/>
      <c r="D62" s="3"/>
      <c r="E62" s="3"/>
      <c r="F62" s="3"/>
      <c r="G62" s="3"/>
    </row>
    <row r="63" spans="2:11" x14ac:dyDescent="0.2">
      <c r="B63" s="3"/>
      <c r="C63" s="3"/>
      <c r="D63" s="3"/>
      <c r="E63" s="3"/>
      <c r="F63" s="3"/>
      <c r="G63" s="3"/>
    </row>
    <row r="64" spans="2:11" x14ac:dyDescent="0.2">
      <c r="B64" s="3"/>
      <c r="C64" s="3"/>
      <c r="D64" s="3"/>
      <c r="E64" s="3"/>
      <c r="F64" s="3"/>
      <c r="G64" s="3"/>
    </row>
    <row r="65" spans="2:7" x14ac:dyDescent="0.2">
      <c r="B65" s="3"/>
      <c r="C65" s="3"/>
      <c r="D65" s="3"/>
      <c r="E65" s="3"/>
      <c r="F65" s="3"/>
      <c r="G65" s="3"/>
    </row>
    <row r="66" spans="2:7" x14ac:dyDescent="0.2">
      <c r="B66" s="3"/>
      <c r="C66" s="3"/>
      <c r="D66" s="3"/>
      <c r="E66" s="3"/>
      <c r="F66" s="3"/>
      <c r="G66" s="3"/>
    </row>
    <row r="67" spans="2:7" x14ac:dyDescent="0.2">
      <c r="B67" s="3"/>
      <c r="C67" s="3"/>
      <c r="D67" s="3"/>
      <c r="E67" s="3"/>
      <c r="F67" s="3"/>
      <c r="G67" s="3"/>
    </row>
    <row r="68" spans="2:7" x14ac:dyDescent="0.2">
      <c r="B68" s="3"/>
      <c r="C68" s="3"/>
      <c r="D68" s="3"/>
      <c r="E68" s="3"/>
      <c r="F68" s="3"/>
      <c r="G68" s="3"/>
    </row>
    <row r="69" spans="2:7" x14ac:dyDescent="0.2">
      <c r="B69" s="3"/>
      <c r="C69" s="3"/>
      <c r="D69" s="3"/>
      <c r="E69" s="3"/>
      <c r="F69" s="3"/>
      <c r="G69" s="3"/>
    </row>
    <row r="70" spans="2:7" x14ac:dyDescent="0.2">
      <c r="B70" s="3"/>
      <c r="C70" s="3"/>
      <c r="D70" s="3"/>
      <c r="E70" s="3"/>
      <c r="F70" s="3"/>
      <c r="G70" s="3"/>
    </row>
    <row r="71" spans="2:7" x14ac:dyDescent="0.2">
      <c r="B71" s="3"/>
      <c r="C71" s="3"/>
      <c r="D71" s="3"/>
      <c r="E71" s="3"/>
      <c r="F71" s="3"/>
      <c r="G71" s="3"/>
    </row>
    <row r="72" spans="2:7" x14ac:dyDescent="0.2">
      <c r="B72" s="3"/>
      <c r="C72" s="3"/>
      <c r="D72" s="3"/>
      <c r="E72" s="3"/>
      <c r="F72" s="3"/>
      <c r="G72" s="3"/>
    </row>
    <row r="73" spans="2:7" x14ac:dyDescent="0.2">
      <c r="B73" s="3"/>
      <c r="C73" s="3"/>
      <c r="D73" s="3"/>
      <c r="E73" s="3"/>
      <c r="F73" s="3"/>
      <c r="G73" s="3"/>
    </row>
    <row r="74" spans="2:7" x14ac:dyDescent="0.2">
      <c r="B74" s="3"/>
      <c r="C74" s="3"/>
      <c r="D74" s="3"/>
      <c r="E74" s="3"/>
      <c r="F74" s="3"/>
      <c r="G74" s="3"/>
    </row>
    <row r="75" spans="2:7" x14ac:dyDescent="0.2">
      <c r="B75" s="3"/>
      <c r="C75" s="3"/>
      <c r="D75" s="3"/>
      <c r="E75" s="3"/>
      <c r="F75" s="3"/>
      <c r="G75" s="3"/>
    </row>
    <row r="76" spans="2:7" x14ac:dyDescent="0.2">
      <c r="B76" s="3"/>
      <c r="C76" s="3"/>
      <c r="D76" s="3"/>
      <c r="E76" s="3"/>
      <c r="F76" s="3"/>
      <c r="G76" s="3"/>
    </row>
    <row r="77" spans="2:7" x14ac:dyDescent="0.2">
      <c r="B77" s="3"/>
      <c r="C77" s="3"/>
      <c r="D77" s="3"/>
      <c r="E77" s="3"/>
      <c r="F77" s="3"/>
      <c r="G77" s="3"/>
    </row>
    <row r="78" spans="2:7" x14ac:dyDescent="0.2">
      <c r="B78" s="3"/>
      <c r="C78" s="3"/>
      <c r="D78" s="3"/>
      <c r="E78" s="3"/>
      <c r="F78" s="3"/>
      <c r="G78" s="3"/>
    </row>
    <row r="79" spans="2:7" x14ac:dyDescent="0.2">
      <c r="B79" s="3"/>
      <c r="C79" s="3"/>
      <c r="D79" s="3"/>
      <c r="E79" s="3"/>
      <c r="F79" s="3"/>
      <c r="G79" s="3"/>
    </row>
    <row r="80" spans="2:7" x14ac:dyDescent="0.2">
      <c r="B80" s="3"/>
      <c r="C80" s="3"/>
      <c r="D80" s="3"/>
      <c r="E80" s="3"/>
      <c r="F80" s="3"/>
      <c r="G80" s="3"/>
    </row>
    <row r="81" spans="2:7" x14ac:dyDescent="0.2">
      <c r="B81" s="3"/>
      <c r="C81" s="3"/>
      <c r="D81" s="3"/>
      <c r="E81" s="3"/>
      <c r="F81" s="3"/>
      <c r="G81" s="3"/>
    </row>
    <row r="82" spans="2:7" x14ac:dyDescent="0.2">
      <c r="B82" s="3"/>
      <c r="C82" s="3"/>
      <c r="D82" s="3"/>
      <c r="E82" s="3"/>
      <c r="F82" s="3"/>
      <c r="G82" s="3"/>
    </row>
    <row r="83" spans="2:7" x14ac:dyDescent="0.2">
      <c r="B83" s="3"/>
      <c r="C83" s="3"/>
      <c r="D83" s="3"/>
      <c r="E83" s="3"/>
      <c r="F83" s="3"/>
      <c r="G83" s="3"/>
    </row>
    <row r="84" spans="2:7" x14ac:dyDescent="0.2">
      <c r="B84" s="3"/>
      <c r="C84" s="3"/>
      <c r="D84" s="3"/>
      <c r="E84" s="3"/>
      <c r="F84" s="3"/>
      <c r="G84" s="3"/>
    </row>
    <row r="85" spans="2:7" x14ac:dyDescent="0.2">
      <c r="B85" s="3"/>
      <c r="C85" s="3"/>
      <c r="D85" s="3"/>
      <c r="E85" s="3"/>
      <c r="F85" s="3"/>
      <c r="G85" s="3"/>
    </row>
    <row r="86" spans="2:7" x14ac:dyDescent="0.2">
      <c r="B86" s="3"/>
      <c r="C86" s="3"/>
      <c r="D86" s="3"/>
      <c r="E86" s="3"/>
      <c r="F86" s="3"/>
      <c r="G86" s="3"/>
    </row>
    <row r="87" spans="2:7" x14ac:dyDescent="0.2">
      <c r="B87" s="3"/>
      <c r="C87" s="3"/>
      <c r="D87" s="3"/>
      <c r="E87" s="3"/>
      <c r="F87" s="3"/>
      <c r="G87" s="3"/>
    </row>
    <row r="88" spans="2:7" x14ac:dyDescent="0.2">
      <c r="B88" s="3"/>
      <c r="C88" s="3"/>
      <c r="D88" s="3"/>
      <c r="E88" s="3"/>
      <c r="F88" s="3"/>
      <c r="G88" s="3"/>
    </row>
    <row r="89" spans="2:7" x14ac:dyDescent="0.2">
      <c r="B89" s="3"/>
      <c r="C89" s="3"/>
      <c r="D89" s="3"/>
      <c r="E89" s="3"/>
      <c r="F89" s="3"/>
      <c r="G89" s="3"/>
    </row>
    <row r="90" spans="2:7" x14ac:dyDescent="0.2">
      <c r="B90" s="3"/>
      <c r="C90" s="3"/>
      <c r="D90" s="3"/>
      <c r="E90" s="3"/>
      <c r="F90" s="3"/>
      <c r="G90" s="3"/>
    </row>
    <row r="91" spans="2:7" x14ac:dyDescent="0.2">
      <c r="B91" s="3"/>
      <c r="C91" s="3"/>
      <c r="D91" s="3"/>
      <c r="E91" s="3"/>
      <c r="F91" s="3"/>
      <c r="G91" s="3"/>
    </row>
    <row r="92" spans="2:7" x14ac:dyDescent="0.2">
      <c r="B92" s="3"/>
      <c r="C92" s="3"/>
      <c r="D92" s="3"/>
      <c r="E92" s="3"/>
      <c r="F92" s="3"/>
      <c r="G92" s="3"/>
    </row>
    <row r="93" spans="2:7" x14ac:dyDescent="0.2">
      <c r="B93" s="3"/>
      <c r="C93" s="3"/>
      <c r="D93" s="3"/>
      <c r="E93" s="3"/>
      <c r="F93" s="3"/>
      <c r="G93" s="3"/>
    </row>
    <row r="94" spans="2:7" x14ac:dyDescent="0.2">
      <c r="B94" s="3"/>
      <c r="C94" s="3"/>
      <c r="D94" s="3"/>
      <c r="E94" s="3"/>
      <c r="F94" s="3"/>
      <c r="G94" s="3"/>
    </row>
    <row r="95" spans="2:7" x14ac:dyDescent="0.2">
      <c r="B95" s="3"/>
      <c r="C95" s="3"/>
      <c r="D95" s="3"/>
      <c r="E95" s="3"/>
      <c r="F95" s="3"/>
      <c r="G95" s="3"/>
    </row>
    <row r="96" spans="2:7" x14ac:dyDescent="0.2">
      <c r="B96" s="3"/>
      <c r="C96" s="3"/>
      <c r="D96" s="3"/>
      <c r="E96" s="3"/>
      <c r="F96" s="3"/>
      <c r="G96" s="3"/>
    </row>
    <row r="97" spans="2:7" x14ac:dyDescent="0.2">
      <c r="B97" s="3"/>
      <c r="C97" s="3"/>
      <c r="D97" s="3"/>
      <c r="E97" s="3"/>
      <c r="F97" s="3"/>
      <c r="G97" s="3"/>
    </row>
    <row r="98" spans="2:7" x14ac:dyDescent="0.2">
      <c r="B98" s="3"/>
      <c r="C98" s="3"/>
      <c r="D98" s="3"/>
      <c r="E98" s="3"/>
      <c r="F98" s="3"/>
      <c r="G98" s="3"/>
    </row>
    <row r="99" spans="2:7" x14ac:dyDescent="0.2">
      <c r="B99" s="3"/>
      <c r="C99" s="3"/>
      <c r="D99" s="3"/>
      <c r="E99" s="3"/>
      <c r="F99" s="3"/>
      <c r="G99" s="3"/>
    </row>
    <row r="100" spans="2:7" x14ac:dyDescent="0.2">
      <c r="B100" s="3"/>
      <c r="C100" s="3"/>
      <c r="D100" s="3"/>
      <c r="E100" s="3"/>
      <c r="F100" s="3"/>
      <c r="G100" s="3"/>
    </row>
    <row r="101" spans="2:7" x14ac:dyDescent="0.2">
      <c r="B101" s="3"/>
      <c r="C101" s="3"/>
      <c r="D101" s="3"/>
      <c r="E101" s="3"/>
      <c r="F101" s="3"/>
      <c r="G101" s="3"/>
    </row>
    <row r="102" spans="2:7" x14ac:dyDescent="0.2">
      <c r="B102" s="3"/>
      <c r="C102" s="3"/>
      <c r="D102" s="3"/>
      <c r="E102" s="3"/>
      <c r="F102" s="3"/>
      <c r="G102" s="3"/>
    </row>
    <row r="103" spans="2:7" x14ac:dyDescent="0.2">
      <c r="B103" s="3"/>
      <c r="C103" s="3"/>
      <c r="D103" s="3"/>
      <c r="E103" s="3"/>
      <c r="F103" s="3"/>
      <c r="G103" s="3"/>
    </row>
    <row r="104" spans="2:7" x14ac:dyDescent="0.2">
      <c r="B104" s="3"/>
      <c r="C104" s="3"/>
      <c r="D104" s="3"/>
      <c r="E104" s="3"/>
      <c r="F104" s="3"/>
      <c r="G104" s="3"/>
    </row>
    <row r="105" spans="2:7" x14ac:dyDescent="0.2">
      <c r="B105" s="3"/>
      <c r="C105" s="3"/>
      <c r="D105" s="3"/>
      <c r="E105" s="3"/>
      <c r="F105" s="3"/>
      <c r="G105" s="3"/>
    </row>
    <row r="106" spans="2:7" x14ac:dyDescent="0.2">
      <c r="B106" s="3"/>
      <c r="C106" s="3"/>
      <c r="D106" s="3"/>
      <c r="E106" s="3"/>
      <c r="F106" s="3"/>
      <c r="G106" s="3"/>
    </row>
    <row r="107" spans="2:7" x14ac:dyDescent="0.2">
      <c r="B107" s="3"/>
      <c r="C107" s="3"/>
      <c r="D107" s="3"/>
      <c r="E107" s="3"/>
      <c r="F107" s="3"/>
      <c r="G107" s="3"/>
    </row>
    <row r="108" spans="2:7" x14ac:dyDescent="0.2">
      <c r="B108" s="3"/>
      <c r="C108" s="3"/>
      <c r="D108" s="3"/>
      <c r="E108" s="3"/>
      <c r="F108" s="3"/>
      <c r="G108" s="3"/>
    </row>
    <row r="109" spans="2:7" x14ac:dyDescent="0.2">
      <c r="B109" s="3"/>
      <c r="C109" s="3"/>
      <c r="D109" s="3"/>
      <c r="E109" s="3"/>
      <c r="F109" s="3"/>
      <c r="G109" s="3"/>
    </row>
    <row r="110" spans="2:7" x14ac:dyDescent="0.2">
      <c r="B110" s="3"/>
      <c r="C110" s="3"/>
      <c r="D110" s="3"/>
      <c r="E110" s="3"/>
      <c r="F110" s="3"/>
      <c r="G110" s="3"/>
    </row>
    <row r="111" spans="2:7" x14ac:dyDescent="0.2">
      <c r="B111" s="3"/>
      <c r="C111" s="3"/>
      <c r="D111" s="3"/>
      <c r="E111" s="3"/>
      <c r="F111" s="3"/>
      <c r="G111" s="3"/>
    </row>
    <row r="112" spans="2:7" x14ac:dyDescent="0.2">
      <c r="B112" s="3"/>
      <c r="C112" s="3"/>
      <c r="D112" s="3"/>
      <c r="E112" s="3"/>
      <c r="F112" s="3"/>
      <c r="G112" s="3"/>
    </row>
    <row r="113" spans="2:7" x14ac:dyDescent="0.2">
      <c r="B113" s="3"/>
      <c r="C113" s="3"/>
      <c r="D113" s="3"/>
      <c r="E113" s="3"/>
      <c r="F113" s="3"/>
      <c r="G113" s="3"/>
    </row>
    <row r="114" spans="2:7" x14ac:dyDescent="0.2">
      <c r="B114" s="3"/>
      <c r="C114" s="3"/>
      <c r="D114" s="3"/>
      <c r="E114" s="3"/>
      <c r="F114" s="3"/>
      <c r="G114" s="3"/>
    </row>
    <row r="115" spans="2:7" x14ac:dyDescent="0.2">
      <c r="B115" s="3"/>
      <c r="C115" s="3"/>
      <c r="D115" s="3"/>
      <c r="E115" s="3"/>
      <c r="F115" s="3"/>
      <c r="G115" s="3"/>
    </row>
    <row r="116" spans="2:7" x14ac:dyDescent="0.2">
      <c r="B116" s="3"/>
      <c r="C116" s="3"/>
      <c r="D116" s="3"/>
      <c r="E116" s="3"/>
      <c r="F116" s="3"/>
      <c r="G116" s="3"/>
    </row>
    <row r="117" spans="2:7" x14ac:dyDescent="0.2">
      <c r="B117" s="3"/>
      <c r="C117" s="3"/>
      <c r="D117" s="3"/>
      <c r="E117" s="3"/>
      <c r="F117" s="3"/>
      <c r="G117" s="3"/>
    </row>
    <row r="118" spans="2:7" x14ac:dyDescent="0.2">
      <c r="B118" s="3"/>
      <c r="C118" s="3"/>
      <c r="D118" s="3"/>
      <c r="E118" s="3"/>
      <c r="F118" s="3"/>
      <c r="G118" s="3"/>
    </row>
  </sheetData>
  <mergeCells count="14">
    <mergeCell ref="B1:I1"/>
    <mergeCell ref="B2:H2"/>
    <mergeCell ref="B3:I3"/>
    <mergeCell ref="B4:I4"/>
    <mergeCell ref="F6:J6"/>
    <mergeCell ref="A6:E6"/>
    <mergeCell ref="F15:G15"/>
    <mergeCell ref="A15:B15"/>
    <mergeCell ref="A20:B20"/>
    <mergeCell ref="A21:B21"/>
    <mergeCell ref="A22:B22"/>
    <mergeCell ref="F22:G22"/>
    <mergeCell ref="F21:G21"/>
    <mergeCell ref="F20:G20"/>
  </mergeCells>
  <phoneticPr fontId="0" type="noConversion"/>
  <pageMargins left="0" right="0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81"/>
  <sheetViews>
    <sheetView view="pageBreakPreview" topLeftCell="A58" zoomScale="60" zoomScaleNormal="100" workbookViewId="0">
      <selection activeCell="S79" sqref="S79"/>
    </sheetView>
  </sheetViews>
  <sheetFormatPr defaultRowHeight="12.75" x14ac:dyDescent="0.2"/>
  <cols>
    <col min="1" max="1" width="5.28515625" customWidth="1"/>
    <col min="2" max="2" width="11.7109375" customWidth="1"/>
    <col min="3" max="3" width="54.42578125" customWidth="1"/>
    <col min="4" max="4" width="5.28515625" customWidth="1"/>
    <col min="5" max="5" width="6.85546875" customWidth="1"/>
    <col min="6" max="6" width="15" bestFit="1" customWidth="1"/>
    <col min="7" max="7" width="11.7109375" customWidth="1"/>
    <col min="8" max="8" width="13.85546875" bestFit="1" customWidth="1"/>
    <col min="9" max="10" width="12.42578125" bestFit="1" customWidth="1"/>
    <col min="11" max="11" width="13.85546875" bestFit="1" customWidth="1"/>
    <col min="12" max="13" width="12.42578125" bestFit="1" customWidth="1"/>
    <col min="14" max="16" width="10.7109375" customWidth="1"/>
    <col min="17" max="17" width="15" bestFit="1" customWidth="1"/>
    <col min="18" max="18" width="10" bestFit="1" customWidth="1"/>
    <col min="19" max="19" width="12.28515625" style="344" bestFit="1" customWidth="1"/>
    <col min="20" max="20" width="11.28515625" bestFit="1" customWidth="1"/>
  </cols>
  <sheetData>
    <row r="1" spans="1:34" ht="15" customHeight="1" x14ac:dyDescent="0.2">
      <c r="A1" s="872" t="s">
        <v>651</v>
      </c>
      <c r="B1" s="872"/>
      <c r="C1" s="872"/>
      <c r="D1" s="872"/>
      <c r="E1" s="872"/>
      <c r="F1" s="872"/>
      <c r="G1" s="872"/>
      <c r="H1" s="872"/>
      <c r="I1" s="872"/>
      <c r="J1" s="872"/>
      <c r="K1" s="872"/>
      <c r="L1" s="872"/>
      <c r="M1" s="872"/>
      <c r="N1" s="872"/>
      <c r="O1" s="872"/>
      <c r="P1" s="872"/>
      <c r="Q1" s="872"/>
    </row>
    <row r="2" spans="1:34" ht="19.5" customHeight="1" x14ac:dyDescent="0.2">
      <c r="A2" s="880" t="s">
        <v>293</v>
      </c>
      <c r="B2" s="880"/>
      <c r="C2" s="881"/>
      <c r="D2" s="881"/>
      <c r="E2" s="881"/>
      <c r="F2" s="881"/>
      <c r="G2" s="881"/>
      <c r="H2" s="881"/>
      <c r="I2" s="881"/>
      <c r="J2" s="881"/>
      <c r="K2" s="881"/>
      <c r="L2" s="881"/>
      <c r="M2" s="881"/>
      <c r="N2" s="881"/>
      <c r="O2" s="881"/>
      <c r="P2" s="881"/>
      <c r="Q2" s="881"/>
    </row>
    <row r="3" spans="1:34" ht="40.5" customHeight="1" thickBot="1" x14ac:dyDescent="0.25">
      <c r="A3" s="873" t="s">
        <v>654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3"/>
      <c r="O3" s="873"/>
      <c r="P3" s="873"/>
      <c r="Q3" s="873"/>
    </row>
    <row r="4" spans="1:34" ht="19.5" customHeight="1" x14ac:dyDescent="0.2">
      <c r="A4" s="864" t="s">
        <v>318</v>
      </c>
      <c r="B4" s="864" t="s">
        <v>551</v>
      </c>
      <c r="C4" s="876" t="s">
        <v>552</v>
      </c>
      <c r="D4" s="878" t="s">
        <v>319</v>
      </c>
      <c r="E4" s="882" t="s">
        <v>174</v>
      </c>
      <c r="F4" s="884" t="s">
        <v>157</v>
      </c>
      <c r="G4" s="885"/>
      <c r="H4" s="885"/>
      <c r="I4" s="885"/>
      <c r="J4" s="886"/>
      <c r="K4" s="869" t="s">
        <v>4</v>
      </c>
      <c r="L4" s="870"/>
      <c r="M4" s="871"/>
      <c r="N4" s="866"/>
      <c r="O4" s="867"/>
      <c r="P4" s="867"/>
      <c r="Q4" s="868"/>
    </row>
    <row r="5" spans="1:34" ht="29.25" customHeight="1" thickBot="1" x14ac:dyDescent="0.25">
      <c r="A5" s="865"/>
      <c r="B5" s="865"/>
      <c r="C5" s="877"/>
      <c r="D5" s="879"/>
      <c r="E5" s="883"/>
      <c r="F5" s="336" t="s">
        <v>310</v>
      </c>
      <c r="G5" s="334" t="s">
        <v>156</v>
      </c>
      <c r="H5" s="334" t="s">
        <v>314</v>
      </c>
      <c r="I5" s="334" t="s">
        <v>311</v>
      </c>
      <c r="J5" s="335" t="s">
        <v>309</v>
      </c>
      <c r="K5" s="336" t="s">
        <v>554</v>
      </c>
      <c r="L5" s="334" t="s">
        <v>313</v>
      </c>
      <c r="M5" s="335" t="s">
        <v>158</v>
      </c>
      <c r="N5" s="336" t="s">
        <v>553</v>
      </c>
      <c r="O5" s="334" t="s">
        <v>159</v>
      </c>
      <c r="P5" s="334" t="s">
        <v>160</v>
      </c>
      <c r="Q5" s="335" t="s">
        <v>312</v>
      </c>
    </row>
    <row r="6" spans="1:34" ht="24.95" customHeight="1" thickBot="1" x14ac:dyDescent="0.25">
      <c r="A6" s="846" t="s">
        <v>11</v>
      </c>
      <c r="B6" s="834"/>
      <c r="C6" s="847"/>
      <c r="D6" s="548"/>
      <c r="E6" s="549"/>
      <c r="F6" s="550"/>
      <c r="G6" s="551"/>
      <c r="H6" s="552"/>
      <c r="I6" s="552"/>
      <c r="J6" s="553"/>
      <c r="K6" s="554"/>
      <c r="L6" s="552"/>
      <c r="M6" s="553"/>
      <c r="N6" s="554"/>
      <c r="O6" s="552"/>
      <c r="P6" s="552"/>
      <c r="Q6" s="553"/>
    </row>
    <row r="7" spans="1:34" ht="24.95" customHeight="1" x14ac:dyDescent="0.2">
      <c r="A7" s="316" t="s">
        <v>18</v>
      </c>
      <c r="B7" s="324" t="s">
        <v>521</v>
      </c>
      <c r="C7" s="317" t="s">
        <v>250</v>
      </c>
      <c r="D7" s="555">
        <v>2</v>
      </c>
      <c r="E7" s="556"/>
      <c r="F7" s="557"/>
      <c r="G7" s="558"/>
      <c r="H7" s="559"/>
      <c r="I7" s="559">
        <v>2988534</v>
      </c>
      <c r="J7" s="560"/>
      <c r="K7" s="561">
        <v>0</v>
      </c>
      <c r="L7" s="559"/>
      <c r="M7" s="560">
        <v>0</v>
      </c>
      <c r="N7" s="561"/>
      <c r="O7" s="559"/>
      <c r="P7" s="559"/>
      <c r="Q7" s="560"/>
      <c r="S7" s="605">
        <f>SUM(F7:Q7)</f>
        <v>2988534</v>
      </c>
    </row>
    <row r="8" spans="1:34" ht="24.95" customHeight="1" x14ac:dyDescent="0.25">
      <c r="A8" s="318" t="s">
        <v>35</v>
      </c>
      <c r="B8" s="325" t="s">
        <v>522</v>
      </c>
      <c r="C8" s="319" t="s">
        <v>33</v>
      </c>
      <c r="D8" s="555"/>
      <c r="E8" s="556"/>
      <c r="F8" s="557"/>
      <c r="G8" s="558"/>
      <c r="H8" s="559"/>
      <c r="I8" s="559">
        <v>400000</v>
      </c>
      <c r="J8" s="560"/>
      <c r="K8" s="561"/>
      <c r="L8" s="559"/>
      <c r="M8" s="560"/>
      <c r="N8" s="561"/>
      <c r="O8" s="559"/>
      <c r="P8" s="559"/>
      <c r="Q8" s="560"/>
      <c r="S8" s="605">
        <f t="shared" ref="S8:S36" si="0">SUM(F8:Q8)</f>
        <v>400000</v>
      </c>
      <c r="T8" s="588"/>
      <c r="U8" s="862"/>
      <c r="V8" s="862"/>
      <c r="W8" s="863"/>
      <c r="X8" s="863"/>
      <c r="Y8" s="863"/>
      <c r="Z8" s="863"/>
      <c r="AA8" s="863"/>
      <c r="AB8" s="860"/>
      <c r="AC8" s="860"/>
      <c r="AD8" s="860"/>
      <c r="AE8" s="861"/>
      <c r="AF8" s="861"/>
      <c r="AG8" s="861"/>
      <c r="AH8" s="861"/>
    </row>
    <row r="9" spans="1:34" ht="24.95" customHeight="1" x14ac:dyDescent="0.25">
      <c r="A9" s="316" t="s">
        <v>36</v>
      </c>
      <c r="B9" s="325" t="s">
        <v>531</v>
      </c>
      <c r="C9" s="319" t="s">
        <v>532</v>
      </c>
      <c r="D9" s="555"/>
      <c r="E9" s="556"/>
      <c r="F9" s="557"/>
      <c r="G9" s="558"/>
      <c r="H9" s="559"/>
      <c r="I9" s="559"/>
      <c r="J9" s="560"/>
      <c r="K9" s="561"/>
      <c r="L9" s="559"/>
      <c r="M9" s="560"/>
      <c r="N9" s="561"/>
      <c r="O9" s="559"/>
      <c r="P9" s="559"/>
      <c r="Q9" s="560"/>
      <c r="S9" s="605">
        <f t="shared" si="0"/>
        <v>0</v>
      </c>
      <c r="T9" s="588"/>
      <c r="U9" s="862"/>
      <c r="V9" s="862"/>
      <c r="W9" s="280"/>
      <c r="X9" s="280"/>
      <c r="Y9" s="280"/>
      <c r="Z9" s="280"/>
      <c r="AA9" s="280"/>
      <c r="AB9" s="278"/>
      <c r="AC9" s="278"/>
      <c r="AD9" s="278"/>
      <c r="AE9" s="279"/>
      <c r="AF9" s="279"/>
      <c r="AG9" s="279"/>
      <c r="AH9" s="279"/>
    </row>
    <row r="10" spans="1:34" ht="24.95" customHeight="1" x14ac:dyDescent="0.25">
      <c r="A10" s="318" t="s">
        <v>37</v>
      </c>
      <c r="B10" s="325" t="s">
        <v>533</v>
      </c>
      <c r="C10" s="319" t="s">
        <v>534</v>
      </c>
      <c r="D10" s="555"/>
      <c r="E10" s="556"/>
      <c r="F10" s="557"/>
      <c r="G10" s="558"/>
      <c r="H10" s="559"/>
      <c r="I10" s="559"/>
      <c r="J10" s="560"/>
      <c r="K10" s="561"/>
      <c r="L10" s="559"/>
      <c r="M10" s="560"/>
      <c r="N10" s="561"/>
      <c r="O10" s="559"/>
      <c r="P10" s="559"/>
      <c r="Q10" s="560"/>
      <c r="S10" s="605">
        <f t="shared" si="0"/>
        <v>0</v>
      </c>
      <c r="T10" s="588"/>
      <c r="U10" s="862"/>
      <c r="V10" s="862"/>
      <c r="W10" s="280"/>
      <c r="X10" s="280"/>
      <c r="Y10" s="280"/>
      <c r="Z10" s="280"/>
      <c r="AA10" s="280"/>
      <c r="AB10" s="278"/>
      <c r="AC10" s="278"/>
      <c r="AD10" s="278"/>
      <c r="AE10" s="279"/>
      <c r="AF10" s="279"/>
      <c r="AG10" s="279"/>
      <c r="AH10" s="279"/>
    </row>
    <row r="11" spans="1:34" ht="24.95" customHeight="1" x14ac:dyDescent="0.2">
      <c r="A11" s="316" t="s">
        <v>38</v>
      </c>
      <c r="B11" s="325" t="s">
        <v>523</v>
      </c>
      <c r="C11" s="319" t="s">
        <v>252</v>
      </c>
      <c r="D11" s="562"/>
      <c r="E11" s="563"/>
      <c r="F11" s="557">
        <v>102579947</v>
      </c>
      <c r="G11" s="558"/>
      <c r="H11" s="559"/>
      <c r="I11" s="559"/>
      <c r="J11" s="560"/>
      <c r="K11" s="561"/>
      <c r="L11" s="559"/>
      <c r="M11" s="560"/>
      <c r="N11" s="561"/>
      <c r="O11" s="559"/>
      <c r="P11" s="559"/>
      <c r="Q11" s="560"/>
      <c r="S11" s="605">
        <f t="shared" si="0"/>
        <v>102579947</v>
      </c>
      <c r="T11" s="588"/>
      <c r="U11" s="862"/>
      <c r="V11" s="862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</row>
    <row r="12" spans="1:34" ht="24.95" customHeight="1" x14ac:dyDescent="0.2">
      <c r="A12" s="318" t="s">
        <v>39</v>
      </c>
      <c r="B12" s="324" t="s">
        <v>524</v>
      </c>
      <c r="C12" s="319" t="s">
        <v>255</v>
      </c>
      <c r="D12" s="562"/>
      <c r="E12" s="563"/>
      <c r="F12" s="557"/>
      <c r="G12" s="558"/>
      <c r="H12" s="559"/>
      <c r="I12" s="559"/>
      <c r="J12" s="560"/>
      <c r="K12" s="561"/>
      <c r="L12" s="559"/>
      <c r="M12" s="560"/>
      <c r="N12" s="561"/>
      <c r="O12" s="559"/>
      <c r="P12" s="559"/>
      <c r="Q12" s="560">
        <v>158276029</v>
      </c>
      <c r="S12" s="605">
        <f t="shared" si="0"/>
        <v>158276029</v>
      </c>
    </row>
    <row r="13" spans="1:34" ht="24.95" customHeight="1" x14ac:dyDescent="0.2">
      <c r="A13" s="316" t="s">
        <v>40</v>
      </c>
      <c r="B13" s="325" t="s">
        <v>615</v>
      </c>
      <c r="C13" s="319" t="s">
        <v>614</v>
      </c>
      <c r="D13" s="564"/>
      <c r="E13" s="563"/>
      <c r="F13" s="557">
        <v>1200000</v>
      </c>
      <c r="G13" s="558"/>
      <c r="H13" s="559"/>
      <c r="I13" s="559"/>
      <c r="J13" s="560"/>
      <c r="K13" s="561"/>
      <c r="L13" s="559"/>
      <c r="M13" s="560"/>
      <c r="N13" s="561"/>
      <c r="O13" s="559"/>
      <c r="P13" s="559"/>
      <c r="Q13" s="560"/>
      <c r="S13" s="605">
        <f t="shared" si="0"/>
        <v>1200000</v>
      </c>
    </row>
    <row r="14" spans="1:34" ht="24.95" customHeight="1" x14ac:dyDescent="0.2">
      <c r="A14" s="318" t="s">
        <v>41</v>
      </c>
      <c r="B14" s="325" t="s">
        <v>535</v>
      </c>
      <c r="C14" s="319" t="s">
        <v>19</v>
      </c>
      <c r="D14" s="564"/>
      <c r="E14" s="563"/>
      <c r="F14" s="557"/>
      <c r="G14" s="558"/>
      <c r="H14" s="559"/>
      <c r="I14" s="559"/>
      <c r="J14" s="560"/>
      <c r="K14" s="561"/>
      <c r="L14" s="559"/>
      <c r="M14" s="560"/>
      <c r="N14" s="561"/>
      <c r="O14" s="559"/>
      <c r="P14" s="559"/>
      <c r="Q14" s="560"/>
      <c r="S14" s="605">
        <f t="shared" si="0"/>
        <v>0</v>
      </c>
    </row>
    <row r="15" spans="1:34" ht="24.95" customHeight="1" x14ac:dyDescent="0.2">
      <c r="A15" s="316" t="s">
        <v>42</v>
      </c>
      <c r="B15" s="325" t="s">
        <v>525</v>
      </c>
      <c r="C15" s="319" t="s">
        <v>339</v>
      </c>
      <c r="D15" s="562"/>
      <c r="E15" s="563"/>
      <c r="F15" s="557"/>
      <c r="G15" s="558"/>
      <c r="H15" s="559"/>
      <c r="I15" s="559">
        <v>6788976</v>
      </c>
      <c r="J15" s="560"/>
      <c r="K15" s="561"/>
      <c r="L15" s="559"/>
      <c r="M15" s="560"/>
      <c r="N15" s="561"/>
      <c r="O15" s="559"/>
      <c r="P15" s="559"/>
      <c r="Q15" s="560"/>
      <c r="S15" s="605">
        <f t="shared" si="0"/>
        <v>6788976</v>
      </c>
    </row>
    <row r="16" spans="1:34" ht="24.95" customHeight="1" x14ac:dyDescent="0.2">
      <c r="A16" s="318" t="s">
        <v>43</v>
      </c>
      <c r="B16" s="324" t="s">
        <v>666</v>
      </c>
      <c r="C16" s="319" t="s">
        <v>647</v>
      </c>
      <c r="D16" s="562"/>
      <c r="E16" s="563"/>
      <c r="F16" s="557"/>
      <c r="G16" s="558"/>
      <c r="H16" s="559"/>
      <c r="I16" s="559"/>
      <c r="J16" s="560"/>
      <c r="K16" s="561"/>
      <c r="L16" s="559">
        <v>19999992</v>
      </c>
      <c r="M16" s="560"/>
      <c r="N16" s="561"/>
      <c r="O16" s="559"/>
      <c r="P16" s="559"/>
      <c r="Q16" s="560"/>
      <c r="S16" s="605">
        <f t="shared" si="0"/>
        <v>19999992</v>
      </c>
    </row>
    <row r="17" spans="1:19" ht="24.95" customHeight="1" x14ac:dyDescent="0.2">
      <c r="A17" s="316" t="s">
        <v>44</v>
      </c>
      <c r="B17" s="324" t="s">
        <v>536</v>
      </c>
      <c r="C17" s="319" t="s">
        <v>537</v>
      </c>
      <c r="D17" s="562"/>
      <c r="E17" s="563"/>
      <c r="F17" s="557"/>
      <c r="G17" s="558"/>
      <c r="H17" s="559"/>
      <c r="I17" s="559"/>
      <c r="J17" s="560"/>
      <c r="K17" s="561"/>
      <c r="L17" s="559"/>
      <c r="M17" s="560"/>
      <c r="N17" s="561"/>
      <c r="O17" s="559"/>
      <c r="P17" s="559"/>
      <c r="Q17" s="560"/>
      <c r="S17" s="605">
        <f t="shared" si="0"/>
        <v>0</v>
      </c>
    </row>
    <row r="18" spans="1:19" ht="24.95" customHeight="1" x14ac:dyDescent="0.2">
      <c r="A18" s="318" t="s">
        <v>45</v>
      </c>
      <c r="B18" s="324" t="s">
        <v>538</v>
      </c>
      <c r="C18" s="319" t="s">
        <v>539</v>
      </c>
      <c r="D18" s="562">
        <v>2</v>
      </c>
      <c r="E18" s="563"/>
      <c r="F18" s="557">
        <v>1500000</v>
      </c>
      <c r="G18" s="558"/>
      <c r="H18" s="559"/>
      <c r="I18" s="559"/>
      <c r="J18" s="560"/>
      <c r="K18" s="561"/>
      <c r="L18" s="559"/>
      <c r="M18" s="560"/>
      <c r="N18" s="561"/>
      <c r="O18" s="559"/>
      <c r="P18" s="559"/>
      <c r="Q18" s="560"/>
      <c r="S18" s="605">
        <f t="shared" si="0"/>
        <v>1500000</v>
      </c>
    </row>
    <row r="19" spans="1:19" ht="24.95" customHeight="1" x14ac:dyDescent="0.2">
      <c r="A19" s="316" t="s">
        <v>46</v>
      </c>
      <c r="B19" s="324" t="s">
        <v>526</v>
      </c>
      <c r="C19" s="319" t="s">
        <v>519</v>
      </c>
      <c r="D19" s="562">
        <v>1</v>
      </c>
      <c r="E19" s="563"/>
      <c r="F19" s="557">
        <v>7300000</v>
      </c>
      <c r="G19" s="558"/>
      <c r="H19" s="565"/>
      <c r="I19" s="559"/>
      <c r="J19" s="560"/>
      <c r="K19" s="561"/>
      <c r="L19" s="559"/>
      <c r="M19" s="560"/>
      <c r="N19" s="561"/>
      <c r="O19" s="559"/>
      <c r="P19" s="559"/>
      <c r="Q19" s="560"/>
      <c r="S19" s="605">
        <f t="shared" si="0"/>
        <v>7300000</v>
      </c>
    </row>
    <row r="20" spans="1:19" ht="24.95" customHeight="1" x14ac:dyDescent="0.2">
      <c r="A20" s="318" t="s">
        <v>47</v>
      </c>
      <c r="B20" s="324" t="s">
        <v>527</v>
      </c>
      <c r="C20" s="319" t="s">
        <v>540</v>
      </c>
      <c r="D20" s="562"/>
      <c r="E20" s="563"/>
      <c r="F20" s="557"/>
      <c r="G20" s="558"/>
      <c r="H20" s="565"/>
      <c r="I20" s="559"/>
      <c r="J20" s="560"/>
      <c r="K20" s="561"/>
      <c r="L20" s="559"/>
      <c r="M20" s="560"/>
      <c r="N20" s="561"/>
      <c r="O20" s="559"/>
      <c r="P20" s="559"/>
      <c r="Q20" s="560"/>
      <c r="S20" s="605">
        <f t="shared" si="0"/>
        <v>0</v>
      </c>
    </row>
    <row r="21" spans="1:19" ht="24.95" customHeight="1" x14ac:dyDescent="0.2">
      <c r="A21" s="316" t="s">
        <v>48</v>
      </c>
      <c r="B21" s="325" t="s">
        <v>527</v>
      </c>
      <c r="C21" s="319" t="s">
        <v>259</v>
      </c>
      <c r="D21" s="562">
        <v>1</v>
      </c>
      <c r="E21" s="563"/>
      <c r="F21" s="557"/>
      <c r="G21" s="558"/>
      <c r="H21" s="559"/>
      <c r="I21" s="559">
        <v>63522</v>
      </c>
      <c r="J21" s="560"/>
      <c r="K21" s="561"/>
      <c r="L21" s="559"/>
      <c r="M21" s="560"/>
      <c r="N21" s="561"/>
      <c r="O21" s="559"/>
      <c r="P21" s="559"/>
      <c r="Q21" s="560"/>
      <c r="S21" s="605">
        <f t="shared" si="0"/>
        <v>63522</v>
      </c>
    </row>
    <row r="22" spans="1:19" ht="24.95" customHeight="1" x14ac:dyDescent="0.2">
      <c r="A22" s="318" t="s">
        <v>49</v>
      </c>
      <c r="B22" s="325" t="s">
        <v>541</v>
      </c>
      <c r="C22" s="319" t="s">
        <v>260</v>
      </c>
      <c r="D22" s="562"/>
      <c r="E22" s="563"/>
      <c r="F22" s="557"/>
      <c r="G22" s="558"/>
      <c r="H22" s="559"/>
      <c r="I22" s="559"/>
      <c r="J22" s="560"/>
      <c r="K22" s="561"/>
      <c r="L22" s="559"/>
      <c r="M22" s="560"/>
      <c r="N22" s="561"/>
      <c r="O22" s="559"/>
      <c r="P22" s="559"/>
      <c r="Q22" s="560"/>
      <c r="S22" s="605">
        <f>SUM(F22:Q22)</f>
        <v>0</v>
      </c>
    </row>
    <row r="23" spans="1:19" ht="24.95" customHeight="1" x14ac:dyDescent="0.2">
      <c r="A23" s="316" t="s">
        <v>50</v>
      </c>
      <c r="B23" s="325" t="s">
        <v>528</v>
      </c>
      <c r="C23" s="319" t="s">
        <v>342</v>
      </c>
      <c r="D23" s="562">
        <v>1</v>
      </c>
      <c r="E23" s="563"/>
      <c r="F23" s="557"/>
      <c r="G23" s="558"/>
      <c r="H23" s="559"/>
      <c r="I23" s="559">
        <v>4403000</v>
      </c>
      <c r="J23" s="560"/>
      <c r="K23" s="561"/>
      <c r="L23" s="559"/>
      <c r="M23" s="560"/>
      <c r="N23" s="561"/>
      <c r="O23" s="559"/>
      <c r="P23" s="559"/>
      <c r="Q23" s="560"/>
      <c r="S23" s="605">
        <f t="shared" si="0"/>
        <v>4403000</v>
      </c>
    </row>
    <row r="24" spans="1:19" ht="24.95" customHeight="1" x14ac:dyDescent="0.2">
      <c r="A24" s="318" t="s">
        <v>51</v>
      </c>
      <c r="B24" s="324" t="s">
        <v>542</v>
      </c>
      <c r="C24" s="319" t="s">
        <v>543</v>
      </c>
      <c r="D24" s="562"/>
      <c r="E24" s="563"/>
      <c r="F24" s="557"/>
      <c r="G24" s="558"/>
      <c r="H24" s="559"/>
      <c r="I24" s="559"/>
      <c r="J24" s="560"/>
      <c r="K24" s="561"/>
      <c r="L24" s="559"/>
      <c r="M24" s="560"/>
      <c r="N24" s="561"/>
      <c r="O24" s="559"/>
      <c r="P24" s="559"/>
      <c r="Q24" s="560"/>
      <c r="S24" s="605">
        <f t="shared" si="0"/>
        <v>0</v>
      </c>
    </row>
    <row r="25" spans="1:19" ht="24.95" customHeight="1" x14ac:dyDescent="0.2">
      <c r="A25" s="316" t="s">
        <v>52</v>
      </c>
      <c r="B25" s="324" t="s">
        <v>545</v>
      </c>
      <c r="C25" s="319" t="s">
        <v>546</v>
      </c>
      <c r="D25" s="562"/>
      <c r="E25" s="563"/>
      <c r="F25" s="557"/>
      <c r="G25" s="558"/>
      <c r="H25" s="559"/>
      <c r="I25" s="559"/>
      <c r="J25" s="560"/>
      <c r="K25" s="561"/>
      <c r="L25" s="559"/>
      <c r="M25" s="560"/>
      <c r="N25" s="561"/>
      <c r="O25" s="559"/>
      <c r="P25" s="559"/>
      <c r="Q25" s="560"/>
      <c r="S25" s="605">
        <f t="shared" si="0"/>
        <v>0</v>
      </c>
    </row>
    <row r="26" spans="1:19" ht="24.95" customHeight="1" x14ac:dyDescent="0.2">
      <c r="A26" s="318" t="s">
        <v>53</v>
      </c>
      <c r="B26" s="324" t="s">
        <v>530</v>
      </c>
      <c r="C26" s="319" t="s">
        <v>263</v>
      </c>
      <c r="D26" s="562"/>
      <c r="E26" s="563"/>
      <c r="F26" s="557">
        <v>0</v>
      </c>
      <c r="G26" s="558"/>
      <c r="H26" s="559"/>
      <c r="I26" s="559"/>
      <c r="J26" s="560"/>
      <c r="K26" s="561"/>
      <c r="L26" s="559"/>
      <c r="M26" s="560"/>
      <c r="N26" s="561"/>
      <c r="O26" s="559"/>
      <c r="P26" s="559"/>
      <c r="Q26" s="560"/>
      <c r="S26" s="605">
        <f t="shared" si="0"/>
        <v>0</v>
      </c>
    </row>
    <row r="27" spans="1:19" ht="24.95" customHeight="1" x14ac:dyDescent="0.2">
      <c r="A27" s="316" t="s">
        <v>54</v>
      </c>
      <c r="B27" s="324" t="s">
        <v>544</v>
      </c>
      <c r="C27" s="319" t="s">
        <v>31</v>
      </c>
      <c r="D27" s="562"/>
      <c r="E27" s="563"/>
      <c r="F27" s="557"/>
      <c r="G27" s="558"/>
      <c r="H27" s="559"/>
      <c r="I27" s="559"/>
      <c r="J27" s="560"/>
      <c r="K27" s="561"/>
      <c r="L27" s="559"/>
      <c r="M27" s="560"/>
      <c r="N27" s="561"/>
      <c r="O27" s="559"/>
      <c r="P27" s="559"/>
      <c r="Q27" s="560"/>
      <c r="S27" s="605">
        <f t="shared" si="0"/>
        <v>0</v>
      </c>
    </row>
    <row r="28" spans="1:19" ht="24.95" customHeight="1" x14ac:dyDescent="0.2">
      <c r="A28" s="318" t="s">
        <v>55</v>
      </c>
      <c r="B28" s="327" t="s">
        <v>547</v>
      </c>
      <c r="C28" s="319" t="s">
        <v>264</v>
      </c>
      <c r="D28" s="562"/>
      <c r="E28" s="563"/>
      <c r="F28" s="557"/>
      <c r="G28" s="558"/>
      <c r="H28" s="559"/>
      <c r="I28" s="559"/>
      <c r="J28" s="560"/>
      <c r="K28" s="561"/>
      <c r="L28" s="559"/>
      <c r="M28" s="560"/>
      <c r="N28" s="561"/>
      <c r="O28" s="559"/>
      <c r="P28" s="559"/>
      <c r="Q28" s="560"/>
      <c r="S28" s="605">
        <f t="shared" si="0"/>
        <v>0</v>
      </c>
    </row>
    <row r="29" spans="1:19" ht="24.95" customHeight="1" thickBot="1" x14ac:dyDescent="0.25">
      <c r="A29" s="316" t="s">
        <v>56</v>
      </c>
      <c r="B29" s="326" t="s">
        <v>529</v>
      </c>
      <c r="C29" s="319" t="s">
        <v>520</v>
      </c>
      <c r="D29" s="562"/>
      <c r="E29" s="563"/>
      <c r="F29" s="557"/>
      <c r="G29" s="558"/>
      <c r="H29" s="559">
        <v>44100000</v>
      </c>
      <c r="I29" s="559"/>
      <c r="J29" s="560"/>
      <c r="K29" s="561"/>
      <c r="L29" s="559"/>
      <c r="M29" s="560"/>
      <c r="N29" s="561"/>
      <c r="O29" s="559"/>
      <c r="P29" s="559"/>
      <c r="Q29" s="560"/>
      <c r="S29" s="605">
        <f t="shared" si="0"/>
        <v>44100000</v>
      </c>
    </row>
    <row r="30" spans="1:19" ht="24.95" customHeight="1" thickBot="1" x14ac:dyDescent="0.25">
      <c r="A30" s="833" t="s">
        <v>627</v>
      </c>
      <c r="B30" s="834"/>
      <c r="C30" s="835"/>
      <c r="D30" s="566"/>
      <c r="E30" s="556"/>
      <c r="F30" s="567"/>
      <c r="G30" s="568"/>
      <c r="H30" s="569"/>
      <c r="I30" s="569"/>
      <c r="J30" s="570"/>
      <c r="K30" s="567"/>
      <c r="L30" s="569"/>
      <c r="M30" s="570"/>
      <c r="N30" s="567"/>
      <c r="O30" s="569"/>
      <c r="P30" s="569"/>
      <c r="Q30" s="570"/>
      <c r="S30" s="605">
        <f t="shared" si="0"/>
        <v>0</v>
      </c>
    </row>
    <row r="31" spans="1:19" ht="24.95" customHeight="1" x14ac:dyDescent="0.2">
      <c r="A31" s="328" t="s">
        <v>57</v>
      </c>
      <c r="B31" s="329" t="s">
        <v>524</v>
      </c>
      <c r="C31" s="330" t="s">
        <v>255</v>
      </c>
      <c r="D31" s="566"/>
      <c r="E31" s="556"/>
      <c r="F31" s="567">
        <v>67660792</v>
      </c>
      <c r="G31" s="568"/>
      <c r="H31" s="569"/>
      <c r="I31" s="569"/>
      <c r="J31" s="570"/>
      <c r="K31" s="567"/>
      <c r="L31" s="569"/>
      <c r="M31" s="570"/>
      <c r="N31" s="567"/>
      <c r="O31" s="569"/>
      <c r="P31" s="569"/>
      <c r="Q31" s="570">
        <v>101841</v>
      </c>
      <c r="S31" s="605">
        <f t="shared" si="0"/>
        <v>67762633</v>
      </c>
    </row>
    <row r="32" spans="1:19" ht="24.95" customHeight="1" x14ac:dyDescent="0.2">
      <c r="A32" s="314" t="s">
        <v>58</v>
      </c>
      <c r="B32" s="324" t="s">
        <v>548</v>
      </c>
      <c r="C32" s="320" t="s">
        <v>338</v>
      </c>
      <c r="D32" s="566">
        <v>5</v>
      </c>
      <c r="E32" s="556"/>
      <c r="F32" s="567"/>
      <c r="G32" s="568"/>
      <c r="H32" s="569"/>
      <c r="I32" s="569"/>
      <c r="J32" s="570"/>
      <c r="K32" s="567"/>
      <c r="L32" s="569"/>
      <c r="M32" s="570"/>
      <c r="N32" s="567"/>
      <c r="O32" s="569"/>
      <c r="P32" s="569"/>
      <c r="Q32" s="570"/>
      <c r="S32" s="605">
        <f t="shared" si="0"/>
        <v>0</v>
      </c>
    </row>
    <row r="33" spans="1:20" ht="24.95" customHeight="1" x14ac:dyDescent="0.2">
      <c r="A33" s="315" t="s">
        <v>59</v>
      </c>
      <c r="B33" s="326" t="s">
        <v>549</v>
      </c>
      <c r="C33" s="321" t="s">
        <v>341</v>
      </c>
      <c r="D33" s="566">
        <v>8</v>
      </c>
      <c r="E33" s="556"/>
      <c r="F33" s="567"/>
      <c r="G33" s="568"/>
      <c r="H33" s="569"/>
      <c r="I33" s="569"/>
      <c r="J33" s="570"/>
      <c r="K33" s="567"/>
      <c r="L33" s="569"/>
      <c r="M33" s="570"/>
      <c r="N33" s="567"/>
      <c r="O33" s="569"/>
      <c r="P33" s="569"/>
      <c r="Q33" s="570"/>
      <c r="S33" s="605">
        <f t="shared" si="0"/>
        <v>0</v>
      </c>
    </row>
    <row r="34" spans="1:20" ht="24.95" customHeight="1" x14ac:dyDescent="0.2">
      <c r="A34" s="109" t="s">
        <v>60</v>
      </c>
      <c r="B34" s="325" t="s">
        <v>550</v>
      </c>
      <c r="C34" s="319" t="s">
        <v>254</v>
      </c>
      <c r="D34" s="571"/>
      <c r="E34" s="572"/>
      <c r="F34" s="573"/>
      <c r="G34" s="574"/>
      <c r="H34" s="575"/>
      <c r="I34" s="575">
        <v>2367</v>
      </c>
      <c r="J34" s="576"/>
      <c r="K34" s="573"/>
      <c r="L34" s="575"/>
      <c r="M34" s="576"/>
      <c r="N34" s="573"/>
      <c r="O34" s="575"/>
      <c r="P34" s="575"/>
      <c r="Q34" s="576"/>
      <c r="S34" s="605">
        <f t="shared" si="0"/>
        <v>2367</v>
      </c>
    </row>
    <row r="35" spans="1:20" ht="24.95" customHeight="1" thickBot="1" x14ac:dyDescent="0.25">
      <c r="A35" s="315" t="s">
        <v>61</v>
      </c>
      <c r="B35" s="326" t="s">
        <v>528</v>
      </c>
      <c r="C35" s="322" t="s">
        <v>342</v>
      </c>
      <c r="D35" s="571">
        <v>1</v>
      </c>
      <c r="E35" s="572"/>
      <c r="F35" s="573"/>
      <c r="G35" s="574"/>
      <c r="H35" s="575"/>
      <c r="I35" s="575"/>
      <c r="J35" s="576"/>
      <c r="K35" s="573"/>
      <c r="L35" s="575"/>
      <c r="M35" s="576"/>
      <c r="N35" s="573"/>
      <c r="O35" s="575"/>
      <c r="P35" s="575"/>
      <c r="Q35" s="576"/>
      <c r="S35" s="605">
        <f t="shared" si="0"/>
        <v>0</v>
      </c>
    </row>
    <row r="36" spans="1:20" ht="24.95" customHeight="1" thickBot="1" x14ac:dyDescent="0.25">
      <c r="A36" s="874" t="s">
        <v>81</v>
      </c>
      <c r="B36" s="831"/>
      <c r="C36" s="875"/>
      <c r="D36" s="343">
        <f>SUM(D7:D35)</f>
        <v>21</v>
      </c>
      <c r="E36" s="346">
        <f>SUM(E30:E34)</f>
        <v>0</v>
      </c>
      <c r="F36" s="346">
        <f>SUM(F6:F35)</f>
        <v>180240739</v>
      </c>
      <c r="G36" s="346">
        <f t="shared" ref="G36:Q36" si="1">SUM(G6:G35)</f>
        <v>0</v>
      </c>
      <c r="H36" s="346">
        <f t="shared" si="1"/>
        <v>44100000</v>
      </c>
      <c r="I36" s="346">
        <f t="shared" si="1"/>
        <v>14646399</v>
      </c>
      <c r="J36" s="346">
        <f t="shared" si="1"/>
        <v>0</v>
      </c>
      <c r="K36" s="346">
        <f t="shared" si="1"/>
        <v>0</v>
      </c>
      <c r="L36" s="346">
        <f t="shared" si="1"/>
        <v>19999992</v>
      </c>
      <c r="M36" s="346">
        <f t="shared" si="1"/>
        <v>0</v>
      </c>
      <c r="N36" s="346">
        <f t="shared" si="1"/>
        <v>0</v>
      </c>
      <c r="O36" s="346">
        <f t="shared" si="1"/>
        <v>0</v>
      </c>
      <c r="P36" s="346">
        <f t="shared" si="1"/>
        <v>0</v>
      </c>
      <c r="Q36" s="347">
        <f t="shared" si="1"/>
        <v>158377870</v>
      </c>
      <c r="S36" s="605">
        <f t="shared" si="0"/>
        <v>417365000</v>
      </c>
    </row>
    <row r="37" spans="1:20" ht="24.95" customHeight="1" thickBot="1" x14ac:dyDescent="0.25">
      <c r="A37" s="836" t="s">
        <v>161</v>
      </c>
      <c r="B37" s="837"/>
      <c r="C37" s="838"/>
      <c r="D37" s="331"/>
      <c r="E37" s="826">
        <f>SUM(E36:Q36)</f>
        <v>417365000</v>
      </c>
      <c r="F37" s="826"/>
      <c r="G37" s="826"/>
      <c r="H37" s="826"/>
      <c r="I37" s="826"/>
      <c r="J37" s="826"/>
      <c r="K37" s="826"/>
      <c r="L37" s="826"/>
      <c r="M37" s="826"/>
      <c r="N37" s="826"/>
      <c r="O37" s="826"/>
      <c r="P37" s="826"/>
      <c r="Q37" s="827"/>
      <c r="S37" s="605"/>
    </row>
    <row r="38" spans="1:20" ht="24.95" customHeight="1" thickBot="1" x14ac:dyDescent="0.25">
      <c r="A38" s="839" t="s">
        <v>172</v>
      </c>
      <c r="B38" s="840"/>
      <c r="C38" s="841"/>
      <c r="D38" s="332"/>
      <c r="E38" s="842">
        <f>-F31</f>
        <v>-67660792</v>
      </c>
      <c r="F38" s="842"/>
      <c r="G38" s="842"/>
      <c r="H38" s="842"/>
      <c r="I38" s="842"/>
      <c r="J38" s="842"/>
      <c r="K38" s="842"/>
      <c r="L38" s="842"/>
      <c r="M38" s="842"/>
      <c r="N38" s="842"/>
      <c r="O38" s="842"/>
      <c r="P38" s="842"/>
      <c r="Q38" s="843"/>
      <c r="S38" s="605">
        <f>E38</f>
        <v>-67660792</v>
      </c>
    </row>
    <row r="39" spans="1:20" ht="24.95" customHeight="1" thickBot="1" x14ac:dyDescent="0.25">
      <c r="A39" s="844" t="s">
        <v>173</v>
      </c>
      <c r="B39" s="845"/>
      <c r="C39" s="845"/>
      <c r="D39" s="333"/>
      <c r="E39" s="826">
        <f>SUM(E37:Q38)</f>
        <v>349704208</v>
      </c>
      <c r="F39" s="826"/>
      <c r="G39" s="826"/>
      <c r="H39" s="826"/>
      <c r="I39" s="826"/>
      <c r="J39" s="826"/>
      <c r="K39" s="826"/>
      <c r="L39" s="826"/>
      <c r="M39" s="826"/>
      <c r="N39" s="826"/>
      <c r="O39" s="826"/>
      <c r="P39" s="826"/>
      <c r="Q39" s="827"/>
      <c r="S39" s="344" t="s">
        <v>555</v>
      </c>
      <c r="T39" s="345">
        <f>E39-'2. sz.melléklet'!C22</f>
        <v>0</v>
      </c>
    </row>
    <row r="40" spans="1:20" ht="13.5" x14ac:dyDescent="0.25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1:20" ht="13.5" x14ac:dyDescent="0.2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20" ht="13.5" x14ac:dyDescent="0.25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1:20" ht="13.5" x14ac:dyDescent="0.25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1:20" ht="33.75" customHeight="1" thickBot="1" x14ac:dyDescent="0.3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</row>
    <row r="45" spans="1:20" ht="18.75" customHeight="1" x14ac:dyDescent="0.2">
      <c r="A45" s="828" t="s">
        <v>318</v>
      </c>
      <c r="B45" s="828" t="s">
        <v>551</v>
      </c>
      <c r="C45" s="856" t="s">
        <v>552</v>
      </c>
      <c r="D45" s="858" t="s">
        <v>319</v>
      </c>
      <c r="E45" s="858" t="s">
        <v>174</v>
      </c>
      <c r="F45" s="853" t="s">
        <v>168</v>
      </c>
      <c r="G45" s="854"/>
      <c r="H45" s="854"/>
      <c r="I45" s="854"/>
      <c r="J45" s="854"/>
      <c r="K45" s="855"/>
      <c r="L45" s="850" t="s">
        <v>167</v>
      </c>
      <c r="M45" s="851"/>
      <c r="N45" s="851"/>
      <c r="O45" s="852"/>
      <c r="P45" s="848"/>
      <c r="Q45" s="849"/>
      <c r="S45" s="344" t="s">
        <v>556</v>
      </c>
    </row>
    <row r="46" spans="1:20" ht="51" customHeight="1" thickBot="1" x14ac:dyDescent="0.25">
      <c r="A46" s="829"/>
      <c r="B46" s="829"/>
      <c r="C46" s="857"/>
      <c r="D46" s="859"/>
      <c r="E46" s="859"/>
      <c r="F46" s="339" t="s">
        <v>162</v>
      </c>
      <c r="G46" s="340" t="s">
        <v>163</v>
      </c>
      <c r="H46" s="340" t="s">
        <v>315</v>
      </c>
      <c r="I46" s="340" t="s">
        <v>316</v>
      </c>
      <c r="J46" s="340" t="s">
        <v>164</v>
      </c>
      <c r="K46" s="341" t="s">
        <v>180</v>
      </c>
      <c r="L46" s="342" t="s">
        <v>165</v>
      </c>
      <c r="M46" s="340" t="s">
        <v>166</v>
      </c>
      <c r="N46" s="340" t="s">
        <v>320</v>
      </c>
      <c r="O46" s="341" t="s">
        <v>317</v>
      </c>
      <c r="P46" s="338" t="s">
        <v>179</v>
      </c>
      <c r="Q46" s="337" t="s">
        <v>169</v>
      </c>
    </row>
    <row r="47" spans="1:20" ht="24.95" customHeight="1" thickBot="1" x14ac:dyDescent="0.25">
      <c r="A47" s="846" t="s">
        <v>11</v>
      </c>
      <c r="B47" s="834"/>
      <c r="C47" s="847"/>
      <c r="D47" s="548"/>
      <c r="E47" s="549"/>
      <c r="F47" s="577"/>
      <c r="G47" s="578"/>
      <c r="H47" s="579"/>
      <c r="I47" s="579"/>
      <c r="J47" s="579"/>
      <c r="K47" s="580"/>
      <c r="L47" s="581"/>
      <c r="M47" s="579"/>
      <c r="N47" s="579"/>
      <c r="O47" s="582"/>
      <c r="P47" s="583"/>
      <c r="Q47" s="553"/>
    </row>
    <row r="48" spans="1:20" ht="24.95" customHeight="1" x14ac:dyDescent="0.2">
      <c r="A48" s="316" t="s">
        <v>18</v>
      </c>
      <c r="B48" s="324" t="s">
        <v>521</v>
      </c>
      <c r="C48" s="317" t="s">
        <v>250</v>
      </c>
      <c r="D48" s="555">
        <v>2</v>
      </c>
      <c r="E48" s="556"/>
      <c r="F48" s="557">
        <v>12898280</v>
      </c>
      <c r="G48" s="558">
        <v>2511460</v>
      </c>
      <c r="H48" s="559">
        <v>13605356</v>
      </c>
      <c r="I48" s="559">
        <v>0</v>
      </c>
      <c r="J48" s="559"/>
      <c r="K48" s="584"/>
      <c r="L48" s="561">
        <v>4902000</v>
      </c>
      <c r="M48" s="559">
        <v>7916800</v>
      </c>
      <c r="N48" s="559"/>
      <c r="O48" s="560"/>
      <c r="P48" s="585"/>
      <c r="Q48" s="560">
        <v>77778424</v>
      </c>
      <c r="S48" s="345">
        <f>SUM(F48:R48)</f>
        <v>119612320</v>
      </c>
    </row>
    <row r="49" spans="1:19" ht="24.95" customHeight="1" x14ac:dyDescent="0.2">
      <c r="A49" s="318" t="s">
        <v>35</v>
      </c>
      <c r="B49" s="325" t="s">
        <v>522</v>
      </c>
      <c r="C49" s="319" t="s">
        <v>33</v>
      </c>
      <c r="D49" s="555"/>
      <c r="E49" s="556"/>
      <c r="F49" s="557"/>
      <c r="G49" s="558"/>
      <c r="H49" s="559">
        <v>445000</v>
      </c>
      <c r="I49" s="559"/>
      <c r="J49" s="559"/>
      <c r="K49" s="584"/>
      <c r="L49" s="561">
        <v>0</v>
      </c>
      <c r="M49" s="559"/>
      <c r="N49" s="559"/>
      <c r="O49" s="560"/>
      <c r="P49" s="585"/>
      <c r="Q49" s="560"/>
      <c r="S49" s="345">
        <f t="shared" ref="S49:S77" si="2">SUM(F49:R49)</f>
        <v>445000</v>
      </c>
    </row>
    <row r="50" spans="1:19" ht="24.95" customHeight="1" x14ac:dyDescent="0.2">
      <c r="A50" s="316" t="s">
        <v>36</v>
      </c>
      <c r="B50" s="325" t="s">
        <v>531</v>
      </c>
      <c r="C50" s="319" t="s">
        <v>532</v>
      </c>
      <c r="D50" s="555"/>
      <c r="E50" s="556"/>
      <c r="F50" s="557"/>
      <c r="G50" s="558"/>
      <c r="H50" s="559"/>
      <c r="I50" s="559"/>
      <c r="J50" s="559"/>
      <c r="K50" s="584"/>
      <c r="L50" s="561">
        <v>952000</v>
      </c>
      <c r="M50" s="559">
        <v>5944000</v>
      </c>
      <c r="N50" s="559"/>
      <c r="O50" s="560"/>
      <c r="P50" s="585"/>
      <c r="Q50" s="560"/>
      <c r="S50" s="345">
        <f t="shared" si="2"/>
        <v>6896000</v>
      </c>
    </row>
    <row r="51" spans="1:19" ht="24.95" customHeight="1" x14ac:dyDescent="0.2">
      <c r="A51" s="318" t="s">
        <v>37</v>
      </c>
      <c r="B51" s="325" t="s">
        <v>533</v>
      </c>
      <c r="C51" s="319" t="s">
        <v>534</v>
      </c>
      <c r="D51" s="555"/>
      <c r="E51" s="556"/>
      <c r="F51" s="557">
        <v>150000</v>
      </c>
      <c r="G51" s="558">
        <v>50000</v>
      </c>
      <c r="H51" s="559">
        <v>1016000</v>
      </c>
      <c r="I51" s="559"/>
      <c r="J51" s="559"/>
      <c r="K51" s="584"/>
      <c r="L51" s="561"/>
      <c r="M51" s="559"/>
      <c r="N51" s="559"/>
      <c r="O51" s="560"/>
      <c r="P51" s="585"/>
      <c r="Q51" s="560"/>
      <c r="S51" s="345">
        <f t="shared" si="2"/>
        <v>1216000</v>
      </c>
    </row>
    <row r="52" spans="1:19" ht="24.95" customHeight="1" x14ac:dyDescent="0.2">
      <c r="A52" s="316" t="s">
        <v>38</v>
      </c>
      <c r="B52" s="325" t="s">
        <v>523</v>
      </c>
      <c r="C52" s="319" t="s">
        <v>252</v>
      </c>
      <c r="D52" s="562"/>
      <c r="E52" s="563"/>
      <c r="F52" s="557"/>
      <c r="G52" s="558"/>
      <c r="H52" s="559"/>
      <c r="I52" s="559">
        <v>3868868</v>
      </c>
      <c r="J52" s="559"/>
      <c r="K52" s="584"/>
      <c r="L52" s="561"/>
      <c r="M52" s="559"/>
      <c r="N52" s="559"/>
      <c r="O52" s="560"/>
      <c r="P52" s="585"/>
      <c r="Q52" s="560"/>
      <c r="S52" s="345">
        <f t="shared" si="2"/>
        <v>3868868</v>
      </c>
    </row>
    <row r="53" spans="1:19" ht="24.95" customHeight="1" x14ac:dyDescent="0.2">
      <c r="A53" s="318" t="s">
        <v>39</v>
      </c>
      <c r="B53" s="324" t="s">
        <v>524</v>
      </c>
      <c r="C53" s="319" t="s">
        <v>255</v>
      </c>
      <c r="D53" s="562"/>
      <c r="E53" s="563"/>
      <c r="F53" s="557"/>
      <c r="G53" s="558"/>
      <c r="H53" s="559"/>
      <c r="I53" s="559">
        <v>67660792</v>
      </c>
      <c r="J53" s="559">
        <v>9431000</v>
      </c>
      <c r="K53" s="584"/>
      <c r="L53" s="561"/>
      <c r="M53" s="559"/>
      <c r="N53" s="559"/>
      <c r="O53" s="560"/>
      <c r="P53" s="585"/>
      <c r="Q53" s="560"/>
      <c r="S53" s="345">
        <f t="shared" si="2"/>
        <v>77091792</v>
      </c>
    </row>
    <row r="54" spans="1:19" ht="24.95" customHeight="1" x14ac:dyDescent="0.2">
      <c r="A54" s="316" t="s">
        <v>40</v>
      </c>
      <c r="B54" s="325" t="s">
        <v>615</v>
      </c>
      <c r="C54" s="319" t="s">
        <v>614</v>
      </c>
      <c r="D54" s="564"/>
      <c r="E54" s="563"/>
      <c r="F54" s="557">
        <v>1515000</v>
      </c>
      <c r="G54" s="558">
        <v>152000</v>
      </c>
      <c r="H54" s="559">
        <v>88000</v>
      </c>
      <c r="I54" s="559"/>
      <c r="J54" s="559"/>
      <c r="K54" s="584"/>
      <c r="L54" s="561"/>
      <c r="M54" s="559"/>
      <c r="N54" s="559"/>
      <c r="O54" s="560"/>
      <c r="P54" s="585"/>
      <c r="Q54" s="560"/>
      <c r="S54" s="345">
        <f t="shared" si="2"/>
        <v>1755000</v>
      </c>
    </row>
    <row r="55" spans="1:19" ht="24.95" customHeight="1" x14ac:dyDescent="0.2">
      <c r="A55" s="318" t="s">
        <v>41</v>
      </c>
      <c r="B55" s="325" t="s">
        <v>535</v>
      </c>
      <c r="C55" s="319" t="s">
        <v>19</v>
      </c>
      <c r="D55" s="564"/>
      <c r="E55" s="563"/>
      <c r="F55" s="557"/>
      <c r="G55" s="558"/>
      <c r="H55" s="559">
        <v>2787000</v>
      </c>
      <c r="I55" s="559"/>
      <c r="J55" s="559"/>
      <c r="K55" s="584"/>
      <c r="L55" s="561">
        <v>7996000</v>
      </c>
      <c r="M55" s="559">
        <v>229000</v>
      </c>
      <c r="N55" s="559"/>
      <c r="O55" s="560"/>
      <c r="P55" s="585"/>
      <c r="Q55" s="560"/>
      <c r="S55" s="345">
        <f t="shared" si="2"/>
        <v>11012000</v>
      </c>
    </row>
    <row r="56" spans="1:19" ht="24.95" customHeight="1" x14ac:dyDescent="0.2">
      <c r="A56" s="316" t="s">
        <v>42</v>
      </c>
      <c r="B56" s="325" t="s">
        <v>525</v>
      </c>
      <c r="C56" s="319" t="s">
        <v>339</v>
      </c>
      <c r="D56" s="562"/>
      <c r="E56" s="563"/>
      <c r="F56" s="557"/>
      <c r="G56" s="558"/>
      <c r="H56" s="559"/>
      <c r="I56" s="559"/>
      <c r="J56" s="559"/>
      <c r="K56" s="584"/>
      <c r="L56" s="561">
        <v>4263000</v>
      </c>
      <c r="M56" s="559"/>
      <c r="N56" s="559"/>
      <c r="O56" s="560"/>
      <c r="P56" s="585"/>
      <c r="Q56" s="560"/>
      <c r="S56" s="345">
        <f t="shared" si="2"/>
        <v>4263000</v>
      </c>
    </row>
    <row r="57" spans="1:19" ht="24.95" customHeight="1" x14ac:dyDescent="0.2">
      <c r="A57" s="318" t="s">
        <v>43</v>
      </c>
      <c r="B57" s="325" t="s">
        <v>666</v>
      </c>
      <c r="C57" s="319" t="s">
        <v>647</v>
      </c>
      <c r="D57" s="562"/>
      <c r="E57" s="563"/>
      <c r="F57" s="557"/>
      <c r="G57" s="558"/>
      <c r="H57" s="559">
        <v>7237000</v>
      </c>
      <c r="I57" s="559"/>
      <c r="J57" s="559"/>
      <c r="K57" s="584"/>
      <c r="L57" s="561">
        <v>28675000</v>
      </c>
      <c r="M57" s="559">
        <v>19686000</v>
      </c>
      <c r="N57" s="559"/>
      <c r="O57" s="560"/>
      <c r="P57" s="585"/>
      <c r="Q57" s="560"/>
      <c r="S57" s="345">
        <f t="shared" si="2"/>
        <v>55598000</v>
      </c>
    </row>
    <row r="58" spans="1:19" ht="24.95" customHeight="1" x14ac:dyDescent="0.2">
      <c r="A58" s="316" t="s">
        <v>44</v>
      </c>
      <c r="B58" s="324" t="s">
        <v>536</v>
      </c>
      <c r="C58" s="319" t="s">
        <v>537</v>
      </c>
      <c r="D58" s="562"/>
      <c r="E58" s="563"/>
      <c r="F58" s="557"/>
      <c r="G58" s="558"/>
      <c r="H58" s="559">
        <v>3874000</v>
      </c>
      <c r="I58" s="559"/>
      <c r="J58" s="559"/>
      <c r="K58" s="584"/>
      <c r="L58" s="561"/>
      <c r="M58" s="559">
        <v>2032000</v>
      </c>
      <c r="N58" s="559"/>
      <c r="O58" s="560"/>
      <c r="P58" s="585"/>
      <c r="Q58" s="560"/>
      <c r="S58" s="345">
        <f t="shared" si="2"/>
        <v>5906000</v>
      </c>
    </row>
    <row r="59" spans="1:19" ht="24.95" customHeight="1" x14ac:dyDescent="0.2">
      <c r="A59" s="318" t="s">
        <v>45</v>
      </c>
      <c r="B59" s="324" t="s">
        <v>538</v>
      </c>
      <c r="C59" s="319" t="s">
        <v>539</v>
      </c>
      <c r="D59" s="562">
        <v>2</v>
      </c>
      <c r="E59" s="563"/>
      <c r="F59" s="557">
        <v>5421000</v>
      </c>
      <c r="G59" s="558">
        <v>950000</v>
      </c>
      <c r="H59" s="559">
        <v>4240000</v>
      </c>
      <c r="I59" s="559"/>
      <c r="J59" s="559"/>
      <c r="K59" s="584"/>
      <c r="L59" s="561"/>
      <c r="M59" s="559">
        <v>79000</v>
      </c>
      <c r="N59" s="559"/>
      <c r="O59" s="560"/>
      <c r="P59" s="585"/>
      <c r="Q59" s="560"/>
      <c r="S59" s="345">
        <f t="shared" si="2"/>
        <v>10690000</v>
      </c>
    </row>
    <row r="60" spans="1:19" ht="24.95" customHeight="1" x14ac:dyDescent="0.2">
      <c r="A60" s="316" t="s">
        <v>46</v>
      </c>
      <c r="B60" s="324" t="s">
        <v>526</v>
      </c>
      <c r="C60" s="319" t="s">
        <v>519</v>
      </c>
      <c r="D60" s="562">
        <v>1</v>
      </c>
      <c r="E60" s="563"/>
      <c r="F60" s="557">
        <v>6246420</v>
      </c>
      <c r="G60" s="558">
        <v>1120000</v>
      </c>
      <c r="H60" s="565">
        <v>730000</v>
      </c>
      <c r="I60" s="559"/>
      <c r="J60" s="559"/>
      <c r="K60" s="584"/>
      <c r="L60" s="561"/>
      <c r="M60" s="559">
        <v>254000</v>
      </c>
      <c r="N60" s="559"/>
      <c r="O60" s="560"/>
      <c r="P60" s="585"/>
      <c r="Q60" s="560"/>
      <c r="S60" s="345">
        <f t="shared" si="2"/>
        <v>8350420</v>
      </c>
    </row>
    <row r="61" spans="1:19" ht="24.95" customHeight="1" x14ac:dyDescent="0.2">
      <c r="A61" s="316" t="s">
        <v>47</v>
      </c>
      <c r="B61" s="324" t="s">
        <v>694</v>
      </c>
      <c r="C61" s="319" t="s">
        <v>695</v>
      </c>
      <c r="D61" s="562"/>
      <c r="E61" s="563"/>
      <c r="F61" s="557"/>
      <c r="G61" s="558"/>
      <c r="H61" s="565">
        <v>858000</v>
      </c>
      <c r="I61" s="559"/>
      <c r="J61" s="559"/>
      <c r="K61" s="584"/>
      <c r="L61" s="561"/>
      <c r="M61" s="559"/>
      <c r="N61" s="559"/>
      <c r="O61" s="560"/>
      <c r="P61" s="585"/>
      <c r="Q61" s="560"/>
      <c r="S61" s="345">
        <f t="shared" si="2"/>
        <v>858000</v>
      </c>
    </row>
    <row r="62" spans="1:19" ht="24.95" customHeight="1" x14ac:dyDescent="0.2">
      <c r="A62" s="318" t="s">
        <v>48</v>
      </c>
      <c r="B62" s="324" t="s">
        <v>527</v>
      </c>
      <c r="C62" s="319" t="s">
        <v>540</v>
      </c>
      <c r="D62" s="562"/>
      <c r="E62" s="563"/>
      <c r="F62" s="557"/>
      <c r="G62" s="558"/>
      <c r="H62" s="565">
        <v>91000</v>
      </c>
      <c r="I62" s="559"/>
      <c r="J62" s="559"/>
      <c r="K62" s="584">
        <v>80000</v>
      </c>
      <c r="L62" s="561"/>
      <c r="M62" s="559"/>
      <c r="N62" s="559"/>
      <c r="O62" s="560"/>
      <c r="P62" s="585"/>
      <c r="Q62" s="560"/>
      <c r="S62" s="345">
        <f t="shared" si="2"/>
        <v>171000</v>
      </c>
    </row>
    <row r="63" spans="1:19" ht="24.95" customHeight="1" x14ac:dyDescent="0.2">
      <c r="A63" s="316" t="s">
        <v>49</v>
      </c>
      <c r="B63" s="325" t="s">
        <v>527</v>
      </c>
      <c r="C63" s="319" t="s">
        <v>259</v>
      </c>
      <c r="D63" s="562">
        <v>1</v>
      </c>
      <c r="E63" s="563"/>
      <c r="F63" s="557">
        <v>4211000</v>
      </c>
      <c r="G63" s="558">
        <v>706000</v>
      </c>
      <c r="H63" s="559">
        <v>2800000</v>
      </c>
      <c r="I63" s="559"/>
      <c r="J63" s="559"/>
      <c r="K63" s="584"/>
      <c r="L63" s="561">
        <v>600000</v>
      </c>
      <c r="M63" s="559">
        <v>880000</v>
      </c>
      <c r="N63" s="559"/>
      <c r="O63" s="560"/>
      <c r="P63" s="585"/>
      <c r="Q63" s="560"/>
      <c r="S63" s="345">
        <f t="shared" si="2"/>
        <v>9197000</v>
      </c>
    </row>
    <row r="64" spans="1:19" ht="24.95" customHeight="1" x14ac:dyDescent="0.2">
      <c r="A64" s="318" t="s">
        <v>50</v>
      </c>
      <c r="B64" s="325" t="s">
        <v>541</v>
      </c>
      <c r="C64" s="319" t="s">
        <v>260</v>
      </c>
      <c r="D64" s="562"/>
      <c r="E64" s="563"/>
      <c r="F64" s="557"/>
      <c r="G64" s="558"/>
      <c r="H64" s="559"/>
      <c r="I64" s="559"/>
      <c r="J64" s="559">
        <v>3060000</v>
      </c>
      <c r="K64" s="584"/>
      <c r="L64" s="561"/>
      <c r="M64" s="559"/>
      <c r="N64" s="559"/>
      <c r="O64" s="560"/>
      <c r="P64" s="585"/>
      <c r="Q64" s="560"/>
      <c r="S64" s="345">
        <f t="shared" si="2"/>
        <v>3060000</v>
      </c>
    </row>
    <row r="65" spans="1:19" ht="24.95" customHeight="1" x14ac:dyDescent="0.2">
      <c r="A65" s="316" t="s">
        <v>51</v>
      </c>
      <c r="B65" s="325" t="s">
        <v>528</v>
      </c>
      <c r="C65" s="319" t="s">
        <v>342</v>
      </c>
      <c r="D65" s="562">
        <v>1</v>
      </c>
      <c r="E65" s="563"/>
      <c r="F65" s="557">
        <v>2112000</v>
      </c>
      <c r="G65" s="558">
        <v>445000</v>
      </c>
      <c r="H65" s="559">
        <v>17907000</v>
      </c>
      <c r="I65" s="559"/>
      <c r="J65" s="559"/>
      <c r="K65" s="584"/>
      <c r="L65" s="561"/>
      <c r="M65" s="559">
        <v>254000</v>
      </c>
      <c r="N65" s="559"/>
      <c r="O65" s="560"/>
      <c r="P65" s="585"/>
      <c r="Q65" s="560"/>
      <c r="S65" s="345">
        <f t="shared" si="2"/>
        <v>20718000</v>
      </c>
    </row>
    <row r="66" spans="1:19" ht="24.95" customHeight="1" x14ac:dyDescent="0.2">
      <c r="A66" s="318" t="s">
        <v>52</v>
      </c>
      <c r="B66" s="324" t="s">
        <v>542</v>
      </c>
      <c r="C66" s="319" t="s">
        <v>543</v>
      </c>
      <c r="D66" s="562"/>
      <c r="E66" s="563"/>
      <c r="F66" s="557"/>
      <c r="G66" s="558"/>
      <c r="H66" s="559">
        <v>101600</v>
      </c>
      <c r="I66" s="559"/>
      <c r="J66" s="559"/>
      <c r="K66" s="584"/>
      <c r="L66" s="561"/>
      <c r="M66" s="559"/>
      <c r="N66" s="559"/>
      <c r="O66" s="560"/>
      <c r="P66" s="585"/>
      <c r="Q66" s="560"/>
      <c r="S66" s="345">
        <f t="shared" si="2"/>
        <v>101600</v>
      </c>
    </row>
    <row r="67" spans="1:19" ht="24.95" customHeight="1" x14ac:dyDescent="0.2">
      <c r="A67" s="316" t="s">
        <v>53</v>
      </c>
      <c r="B67" s="324" t="s">
        <v>545</v>
      </c>
      <c r="C67" s="319" t="s">
        <v>546</v>
      </c>
      <c r="D67" s="562"/>
      <c r="E67" s="563"/>
      <c r="F67" s="557"/>
      <c r="G67" s="558"/>
      <c r="H67" s="559"/>
      <c r="I67" s="559"/>
      <c r="J67" s="559"/>
      <c r="K67" s="584">
        <v>0</v>
      </c>
      <c r="L67" s="561"/>
      <c r="M67" s="559"/>
      <c r="N67" s="559"/>
      <c r="O67" s="560"/>
      <c r="P67" s="585"/>
      <c r="Q67" s="560"/>
      <c r="S67" s="345">
        <f t="shared" si="2"/>
        <v>0</v>
      </c>
    </row>
    <row r="68" spans="1:19" ht="24.95" customHeight="1" x14ac:dyDescent="0.2">
      <c r="A68" s="318" t="s">
        <v>54</v>
      </c>
      <c r="B68" s="324" t="s">
        <v>530</v>
      </c>
      <c r="C68" s="319" t="s">
        <v>263</v>
      </c>
      <c r="D68" s="562"/>
      <c r="E68" s="563"/>
      <c r="F68" s="557"/>
      <c r="G68" s="558"/>
      <c r="H68" s="559"/>
      <c r="I68" s="559"/>
      <c r="J68" s="559">
        <v>0</v>
      </c>
      <c r="K68" s="584"/>
      <c r="L68" s="561"/>
      <c r="M68" s="559"/>
      <c r="N68" s="559"/>
      <c r="O68" s="560"/>
      <c r="P68" s="585"/>
      <c r="Q68" s="560"/>
      <c r="S68" s="345">
        <f t="shared" si="2"/>
        <v>0</v>
      </c>
    </row>
    <row r="69" spans="1:19" ht="24.95" customHeight="1" x14ac:dyDescent="0.2">
      <c r="A69" s="316" t="s">
        <v>55</v>
      </c>
      <c r="B69" s="324" t="s">
        <v>544</v>
      </c>
      <c r="C69" s="319" t="s">
        <v>31</v>
      </c>
      <c r="D69" s="562"/>
      <c r="E69" s="563"/>
      <c r="F69" s="557"/>
      <c r="G69" s="558"/>
      <c r="H69" s="559"/>
      <c r="I69" s="559"/>
      <c r="J69" s="559"/>
      <c r="K69" s="584">
        <v>0</v>
      </c>
      <c r="L69" s="561"/>
      <c r="M69" s="559"/>
      <c r="N69" s="559"/>
      <c r="O69" s="560"/>
      <c r="P69" s="585"/>
      <c r="Q69" s="560"/>
      <c r="S69" s="345">
        <f t="shared" si="2"/>
        <v>0</v>
      </c>
    </row>
    <row r="70" spans="1:19" ht="24.95" customHeight="1" x14ac:dyDescent="0.2">
      <c r="A70" s="318" t="s">
        <v>56</v>
      </c>
      <c r="B70" s="327" t="s">
        <v>547</v>
      </c>
      <c r="C70" s="319" t="s">
        <v>264</v>
      </c>
      <c r="D70" s="562"/>
      <c r="E70" s="563"/>
      <c r="F70" s="557"/>
      <c r="G70" s="558"/>
      <c r="H70" s="559">
        <v>1270000</v>
      </c>
      <c r="I70" s="559"/>
      <c r="J70" s="559">
        <v>0</v>
      </c>
      <c r="K70" s="584">
        <v>7520000</v>
      </c>
      <c r="L70" s="561"/>
      <c r="M70" s="559"/>
      <c r="N70" s="559"/>
      <c r="O70" s="560"/>
      <c r="P70" s="585"/>
      <c r="Q70" s="560"/>
      <c r="S70" s="345">
        <f t="shared" si="2"/>
        <v>8790000</v>
      </c>
    </row>
    <row r="71" spans="1:19" ht="24.95" customHeight="1" thickBot="1" x14ac:dyDescent="0.25">
      <c r="A71" s="316" t="s">
        <v>57</v>
      </c>
      <c r="B71" s="326" t="s">
        <v>529</v>
      </c>
      <c r="C71" s="319" t="s">
        <v>520</v>
      </c>
      <c r="D71" s="562"/>
      <c r="E71" s="563"/>
      <c r="F71" s="557"/>
      <c r="G71" s="558"/>
      <c r="H71" s="559"/>
      <c r="I71" s="559"/>
      <c r="J71" s="559"/>
      <c r="K71" s="584"/>
      <c r="L71" s="561"/>
      <c r="M71" s="559"/>
      <c r="N71" s="559"/>
      <c r="O71" s="560"/>
      <c r="P71" s="585"/>
      <c r="Q71" s="560"/>
      <c r="S71" s="345">
        <f t="shared" si="2"/>
        <v>0</v>
      </c>
    </row>
    <row r="72" spans="1:19" ht="24.95" customHeight="1" thickBot="1" x14ac:dyDescent="0.25">
      <c r="A72" s="833" t="s">
        <v>627</v>
      </c>
      <c r="B72" s="834"/>
      <c r="C72" s="835"/>
      <c r="D72" s="566"/>
      <c r="E72" s="556"/>
      <c r="F72" s="567"/>
      <c r="G72" s="568"/>
      <c r="H72" s="569"/>
      <c r="I72" s="569"/>
      <c r="J72" s="569"/>
      <c r="K72" s="556"/>
      <c r="L72" s="567"/>
      <c r="M72" s="569"/>
      <c r="N72" s="569"/>
      <c r="O72" s="570"/>
      <c r="P72" s="586"/>
      <c r="Q72" s="570"/>
      <c r="S72" s="345">
        <f t="shared" si="2"/>
        <v>0</v>
      </c>
    </row>
    <row r="73" spans="1:19" ht="24.95" customHeight="1" x14ac:dyDescent="0.2">
      <c r="A73" s="328" t="s">
        <v>58</v>
      </c>
      <c r="B73" s="329" t="s">
        <v>524</v>
      </c>
      <c r="C73" s="330" t="s">
        <v>255</v>
      </c>
      <c r="D73" s="566"/>
      <c r="E73" s="556"/>
      <c r="F73" s="567"/>
      <c r="G73" s="568"/>
      <c r="H73" s="569"/>
      <c r="I73" s="569"/>
      <c r="J73" s="569"/>
      <c r="K73" s="556"/>
      <c r="L73" s="567"/>
      <c r="M73" s="569"/>
      <c r="N73" s="569"/>
      <c r="O73" s="570"/>
      <c r="P73" s="586"/>
      <c r="Q73" s="570"/>
      <c r="S73" s="345">
        <f t="shared" si="2"/>
        <v>0</v>
      </c>
    </row>
    <row r="74" spans="1:19" ht="24.95" customHeight="1" x14ac:dyDescent="0.2">
      <c r="A74" s="109" t="s">
        <v>59</v>
      </c>
      <c r="B74" s="324" t="s">
        <v>548</v>
      </c>
      <c r="C74" s="320" t="s">
        <v>338</v>
      </c>
      <c r="D74" s="566">
        <v>5</v>
      </c>
      <c r="E74" s="556"/>
      <c r="F74" s="567">
        <v>14546920</v>
      </c>
      <c r="G74" s="568">
        <v>2600000</v>
      </c>
      <c r="H74" s="569"/>
      <c r="I74" s="569"/>
      <c r="J74" s="569"/>
      <c r="K74" s="556"/>
      <c r="L74" s="567"/>
      <c r="M74" s="569"/>
      <c r="N74" s="569"/>
      <c r="O74" s="570"/>
      <c r="P74" s="586"/>
      <c r="Q74" s="570"/>
      <c r="S74" s="345">
        <f t="shared" si="2"/>
        <v>17146920</v>
      </c>
    </row>
    <row r="75" spans="1:19" ht="24.95" customHeight="1" x14ac:dyDescent="0.2">
      <c r="A75" s="314" t="s">
        <v>60</v>
      </c>
      <c r="B75" s="326" t="s">
        <v>549</v>
      </c>
      <c r="C75" s="321" t="s">
        <v>341</v>
      </c>
      <c r="D75" s="566">
        <v>8</v>
      </c>
      <c r="E75" s="556"/>
      <c r="F75" s="567">
        <v>35669000</v>
      </c>
      <c r="G75" s="568">
        <v>6317000</v>
      </c>
      <c r="H75" s="569"/>
      <c r="I75" s="569"/>
      <c r="J75" s="569"/>
      <c r="K75" s="556"/>
      <c r="L75" s="567"/>
      <c r="M75" s="569"/>
      <c r="N75" s="569"/>
      <c r="O75" s="570"/>
      <c r="P75" s="586"/>
      <c r="Q75" s="570"/>
      <c r="S75" s="345">
        <f t="shared" si="2"/>
        <v>41986000</v>
      </c>
    </row>
    <row r="76" spans="1:19" ht="24.95" customHeight="1" x14ac:dyDescent="0.2">
      <c r="A76" s="109" t="s">
        <v>61</v>
      </c>
      <c r="B76" s="325" t="s">
        <v>550</v>
      </c>
      <c r="C76" s="319" t="s">
        <v>254</v>
      </c>
      <c r="D76" s="571"/>
      <c r="E76" s="572"/>
      <c r="F76" s="567">
        <v>100000</v>
      </c>
      <c r="G76" s="568">
        <v>38000</v>
      </c>
      <c r="H76" s="569">
        <v>5335000</v>
      </c>
      <c r="I76" s="569"/>
      <c r="J76" s="569"/>
      <c r="K76" s="556"/>
      <c r="L76" s="567"/>
      <c r="M76" s="569">
        <v>762000</v>
      </c>
      <c r="N76" s="569"/>
      <c r="O76" s="570"/>
      <c r="P76" s="587"/>
      <c r="Q76" s="576"/>
      <c r="S76" s="345">
        <f t="shared" si="2"/>
        <v>6235000</v>
      </c>
    </row>
    <row r="77" spans="1:19" ht="24.95" customHeight="1" thickBot="1" x14ac:dyDescent="0.25">
      <c r="A77" s="314" t="s">
        <v>62</v>
      </c>
      <c r="B77" s="326" t="s">
        <v>528</v>
      </c>
      <c r="C77" s="322" t="s">
        <v>342</v>
      </c>
      <c r="D77" s="571">
        <v>1</v>
      </c>
      <c r="E77" s="572"/>
      <c r="F77" s="573">
        <v>2042080</v>
      </c>
      <c r="G77" s="574">
        <v>355000</v>
      </c>
      <c r="H77" s="575"/>
      <c r="I77" s="575"/>
      <c r="J77" s="575"/>
      <c r="K77" s="572"/>
      <c r="L77" s="573"/>
      <c r="M77" s="575"/>
      <c r="N77" s="575"/>
      <c r="O77" s="576"/>
      <c r="P77" s="587"/>
      <c r="Q77" s="576"/>
      <c r="S77" s="345">
        <f t="shared" si="2"/>
        <v>2397080</v>
      </c>
    </row>
    <row r="78" spans="1:19" ht="24.95" customHeight="1" thickBot="1" x14ac:dyDescent="0.25">
      <c r="A78" s="830" t="s">
        <v>81</v>
      </c>
      <c r="B78" s="831"/>
      <c r="C78" s="832"/>
      <c r="D78" s="323">
        <f>SUM(D48:D77)</f>
        <v>21</v>
      </c>
      <c r="E78" s="348">
        <f>SUM(E72:E76)</f>
        <v>0</v>
      </c>
      <c r="F78" s="346">
        <f>SUM(F47:F77)</f>
        <v>84911700</v>
      </c>
      <c r="G78" s="346">
        <f t="shared" ref="G78:Q78" si="3">SUM(G47:G77)</f>
        <v>15244460</v>
      </c>
      <c r="H78" s="346">
        <f t="shared" si="3"/>
        <v>62384956</v>
      </c>
      <c r="I78" s="346">
        <f t="shared" si="3"/>
        <v>71529660</v>
      </c>
      <c r="J78" s="346">
        <f t="shared" si="3"/>
        <v>12491000</v>
      </c>
      <c r="K78" s="346">
        <f t="shared" si="3"/>
        <v>7600000</v>
      </c>
      <c r="L78" s="346">
        <f t="shared" si="3"/>
        <v>47388000</v>
      </c>
      <c r="M78" s="346">
        <f t="shared" si="3"/>
        <v>38036800</v>
      </c>
      <c r="N78" s="346">
        <f t="shared" si="3"/>
        <v>0</v>
      </c>
      <c r="O78" s="346">
        <f t="shared" si="3"/>
        <v>0</v>
      </c>
      <c r="P78" s="346">
        <f t="shared" si="3"/>
        <v>0</v>
      </c>
      <c r="Q78" s="347">
        <f t="shared" si="3"/>
        <v>77778424</v>
      </c>
      <c r="S78" s="345">
        <f>SUM(F78:R78)</f>
        <v>417365000</v>
      </c>
    </row>
    <row r="79" spans="1:19" ht="24.95" customHeight="1" thickBot="1" x14ac:dyDescent="0.25">
      <c r="A79" s="836" t="s">
        <v>171</v>
      </c>
      <c r="B79" s="837"/>
      <c r="C79" s="838"/>
      <c r="D79" s="331"/>
      <c r="E79" s="826">
        <f>SUM(E78:Q78)</f>
        <v>417365000</v>
      </c>
      <c r="F79" s="826"/>
      <c r="G79" s="826"/>
      <c r="H79" s="826"/>
      <c r="I79" s="826"/>
      <c r="J79" s="826"/>
      <c r="K79" s="826"/>
      <c r="L79" s="826"/>
      <c r="M79" s="826"/>
      <c r="N79" s="826"/>
      <c r="O79" s="826"/>
      <c r="P79" s="826"/>
      <c r="Q79" s="827"/>
    </row>
    <row r="80" spans="1:19" ht="24.95" customHeight="1" thickBot="1" x14ac:dyDescent="0.25">
      <c r="A80" s="839" t="s">
        <v>172</v>
      </c>
      <c r="B80" s="840"/>
      <c r="C80" s="841"/>
      <c r="D80" s="332"/>
      <c r="E80" s="842">
        <f>E38</f>
        <v>-67660792</v>
      </c>
      <c r="F80" s="842"/>
      <c r="G80" s="842"/>
      <c r="H80" s="842"/>
      <c r="I80" s="842"/>
      <c r="J80" s="842"/>
      <c r="K80" s="842"/>
      <c r="L80" s="842"/>
      <c r="M80" s="842"/>
      <c r="N80" s="842"/>
      <c r="O80" s="842"/>
      <c r="P80" s="842"/>
      <c r="Q80" s="843"/>
    </row>
    <row r="81" spans="1:19" ht="24.95" customHeight="1" thickBot="1" x14ac:dyDescent="0.25">
      <c r="A81" s="844" t="s">
        <v>173</v>
      </c>
      <c r="B81" s="845"/>
      <c r="C81" s="845"/>
      <c r="D81" s="333"/>
      <c r="E81" s="826">
        <f>SUM(E79:Q80)</f>
        <v>349704208</v>
      </c>
      <c r="F81" s="826"/>
      <c r="G81" s="826"/>
      <c r="H81" s="826"/>
      <c r="I81" s="826"/>
      <c r="J81" s="826"/>
      <c r="K81" s="826"/>
      <c r="L81" s="826"/>
      <c r="M81" s="826"/>
      <c r="N81" s="826"/>
      <c r="O81" s="826"/>
      <c r="P81" s="826"/>
      <c r="Q81" s="827"/>
      <c r="S81" s="345"/>
    </row>
  </sheetData>
  <mergeCells count="42">
    <mergeCell ref="A1:Q1"/>
    <mergeCell ref="A3:Q3"/>
    <mergeCell ref="A36:C36"/>
    <mergeCell ref="A4:A5"/>
    <mergeCell ref="C4:C5"/>
    <mergeCell ref="D4:D5"/>
    <mergeCell ref="A2:Q2"/>
    <mergeCell ref="A6:C6"/>
    <mergeCell ref="E4:E5"/>
    <mergeCell ref="F4:J4"/>
    <mergeCell ref="D45:D46"/>
    <mergeCell ref="B4:B5"/>
    <mergeCell ref="N4:Q4"/>
    <mergeCell ref="E37:Q37"/>
    <mergeCell ref="E38:Q38"/>
    <mergeCell ref="E39:Q39"/>
    <mergeCell ref="K4:M4"/>
    <mergeCell ref="A38:C38"/>
    <mergeCell ref="A39:C39"/>
    <mergeCell ref="A30:C30"/>
    <mergeCell ref="A37:C37"/>
    <mergeCell ref="AB8:AD8"/>
    <mergeCell ref="AE8:AH8"/>
    <mergeCell ref="U8:U11"/>
    <mergeCell ref="V8:V11"/>
    <mergeCell ref="W8:AA8"/>
    <mergeCell ref="E81:Q81"/>
    <mergeCell ref="B45:B46"/>
    <mergeCell ref="A78:C78"/>
    <mergeCell ref="A72:C72"/>
    <mergeCell ref="A79:C79"/>
    <mergeCell ref="E79:Q79"/>
    <mergeCell ref="A80:C80"/>
    <mergeCell ref="E80:Q80"/>
    <mergeCell ref="A81:C81"/>
    <mergeCell ref="A47:C47"/>
    <mergeCell ref="P45:Q45"/>
    <mergeCell ref="L45:O45"/>
    <mergeCell ref="F45:K45"/>
    <mergeCell ref="A45:A46"/>
    <mergeCell ref="C45:C46"/>
    <mergeCell ref="E45:E46"/>
  </mergeCells>
  <phoneticPr fontId="14" type="noConversion"/>
  <pageMargins left="0" right="0" top="0.98425196850393704" bottom="0.98425196850393704" header="0.51181102362204722" footer="0.51181102362204722"/>
  <pageSetup paperSize="9" scale="46" orientation="landscape" r:id="rId1"/>
  <headerFooter alignWithMargins="0">
    <oddHeader>&amp;LLeányvár Község Önkormányzata&amp;C3. számú melléklet</oddHeader>
    <oddFooter>&amp;LKészítette: FNZS&amp;C&amp;P/&amp;N</oddFooter>
  </headerFooter>
  <rowBreaks count="1" manualBreakCount="1">
    <brk id="42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7"/>
  <sheetViews>
    <sheetView topLeftCell="A28" zoomScaleNormal="100" workbookViewId="0">
      <selection activeCell="H46" sqref="H46"/>
    </sheetView>
  </sheetViews>
  <sheetFormatPr defaultRowHeight="12.75" x14ac:dyDescent="0.2"/>
  <cols>
    <col min="1" max="1" width="3" customWidth="1"/>
    <col min="2" max="2" width="5.42578125" customWidth="1"/>
    <col min="3" max="3" width="63.42578125" customWidth="1"/>
    <col min="4" max="4" width="14.28515625" customWidth="1"/>
    <col min="6" max="6" width="8.28515625" customWidth="1"/>
    <col min="9" max="9" width="9" customWidth="1"/>
    <col min="12" max="12" width="6" bestFit="1" customWidth="1"/>
    <col min="17" max="17" width="6" bestFit="1" customWidth="1"/>
    <col min="18" max="18" width="10" bestFit="1" customWidth="1"/>
  </cols>
  <sheetData>
    <row r="1" spans="1:8" ht="15" customHeight="1" x14ac:dyDescent="0.2">
      <c r="A1" s="796" t="s">
        <v>652</v>
      </c>
      <c r="B1" s="796"/>
      <c r="C1" s="796"/>
      <c r="D1" s="796"/>
      <c r="E1" s="796"/>
      <c r="F1" s="16"/>
      <c r="G1" s="16"/>
    </row>
    <row r="2" spans="1:8" s="6" customFormat="1" ht="11.25" customHeight="1" x14ac:dyDescent="0.25">
      <c r="A2" s="888"/>
      <c r="B2" s="888"/>
      <c r="C2" s="889"/>
      <c r="D2" s="889"/>
      <c r="E2" s="889"/>
    </row>
    <row r="3" spans="1:8" ht="22.5" customHeight="1" x14ac:dyDescent="0.25">
      <c r="C3" s="887" t="s">
        <v>12</v>
      </c>
      <c r="D3" s="887"/>
    </row>
    <row r="4" spans="1:8" ht="17.25" customHeight="1" x14ac:dyDescent="0.25">
      <c r="C4" s="887" t="s">
        <v>653</v>
      </c>
      <c r="D4" s="887"/>
    </row>
    <row r="5" spans="1:8" ht="9" customHeight="1" x14ac:dyDescent="0.25">
      <c r="C5" s="72"/>
      <c r="D5" s="72"/>
    </row>
    <row r="6" spans="1:8" ht="15" customHeight="1" thickBot="1" x14ac:dyDescent="0.3">
      <c r="C6" s="11"/>
      <c r="D6" s="85" t="s">
        <v>293</v>
      </c>
    </row>
    <row r="7" spans="1:8" ht="20.100000000000001" customHeight="1" x14ac:dyDescent="0.2">
      <c r="B7" s="351" t="s">
        <v>299</v>
      </c>
      <c r="C7" s="73" t="s">
        <v>157</v>
      </c>
      <c r="D7" s="74"/>
    </row>
    <row r="8" spans="1:8" ht="20.100000000000001" customHeight="1" x14ac:dyDescent="0.2">
      <c r="B8" s="352"/>
      <c r="C8" s="75" t="s">
        <v>265</v>
      </c>
      <c r="D8" s="366">
        <f>'Önk bevételek 2020'!G32</f>
        <v>430000</v>
      </c>
    </row>
    <row r="9" spans="1:8" ht="20.100000000000001" customHeight="1" x14ac:dyDescent="0.2">
      <c r="B9" s="352"/>
      <c r="C9" s="75" t="s">
        <v>624</v>
      </c>
      <c r="D9" s="366">
        <f>'Önk bevételek 2020'!G33</f>
        <v>50000</v>
      </c>
    </row>
    <row r="10" spans="1:8" ht="20.100000000000001" customHeight="1" x14ac:dyDescent="0.2">
      <c r="B10" s="352"/>
      <c r="C10" s="75" t="s">
        <v>266</v>
      </c>
      <c r="D10" s="366">
        <f>'Önk bevételek 2020'!G34</f>
        <v>5895650</v>
      </c>
    </row>
    <row r="11" spans="1:8" ht="20.100000000000001" customHeight="1" x14ac:dyDescent="0.2">
      <c r="B11" s="352"/>
      <c r="C11" s="75" t="s">
        <v>182</v>
      </c>
      <c r="D11" s="366">
        <f>'Önk bevételek 2020'!G35</f>
        <v>3500000</v>
      </c>
    </row>
    <row r="12" spans="1:8" ht="20.100000000000001" customHeight="1" x14ac:dyDescent="0.2">
      <c r="B12" s="352"/>
      <c r="C12" s="75" t="s">
        <v>267</v>
      </c>
      <c r="D12" s="366">
        <f>'Önk bevételek 2020'!G36</f>
        <v>2359848</v>
      </c>
    </row>
    <row r="13" spans="1:8" ht="20.100000000000001" customHeight="1" x14ac:dyDescent="0.2">
      <c r="B13" s="352"/>
      <c r="C13" s="75" t="s">
        <v>281</v>
      </c>
      <c r="D13" s="366">
        <f>'Önk bevételek 2020'!G37</f>
        <v>1707000</v>
      </c>
    </row>
    <row r="14" spans="1:8" ht="20.100000000000001" customHeight="1" thickBot="1" x14ac:dyDescent="0.25">
      <c r="B14" s="352"/>
      <c r="C14" s="357" t="s">
        <v>616</v>
      </c>
      <c r="D14" s="367">
        <f>'Önk bevételek 2020'!G38+'Önk bevételek 2020'!G40+'Óvoda bev 2020'!G16</f>
        <v>6571</v>
      </c>
    </row>
    <row r="15" spans="1:8" ht="20.100000000000001" customHeight="1" thickBot="1" x14ac:dyDescent="0.25">
      <c r="B15" s="353"/>
      <c r="C15" s="113" t="s">
        <v>181</v>
      </c>
      <c r="D15" s="368">
        <f>SUM(D8:D14)</f>
        <v>13949069</v>
      </c>
    </row>
    <row r="16" spans="1:8" ht="20.100000000000001" customHeight="1" thickBot="1" x14ac:dyDescent="0.25">
      <c r="B16" s="246"/>
      <c r="C16" s="357"/>
      <c r="D16" s="367"/>
      <c r="H16" s="79"/>
    </row>
    <row r="17" spans="2:4" s="1" customFormat="1" ht="20.100000000000001" customHeight="1" x14ac:dyDescent="0.2">
      <c r="B17" s="351" t="s">
        <v>298</v>
      </c>
      <c r="C17" s="358" t="s">
        <v>184</v>
      </c>
      <c r="D17" s="369"/>
    </row>
    <row r="18" spans="2:4" s="1" customFormat="1" ht="20.100000000000001" customHeight="1" x14ac:dyDescent="0.2">
      <c r="B18" s="355"/>
      <c r="C18" s="76" t="s">
        <v>13</v>
      </c>
      <c r="D18" s="366">
        <f>'Önk bevételek 2020'!G20</f>
        <v>6000000</v>
      </c>
    </row>
    <row r="19" spans="2:4" s="1" customFormat="1" ht="20.100000000000001" customHeight="1" x14ac:dyDescent="0.2">
      <c r="B19" s="355"/>
      <c r="C19" s="75" t="s">
        <v>185</v>
      </c>
      <c r="D19" s="366">
        <f>'Önk bevételek 2020'!G22</f>
        <v>3000000</v>
      </c>
    </row>
    <row r="20" spans="2:4" ht="20.100000000000001" customHeight="1" x14ac:dyDescent="0.2">
      <c r="B20" s="355"/>
      <c r="C20" s="75" t="s">
        <v>268</v>
      </c>
      <c r="D20" s="366">
        <f>'Önk bevételek 2020'!G23</f>
        <v>35000000</v>
      </c>
    </row>
    <row r="21" spans="2:4" ht="18.75" customHeight="1" x14ac:dyDescent="0.2">
      <c r="B21" s="355"/>
      <c r="C21" s="75" t="s">
        <v>269</v>
      </c>
      <c r="D21" s="366">
        <v>0</v>
      </c>
    </row>
    <row r="22" spans="2:4" ht="20.100000000000001" customHeight="1" thickBot="1" x14ac:dyDescent="0.25">
      <c r="B22" s="355"/>
      <c r="C22" s="77" t="s">
        <v>282</v>
      </c>
      <c r="D22" s="370">
        <f>'Önk bevételek 2020'!G29</f>
        <v>100000</v>
      </c>
    </row>
    <row r="23" spans="2:4" s="1" customFormat="1" ht="20.100000000000001" customHeight="1" thickBot="1" x14ac:dyDescent="0.25">
      <c r="B23" s="356"/>
      <c r="C23" s="359" t="s">
        <v>186</v>
      </c>
      <c r="D23" s="371">
        <f>SUM(D18:D22)</f>
        <v>44100000</v>
      </c>
    </row>
    <row r="24" spans="2:4" s="1" customFormat="1" ht="20.100000000000001" customHeight="1" thickBot="1" x14ac:dyDescent="0.25">
      <c r="B24" s="349"/>
      <c r="C24" s="357"/>
      <c r="D24" s="367"/>
    </row>
    <row r="25" spans="2:4" s="1" customFormat="1" ht="20.100000000000001" customHeight="1" x14ac:dyDescent="0.2">
      <c r="B25" s="354" t="s">
        <v>295</v>
      </c>
      <c r="C25" s="358" t="s">
        <v>195</v>
      </c>
      <c r="D25" s="369"/>
    </row>
    <row r="26" spans="2:4" ht="20.100000000000001" customHeight="1" thickBot="1" x14ac:dyDescent="0.25">
      <c r="B26" s="352"/>
      <c r="C26" s="77" t="s">
        <v>212</v>
      </c>
      <c r="D26" s="370">
        <f>'Önk bevételek 2020'!G14</f>
        <v>102579947</v>
      </c>
    </row>
    <row r="27" spans="2:4" ht="20.100000000000001" customHeight="1" thickBot="1" x14ac:dyDescent="0.25">
      <c r="B27" s="353"/>
      <c r="C27" s="359" t="s">
        <v>183</v>
      </c>
      <c r="D27" s="371">
        <f>SUM(D26)</f>
        <v>102579947</v>
      </c>
    </row>
    <row r="28" spans="2:4" ht="20.100000000000001" customHeight="1" thickBot="1" x14ac:dyDescent="0.25">
      <c r="B28" s="246"/>
      <c r="C28" s="363"/>
      <c r="D28" s="372"/>
    </row>
    <row r="29" spans="2:4" ht="20.100000000000001" customHeight="1" x14ac:dyDescent="0.2">
      <c r="B29" s="351" t="s">
        <v>296</v>
      </c>
      <c r="C29" s="358" t="s">
        <v>187</v>
      </c>
      <c r="D29" s="369"/>
    </row>
    <row r="30" spans="2:4" ht="20.100000000000001" customHeight="1" x14ac:dyDescent="0.2">
      <c r="B30" s="360"/>
      <c r="C30" s="365" t="s">
        <v>560</v>
      </c>
      <c r="D30" s="367">
        <f>'Óvoda bev 2020'!G9</f>
        <v>67660792</v>
      </c>
    </row>
    <row r="31" spans="2:4" ht="20.100000000000001" customHeight="1" x14ac:dyDescent="0.2">
      <c r="B31" s="360"/>
      <c r="C31" s="543" t="s">
        <v>642</v>
      </c>
      <c r="D31" s="366">
        <f>697330</f>
        <v>697330</v>
      </c>
    </row>
    <row r="32" spans="2:4" ht="20.100000000000001" customHeight="1" x14ac:dyDescent="0.2">
      <c r="B32" s="360"/>
      <c r="C32" s="350" t="s">
        <v>558</v>
      </c>
      <c r="D32" s="373">
        <v>0</v>
      </c>
    </row>
    <row r="33" spans="2:4" ht="20.100000000000001" customHeight="1" x14ac:dyDescent="0.2">
      <c r="B33" s="360"/>
      <c r="C33" s="350" t="s">
        <v>696</v>
      </c>
      <c r="D33" s="373">
        <f>1200000+1500000</f>
        <v>2700000</v>
      </c>
    </row>
    <row r="34" spans="2:4" ht="20.100000000000001" customHeight="1" thickBot="1" x14ac:dyDescent="0.25">
      <c r="B34" s="352"/>
      <c r="C34" s="77" t="s">
        <v>557</v>
      </c>
      <c r="D34" s="370">
        <v>7300000</v>
      </c>
    </row>
    <row r="35" spans="2:4" ht="20.100000000000001" customHeight="1" thickBot="1" x14ac:dyDescent="0.25">
      <c r="B35" s="353"/>
      <c r="C35" s="359" t="s">
        <v>188</v>
      </c>
      <c r="D35" s="371">
        <f>SUM(D29:D34)</f>
        <v>78358122</v>
      </c>
    </row>
    <row r="36" spans="2:4" ht="20.100000000000001" customHeight="1" thickBot="1" x14ac:dyDescent="0.25">
      <c r="B36" s="361"/>
      <c r="C36" s="738"/>
      <c r="D36" s="739"/>
    </row>
    <row r="37" spans="2:4" ht="20.100000000000001" customHeight="1" x14ac:dyDescent="0.2">
      <c r="B37" s="351" t="s">
        <v>297</v>
      </c>
      <c r="C37" s="358" t="s">
        <v>576</v>
      </c>
      <c r="D37" s="369"/>
    </row>
    <row r="38" spans="2:4" ht="20.100000000000001" customHeight="1" x14ac:dyDescent="0.2">
      <c r="B38" s="360"/>
      <c r="C38" s="543" t="s">
        <v>713</v>
      </c>
      <c r="D38" s="366">
        <v>4999997</v>
      </c>
    </row>
    <row r="39" spans="2:4" ht="20.100000000000001" customHeight="1" thickBot="1" x14ac:dyDescent="0.25">
      <c r="B39" s="360"/>
      <c r="C39" s="365" t="s">
        <v>714</v>
      </c>
      <c r="D39" s="376">
        <v>14999995</v>
      </c>
    </row>
    <row r="40" spans="2:4" ht="20.100000000000001" customHeight="1" thickBot="1" x14ac:dyDescent="0.25">
      <c r="B40" s="353"/>
      <c r="C40" s="359" t="s">
        <v>712</v>
      </c>
      <c r="D40" s="371">
        <f>SUM(D37:D39)</f>
        <v>19999992</v>
      </c>
    </row>
    <row r="41" spans="2:4" ht="20.100000000000001" customHeight="1" thickBot="1" x14ac:dyDescent="0.25">
      <c r="B41" s="361"/>
      <c r="C41" s="362"/>
      <c r="D41" s="374"/>
    </row>
    <row r="42" spans="2:4" ht="20.100000000000001" customHeight="1" x14ac:dyDescent="0.2">
      <c r="B42" s="351" t="s">
        <v>619</v>
      </c>
      <c r="C42" s="358" t="s">
        <v>196</v>
      </c>
      <c r="D42" s="375">
        <v>0</v>
      </c>
    </row>
    <row r="43" spans="2:4" ht="20.100000000000001" customHeight="1" x14ac:dyDescent="0.2">
      <c r="B43" s="360" t="s">
        <v>300</v>
      </c>
      <c r="C43" s="76" t="s">
        <v>360</v>
      </c>
      <c r="D43" s="376">
        <v>0</v>
      </c>
    </row>
    <row r="44" spans="2:4" ht="20.100000000000001" customHeight="1" x14ac:dyDescent="0.2">
      <c r="B44" s="360" t="s">
        <v>301</v>
      </c>
      <c r="C44" s="76" t="s">
        <v>617</v>
      </c>
      <c r="D44" s="376">
        <v>0</v>
      </c>
    </row>
    <row r="45" spans="2:4" ht="20.100000000000001" customHeight="1" x14ac:dyDescent="0.2">
      <c r="B45" s="360" t="s">
        <v>618</v>
      </c>
      <c r="C45" s="76" t="s">
        <v>667</v>
      </c>
      <c r="D45" s="376">
        <f>'Önk bevételek 2020'!G48</f>
        <v>158276029</v>
      </c>
    </row>
    <row r="46" spans="2:4" ht="20.100000000000001" customHeight="1" x14ac:dyDescent="0.2">
      <c r="B46" s="360" t="s">
        <v>618</v>
      </c>
      <c r="C46" s="357" t="s">
        <v>668</v>
      </c>
      <c r="D46" s="367">
        <f>'Óvoda bev 2020'!G8</f>
        <v>101841</v>
      </c>
    </row>
    <row r="47" spans="2:4" ht="20.100000000000001" customHeight="1" thickBot="1" x14ac:dyDescent="0.25">
      <c r="B47" s="360" t="s">
        <v>618</v>
      </c>
      <c r="C47" s="77" t="s">
        <v>620</v>
      </c>
      <c r="D47" s="370">
        <v>0</v>
      </c>
    </row>
    <row r="48" spans="2:4" ht="20.100000000000001" customHeight="1" thickBot="1" x14ac:dyDescent="0.25">
      <c r="B48" s="353"/>
      <c r="C48" s="446" t="s">
        <v>559</v>
      </c>
      <c r="D48" s="447">
        <f>SUM(D42:D47)</f>
        <v>158377870</v>
      </c>
    </row>
    <row r="49" spans="2:4" ht="20.100000000000001" customHeight="1" thickBot="1" x14ac:dyDescent="0.25">
      <c r="B49" s="246"/>
    </row>
    <row r="50" spans="2:4" ht="22.5" customHeight="1" thickBot="1" x14ac:dyDescent="0.3">
      <c r="C50" s="449" t="s">
        <v>621</v>
      </c>
      <c r="D50" s="450">
        <f>D15+D23+D27+D35+D48+D40</f>
        <v>417365000</v>
      </c>
    </row>
    <row r="51" spans="2:4" ht="20.100000000000001" customHeight="1" x14ac:dyDescent="0.25">
      <c r="C51" s="7"/>
      <c r="D51" s="448"/>
    </row>
    <row r="52" spans="2:4" ht="20.100000000000001" customHeight="1" x14ac:dyDescent="0.25">
      <c r="C52" s="7"/>
    </row>
    <row r="53" spans="2:4" ht="20.100000000000001" customHeight="1" x14ac:dyDescent="0.25">
      <c r="C53" s="7"/>
      <c r="D53" s="364"/>
    </row>
    <row r="54" spans="2:4" ht="20.100000000000001" customHeight="1" x14ac:dyDescent="0.25">
      <c r="C54" s="7"/>
    </row>
    <row r="55" spans="2:4" ht="20.100000000000001" customHeight="1" x14ac:dyDescent="0.25">
      <c r="C55" s="8"/>
    </row>
    <row r="56" spans="2:4" ht="18" x14ac:dyDescent="0.25">
      <c r="C56" s="7"/>
    </row>
    <row r="57" spans="2:4" ht="18" x14ac:dyDescent="0.25">
      <c r="C57" s="8"/>
    </row>
    <row r="58" spans="2:4" ht="18" x14ac:dyDescent="0.25">
      <c r="C58" s="7"/>
    </row>
    <row r="59" spans="2:4" ht="18" x14ac:dyDescent="0.25">
      <c r="C59" s="7"/>
    </row>
    <row r="60" spans="2:4" ht="18" x14ac:dyDescent="0.25">
      <c r="C60" s="7"/>
    </row>
    <row r="61" spans="2:4" ht="18" x14ac:dyDescent="0.25">
      <c r="C61" s="7"/>
    </row>
    <row r="62" spans="2:4" ht="18" x14ac:dyDescent="0.25">
      <c r="C62" s="7"/>
    </row>
    <row r="63" spans="2:4" ht="18" x14ac:dyDescent="0.25">
      <c r="C63" s="7"/>
    </row>
    <row r="64" spans="2:4" ht="18" x14ac:dyDescent="0.25">
      <c r="C64" s="8"/>
    </row>
    <row r="65" spans="3:4" x14ac:dyDescent="0.2">
      <c r="C65" s="3"/>
    </row>
    <row r="66" spans="3:4" ht="18" x14ac:dyDescent="0.25">
      <c r="C66" s="8"/>
    </row>
    <row r="67" spans="3:4" x14ac:dyDescent="0.2">
      <c r="C67" s="3"/>
    </row>
    <row r="68" spans="3:4" ht="18" x14ac:dyDescent="0.25">
      <c r="C68" s="8"/>
    </row>
    <row r="69" spans="3:4" ht="18" x14ac:dyDescent="0.25">
      <c r="C69" s="7"/>
    </row>
    <row r="70" spans="3:4" ht="18" x14ac:dyDescent="0.25">
      <c r="C70" s="7"/>
    </row>
    <row r="71" spans="3:4" ht="18" x14ac:dyDescent="0.25">
      <c r="C71" s="7"/>
    </row>
    <row r="72" spans="3:4" ht="18" x14ac:dyDescent="0.25">
      <c r="C72" s="7"/>
    </row>
    <row r="73" spans="3:4" ht="18" x14ac:dyDescent="0.25">
      <c r="C73" s="7"/>
    </row>
    <row r="74" spans="3:4" ht="18" x14ac:dyDescent="0.25">
      <c r="C74" s="7"/>
    </row>
    <row r="75" spans="3:4" ht="18" x14ac:dyDescent="0.25">
      <c r="C75" s="8"/>
    </row>
    <row r="77" spans="3:4" x14ac:dyDescent="0.2">
      <c r="D77" s="80"/>
    </row>
  </sheetData>
  <mergeCells count="4">
    <mergeCell ref="C3:D3"/>
    <mergeCell ref="C4:D4"/>
    <mergeCell ref="A1:E1"/>
    <mergeCell ref="A2:E2"/>
  </mergeCells>
  <phoneticPr fontId="0" type="noConversion"/>
  <pageMargins left="0.78740157480314965" right="0.78740157480314965" top="0.19685039370078741" bottom="0.19685039370078741" header="0.51181102362204722" footer="0.51181102362204722"/>
  <pageSetup paperSize="9" scale="81" orientation="portrait" r:id="rId1"/>
  <headerFooter alignWithMargins="0">
    <oddHeader>&amp;LLeányvár Község Önkormányzata</oddHeader>
    <oddFooter>&amp;LKészítette:&amp;C&amp;P/&amp;N</oddFooter>
  </headerFooter>
  <colBreaks count="1" manualBreakCount="1">
    <brk id="5" max="44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79998168889431442"/>
  </sheetPr>
  <dimension ref="A1:G59"/>
  <sheetViews>
    <sheetView zoomScaleNormal="100" workbookViewId="0">
      <selection activeCell="B17" sqref="B17"/>
    </sheetView>
  </sheetViews>
  <sheetFormatPr defaultRowHeight="12.75" x14ac:dyDescent="0.2"/>
  <cols>
    <col min="1" max="1" width="66.140625" customWidth="1"/>
    <col min="2" max="2" width="21.42578125" customWidth="1"/>
    <col min="3" max="3" width="15.140625" customWidth="1"/>
    <col min="4" max="4" width="24.8554687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1:7" ht="40.5" customHeight="1" x14ac:dyDescent="0.2"/>
    <row r="2" spans="1:7" ht="18.75" customHeight="1" x14ac:dyDescent="0.2">
      <c r="A2" s="796" t="s">
        <v>655</v>
      </c>
      <c r="B2" s="796"/>
      <c r="C2" s="16"/>
      <c r="D2" s="796"/>
      <c r="E2" s="796"/>
      <c r="F2" s="796"/>
    </row>
    <row r="3" spans="1:7" ht="18.75" customHeight="1" x14ac:dyDescent="0.2">
      <c r="A3" s="32"/>
      <c r="B3" s="33"/>
      <c r="C3" s="33"/>
      <c r="D3" s="798"/>
      <c r="E3" s="799"/>
      <c r="F3" s="799"/>
    </row>
    <row r="5" spans="1:7" x14ac:dyDescent="0.2">
      <c r="A5" s="890" t="s">
        <v>656</v>
      </c>
      <c r="B5" s="890"/>
    </row>
    <row r="6" spans="1:7" ht="26.25" customHeight="1" x14ac:dyDescent="0.2">
      <c r="A6" s="890"/>
      <c r="B6" s="890"/>
    </row>
    <row r="7" spans="1:7" x14ac:dyDescent="0.2">
      <c r="A7" s="39"/>
      <c r="B7" s="39"/>
    </row>
    <row r="8" spans="1:7" ht="20.25" customHeight="1" thickBot="1" x14ac:dyDescent="0.25">
      <c r="B8" s="85" t="s">
        <v>321</v>
      </c>
    </row>
    <row r="9" spans="1:7" ht="26.25" customHeight="1" x14ac:dyDescent="0.2">
      <c r="A9" s="115" t="s">
        <v>8</v>
      </c>
      <c r="B9" s="116" t="s">
        <v>322</v>
      </c>
    </row>
    <row r="10" spans="1:7" ht="27" customHeight="1" x14ac:dyDescent="0.2">
      <c r="A10" s="75" t="s">
        <v>270</v>
      </c>
      <c r="B10" s="110">
        <f>'Önk bevételek 2020'!G8</f>
        <v>14741635</v>
      </c>
      <c r="E10" s="71"/>
    </row>
    <row r="11" spans="1:7" ht="27" customHeight="1" x14ac:dyDescent="0.2">
      <c r="A11" s="75" t="s">
        <v>271</v>
      </c>
      <c r="B11" s="110">
        <f>'Önk bevételek 2020'!G9</f>
        <v>62404800</v>
      </c>
    </row>
    <row r="12" spans="1:7" ht="31.5" customHeight="1" x14ac:dyDescent="0.2">
      <c r="A12" s="75" t="s">
        <v>272</v>
      </c>
      <c r="B12" s="110">
        <f>'Önk bevételek 2020'!G10</f>
        <v>21773745</v>
      </c>
      <c r="G12" s="79"/>
    </row>
    <row r="13" spans="1:7" ht="27" customHeight="1" x14ac:dyDescent="0.2">
      <c r="A13" s="77" t="s">
        <v>273</v>
      </c>
      <c r="B13" s="111">
        <f>'Önk bevételek 2020'!G11</f>
        <v>3510687</v>
      </c>
    </row>
    <row r="14" spans="1:7" ht="27" customHeight="1" x14ac:dyDescent="0.2">
      <c r="A14" s="75" t="s">
        <v>643</v>
      </c>
      <c r="B14" s="110">
        <f>'Önk bevételek 2020'!G12</f>
        <v>0</v>
      </c>
    </row>
    <row r="15" spans="1:7" ht="27" customHeight="1" thickBot="1" x14ac:dyDescent="0.25">
      <c r="A15" s="693" t="s">
        <v>697</v>
      </c>
      <c r="B15" s="694">
        <f>'Önk bevételek 2020'!G13</f>
        <v>149080</v>
      </c>
    </row>
    <row r="16" spans="1:7" ht="27" customHeight="1" thickBot="1" x14ac:dyDescent="0.25">
      <c r="A16" s="113" t="s">
        <v>213</v>
      </c>
      <c r="B16" s="114">
        <f>SUM(B10:B15)</f>
        <v>102579947</v>
      </c>
    </row>
    <row r="21" spans="1:2" ht="15" x14ac:dyDescent="0.3">
      <c r="A21" s="14"/>
      <c r="B21" s="4"/>
    </row>
    <row r="59" spans="3:3" x14ac:dyDescent="0.2">
      <c r="C59" s="80"/>
    </row>
  </sheetData>
  <mergeCells count="4">
    <mergeCell ref="A5:B6"/>
    <mergeCell ref="D2:F2"/>
    <mergeCell ref="D3:F3"/>
    <mergeCell ref="A2:B2"/>
  </mergeCells>
  <phoneticPr fontId="0" type="noConversion"/>
  <pageMargins left="0.19685039370078741" right="0.19685039370078741" top="0.78740157480314965" bottom="0.78740157480314965" header="0.51181102362204722" footer="0.51181102362204722"/>
  <pageSetup paperSize="9" orientation="portrait" r:id="rId1"/>
  <headerFooter alignWithMargins="0">
    <oddHeader>&amp;LLeányvár Község Önkormányzata</oddHeader>
    <oddFooter>&amp;LKészítette:&amp;C&amp;P/&amp;N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11</vt:i4>
      </vt:variant>
    </vt:vector>
  </HeadingPairs>
  <TitlesOfParts>
    <vt:vector size="28" baseType="lpstr">
      <vt:lpstr>Önk bevételek 2020</vt:lpstr>
      <vt:lpstr>Önk kiadások 2020</vt:lpstr>
      <vt:lpstr>Óvoda bev 2020</vt:lpstr>
      <vt:lpstr>Óvoda kiad 2020</vt:lpstr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 sz. melléklet</vt:lpstr>
      <vt:lpstr>Munka1</vt:lpstr>
      <vt:lpstr>'1.sz.melléklet'!Nyomtatási_terület</vt:lpstr>
      <vt:lpstr>'10.sz.melléklet'!Nyomtatási_terület</vt:lpstr>
      <vt:lpstr>'11.sz.melléklet'!Nyomtatási_terület</vt:lpstr>
      <vt:lpstr>'2. sz.melléklet'!Nyomtatási_terület</vt:lpstr>
      <vt:lpstr>'3.sz. melléklet'!Nyomtatási_terület</vt:lpstr>
      <vt:lpstr>'4. sz. melléklet'!Nyomtatási_terület</vt:lpstr>
      <vt:lpstr>'5. sz. melléklet'!Nyomtatási_terület</vt:lpstr>
      <vt:lpstr>'6. sz.melléklet'!Nyomtatási_terület</vt:lpstr>
      <vt:lpstr>'7.sz. melléklet'!Nyomtatási_terület</vt:lpstr>
      <vt:lpstr>'8.sz. melléklet'!Nyomtatási_terület</vt:lpstr>
      <vt:lpstr>'9.sz.melléklet'!Nyomtatási_terület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PC-6</cp:lastModifiedBy>
  <cp:lastPrinted>2020-09-23T09:35:24Z</cp:lastPrinted>
  <dcterms:created xsi:type="dcterms:W3CDTF">2004-07-16T06:20:01Z</dcterms:created>
  <dcterms:modified xsi:type="dcterms:W3CDTF">2020-09-23T09:35:35Z</dcterms:modified>
</cp:coreProperties>
</file>