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1760" tabRatio="728" activeTab="8"/>
  </bookViews>
  <sheets>
    <sheet name="1.1.sz.mell." sheetId="1" r:id="rId1"/>
    <sheet name="1.2.sz.mell." sheetId="95" r:id="rId2"/>
    <sheet name="1.3.sz.mell." sheetId="96" r:id="rId3"/>
    <sheet name="1.4.sz.mell." sheetId="9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.mell." sheetId="130" r:id="rId11"/>
    <sheet name="6-a.melléklet" sheetId="94" r:id="rId12"/>
    <sheet name="7.sz.mell." sheetId="64" r:id="rId13"/>
    <sheet name="8. sz. mell. " sheetId="133" r:id="rId14"/>
    <sheet name="9.mell" sheetId="129" r:id="rId15"/>
    <sheet name="9.1. sz. mell" sheetId="3" r:id="rId16"/>
    <sheet name="9.1-a.mell." sheetId="126" r:id="rId17"/>
    <sheet name="9.1.1. sz. mell " sheetId="113" r:id="rId18"/>
    <sheet name="9.1.2. sz. mell  " sheetId="114" r:id="rId19"/>
    <sheet name="9.1.3. sz. mell   " sheetId="115" r:id="rId20"/>
    <sheet name="9.2. sz. mell" sheetId="79" r:id="rId21"/>
    <sheet name="9.2-a.sz.mell." sheetId="127" r:id="rId22"/>
    <sheet name="9.2.1. sz. mell" sheetId="98" r:id="rId23"/>
    <sheet name="9.3. sz. mell" sheetId="105" r:id="rId24"/>
    <sheet name="9.4. sz. mell " sheetId="119" r:id="rId25"/>
    <sheet name="9.5. sz. mell " sheetId="120" r:id="rId26"/>
    <sheet name="9.6. sz. mell " sheetId="121" r:id="rId27"/>
    <sheet name="9.7. sz. mell " sheetId="122" r:id="rId28"/>
    <sheet name="9.8. sz. mell " sheetId="123" r:id="rId29"/>
    <sheet name="9.8.1. sz. mell " sheetId="124" r:id="rId30"/>
    <sheet name="9.8.2. sz. mell " sheetId="125" r:id="rId31"/>
    <sheet name="10.sz.mell" sheetId="89" r:id="rId32"/>
    <sheet name="1. sz tájékoztató t" sheetId="66" r:id="rId33"/>
    <sheet name="2. sz tájékoztató t." sheetId="88" r:id="rId34"/>
    <sheet name="3.sz tájékoztató t." sheetId="24" r:id="rId35"/>
    <sheet name="4.sz.tájékoztató" sheetId="128" r:id="rId36"/>
    <sheet name="5.sz tájékoztató t." sheetId="2" r:id="rId37"/>
  </sheets>
  <definedNames>
    <definedName name="_xlnm.Print_Titles" localSheetId="15">'9.1. sz. mell'!$1:$6</definedName>
    <definedName name="_xlnm.Print_Titles" localSheetId="17">'9.1.1. sz. mell '!$1:$6</definedName>
    <definedName name="_xlnm.Print_Titles" localSheetId="18">'9.1.2. sz. mell  '!$1:$6</definedName>
    <definedName name="_xlnm.Print_Titles" localSheetId="19">'9.1.3. sz. mell   '!$1:$6</definedName>
    <definedName name="_xlnm.Print_Titles" localSheetId="20">'9.2. sz. mell'!$1:$6</definedName>
    <definedName name="_xlnm.Print_Titles" localSheetId="22">'9.2.1. sz. mell'!$1:$6</definedName>
    <definedName name="_xlnm.Print_Titles" localSheetId="23">'9.3. sz. mell'!$1:$6</definedName>
    <definedName name="_xlnm.Print_Titles" localSheetId="24">'9.4. sz. mell '!$1:$6</definedName>
    <definedName name="_xlnm.Print_Titles" localSheetId="25">'9.5. sz. mell '!$1:$6</definedName>
    <definedName name="_xlnm.Print_Titles" localSheetId="26">'9.6. sz. mell '!$1:$6</definedName>
    <definedName name="_xlnm.Print_Titles" localSheetId="27">'9.7. sz. mell '!$1:$6</definedName>
    <definedName name="_xlnm.Print_Titles" localSheetId="28">'9.8. sz. mell '!$1:$6</definedName>
    <definedName name="_xlnm.Print_Titles" localSheetId="29">'9.8.1. sz. mell '!$1:$6</definedName>
    <definedName name="_xlnm.Print_Titles" localSheetId="30">'9.8.2. sz. mell '!$1:$6</definedName>
    <definedName name="_xlnm.Print_Area" localSheetId="0">'1.1.sz.mell.'!$D$83:$D$84,'1.1.sz.mell.'!$C$8</definedName>
    <definedName name="_xlnm.Print_Area" localSheetId="1">'1.2.sz.mell.'!$A$1:$C$132</definedName>
    <definedName name="_xlnm.Print_Area" localSheetId="2">'1.3.sz.mell.'!$A$1:$C$132</definedName>
    <definedName name="_xlnm.Print_Area" localSheetId="3">'1.4.sz.mell.'!$A$1:$C$131</definedName>
  </definedNames>
  <calcPr calcId="125725" fullCalcOnLoad="1"/>
</workbook>
</file>

<file path=xl/calcChain.xml><?xml version="1.0" encoding="utf-8"?>
<calcChain xmlns="http://schemas.openxmlformats.org/spreadsheetml/2006/main">
  <c r="J42" i="130"/>
  <c r="J43"/>
  <c r="J35"/>
  <c r="J34"/>
  <c r="J33"/>
  <c r="J28"/>
  <c r="J29"/>
  <c r="J30"/>
  <c r="J31"/>
  <c r="J32"/>
  <c r="H26" i="94"/>
  <c r="H25"/>
  <c r="H15"/>
  <c r="H24"/>
  <c r="H23"/>
  <c r="H20"/>
  <c r="H19"/>
  <c r="H22"/>
  <c r="H14"/>
  <c r="H11"/>
  <c r="H16"/>
  <c r="H17"/>
  <c r="J12" i="64"/>
  <c r="J13"/>
  <c r="I15"/>
  <c r="J14"/>
  <c r="J11"/>
  <c r="J10"/>
  <c r="J9"/>
  <c r="J8"/>
  <c r="J7"/>
  <c r="J6"/>
  <c r="J5"/>
  <c r="G27" i="94"/>
  <c r="I46" i="130"/>
  <c r="J45"/>
  <c r="J44"/>
  <c r="J41"/>
  <c r="J40"/>
  <c r="J39"/>
  <c r="J46"/>
  <c r="I37"/>
  <c r="I47"/>
  <c r="J36"/>
  <c r="J27"/>
  <c r="J26"/>
  <c r="J25"/>
  <c r="J24"/>
  <c r="J23"/>
  <c r="J22"/>
  <c r="J21"/>
  <c r="J20"/>
  <c r="J19"/>
  <c r="J18"/>
  <c r="J17"/>
  <c r="J16"/>
  <c r="J15"/>
  <c r="J14"/>
  <c r="J13"/>
  <c r="J12"/>
  <c r="J11"/>
  <c r="I130" i="1"/>
  <c r="I129"/>
  <c r="I128"/>
  <c r="I127"/>
  <c r="I126"/>
  <c r="H126"/>
  <c r="I125"/>
  <c r="I124"/>
  <c r="I123"/>
  <c r="I122"/>
  <c r="I121"/>
  <c r="H121"/>
  <c r="I120"/>
  <c r="I119"/>
  <c r="I118"/>
  <c r="I117"/>
  <c r="I116"/>
  <c r="H116"/>
  <c r="I115"/>
  <c r="I114"/>
  <c r="I113"/>
  <c r="I112"/>
  <c r="I131"/>
  <c r="I137"/>
  <c r="H112"/>
  <c r="H131"/>
  <c r="H137"/>
  <c r="I110"/>
  <c r="I109"/>
  <c r="H108"/>
  <c r="I107"/>
  <c r="I106"/>
  <c r="I105"/>
  <c r="I104"/>
  <c r="I103"/>
  <c r="I102"/>
  <c r="H102"/>
  <c r="I101"/>
  <c r="I100"/>
  <c r="I99"/>
  <c r="I98"/>
  <c r="I97"/>
  <c r="H96"/>
  <c r="H111"/>
  <c r="H20"/>
  <c r="H13"/>
  <c r="I87"/>
  <c r="I86"/>
  <c r="I85"/>
  <c r="I84"/>
  <c r="I83"/>
  <c r="H83"/>
  <c r="I82"/>
  <c r="I81"/>
  <c r="I80"/>
  <c r="I79"/>
  <c r="H79"/>
  <c r="I78"/>
  <c r="I77"/>
  <c r="I76"/>
  <c r="H76"/>
  <c r="I75"/>
  <c r="I74"/>
  <c r="I73"/>
  <c r="I72"/>
  <c r="I71"/>
  <c r="H71"/>
  <c r="I70"/>
  <c r="I69"/>
  <c r="I68"/>
  <c r="I67"/>
  <c r="I89"/>
  <c r="H67"/>
  <c r="H89"/>
  <c r="I65"/>
  <c r="I64"/>
  <c r="I63"/>
  <c r="I62"/>
  <c r="I61"/>
  <c r="H61"/>
  <c r="I60"/>
  <c r="I59"/>
  <c r="I58"/>
  <c r="I57"/>
  <c r="I56"/>
  <c r="H56"/>
  <c r="I55"/>
  <c r="I54"/>
  <c r="I53"/>
  <c r="I52"/>
  <c r="I51"/>
  <c r="I50"/>
  <c r="H50"/>
  <c r="I49"/>
  <c r="I48"/>
  <c r="I47"/>
  <c r="I46"/>
  <c r="I45"/>
  <c r="I44"/>
  <c r="I43"/>
  <c r="I42"/>
  <c r="I41"/>
  <c r="I40"/>
  <c r="H39"/>
  <c r="I38"/>
  <c r="I37"/>
  <c r="I36"/>
  <c r="I35"/>
  <c r="I34"/>
  <c r="I33"/>
  <c r="I32"/>
  <c r="I31"/>
  <c r="I30"/>
  <c r="I29"/>
  <c r="I28"/>
  <c r="I27"/>
  <c r="I26"/>
  <c r="I25"/>
  <c r="I24"/>
  <c r="I23"/>
  <c r="I21"/>
  <c r="I20"/>
  <c r="I19"/>
  <c r="I18"/>
  <c r="I17"/>
  <c r="I16"/>
  <c r="I14"/>
  <c r="I12"/>
  <c r="I11"/>
  <c r="I10"/>
  <c r="I9"/>
  <c r="I8"/>
  <c r="I7"/>
  <c r="I6"/>
  <c r="H6"/>
  <c r="H16" i="3"/>
  <c r="I58" i="123"/>
  <c r="I57"/>
  <c r="I54"/>
  <c r="I53"/>
  <c r="I52"/>
  <c r="I51"/>
  <c r="I50"/>
  <c r="H50"/>
  <c r="I49"/>
  <c r="I48"/>
  <c r="I47"/>
  <c r="I46"/>
  <c r="I45"/>
  <c r="H44"/>
  <c r="H55"/>
  <c r="I39"/>
  <c r="I36"/>
  <c r="I38"/>
  <c r="I37"/>
  <c r="H36"/>
  <c r="I34"/>
  <c r="I33"/>
  <c r="I32"/>
  <c r="I31"/>
  <c r="I30"/>
  <c r="I29"/>
  <c r="H29"/>
  <c r="I28"/>
  <c r="I27"/>
  <c r="I26"/>
  <c r="I25"/>
  <c r="H25"/>
  <c r="I24"/>
  <c r="I23"/>
  <c r="I22"/>
  <c r="I21"/>
  <c r="I20"/>
  <c r="I19"/>
  <c r="H19"/>
  <c r="I18"/>
  <c r="I17"/>
  <c r="I16"/>
  <c r="I15"/>
  <c r="I14"/>
  <c r="I13"/>
  <c r="I12"/>
  <c r="I11"/>
  <c r="I10"/>
  <c r="I9"/>
  <c r="H8"/>
  <c r="H35"/>
  <c r="G58" i="122"/>
  <c r="G57"/>
  <c r="G54"/>
  <c r="G53"/>
  <c r="G52"/>
  <c r="G51"/>
  <c r="G50"/>
  <c r="F50"/>
  <c r="G49"/>
  <c r="G48"/>
  <c r="G47"/>
  <c r="G46"/>
  <c r="G45"/>
  <c r="F44"/>
  <c r="F55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19"/>
  <c r="G21"/>
  <c r="G20"/>
  <c r="F19"/>
  <c r="G18"/>
  <c r="G17"/>
  <c r="G16"/>
  <c r="G15"/>
  <c r="G14"/>
  <c r="G13"/>
  <c r="G12"/>
  <c r="G11"/>
  <c r="G10"/>
  <c r="G9"/>
  <c r="F8"/>
  <c r="F35"/>
  <c r="F40"/>
  <c r="G58" i="120"/>
  <c r="G57"/>
  <c r="G54"/>
  <c r="G53"/>
  <c r="G52"/>
  <c r="G51"/>
  <c r="G50"/>
  <c r="F50"/>
  <c r="G49"/>
  <c r="G48"/>
  <c r="G47"/>
  <c r="G46"/>
  <c r="G45"/>
  <c r="F44"/>
  <c r="F55"/>
  <c r="G39"/>
  <c r="G36"/>
  <c r="G40"/>
  <c r="G38"/>
  <c r="G37"/>
  <c r="F36"/>
  <c r="F40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14"/>
  <c r="G13"/>
  <c r="G12"/>
  <c r="G11"/>
  <c r="G10"/>
  <c r="G9"/>
  <c r="G8"/>
  <c r="F8"/>
  <c r="F35"/>
  <c r="G58" i="105"/>
  <c r="G57"/>
  <c r="G54"/>
  <c r="G53"/>
  <c r="G52"/>
  <c r="G51"/>
  <c r="G50"/>
  <c r="F50"/>
  <c r="G49"/>
  <c r="G48"/>
  <c r="G47"/>
  <c r="G46"/>
  <c r="G45"/>
  <c r="G44"/>
  <c r="F44"/>
  <c r="F55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14"/>
  <c r="G13"/>
  <c r="G12"/>
  <c r="G11"/>
  <c r="G10"/>
  <c r="G9"/>
  <c r="G8"/>
  <c r="G35"/>
  <c r="F8"/>
  <c r="F35"/>
  <c r="F40"/>
  <c r="G58" i="119"/>
  <c r="G57"/>
  <c r="G54"/>
  <c r="G53"/>
  <c r="G52"/>
  <c r="G51"/>
  <c r="G50"/>
  <c r="F50"/>
  <c r="G49"/>
  <c r="G48"/>
  <c r="G47"/>
  <c r="G46"/>
  <c r="G45"/>
  <c r="G44"/>
  <c r="G55"/>
  <c r="F44"/>
  <c r="F55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14"/>
  <c r="G13"/>
  <c r="G12"/>
  <c r="G11"/>
  <c r="G10"/>
  <c r="G9"/>
  <c r="G8"/>
  <c r="F8"/>
  <c r="F35"/>
  <c r="F40"/>
  <c r="I59" i="121"/>
  <c r="I58"/>
  <c r="I52"/>
  <c r="I51"/>
  <c r="H51"/>
  <c r="I50"/>
  <c r="I49"/>
  <c r="I48"/>
  <c r="I47"/>
  <c r="I46"/>
  <c r="I45"/>
  <c r="I44"/>
  <c r="I56"/>
  <c r="H44"/>
  <c r="H56"/>
  <c r="I39"/>
  <c r="I36"/>
  <c r="I38"/>
  <c r="I37"/>
  <c r="H36"/>
  <c r="I33"/>
  <c r="I32"/>
  <c r="I31"/>
  <c r="I30"/>
  <c r="I29"/>
  <c r="H29"/>
  <c r="I28"/>
  <c r="I27"/>
  <c r="I26"/>
  <c r="I25"/>
  <c r="I24"/>
  <c r="H25"/>
  <c r="I23"/>
  <c r="I22"/>
  <c r="I21"/>
  <c r="I20"/>
  <c r="I19"/>
  <c r="H19"/>
  <c r="I10"/>
  <c r="I8"/>
  <c r="H8"/>
  <c r="H35"/>
  <c r="H40"/>
  <c r="G58" i="79"/>
  <c r="G57"/>
  <c r="G54"/>
  <c r="G53"/>
  <c r="G52"/>
  <c r="G51"/>
  <c r="G50"/>
  <c r="F50"/>
  <c r="G49"/>
  <c r="G48"/>
  <c r="G47"/>
  <c r="G46"/>
  <c r="G45"/>
  <c r="G44"/>
  <c r="G55"/>
  <c r="F44"/>
  <c r="F55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14"/>
  <c r="G13"/>
  <c r="G12"/>
  <c r="G11"/>
  <c r="G10"/>
  <c r="G9"/>
  <c r="F8"/>
  <c r="F35"/>
  <c r="F40"/>
  <c r="I131" i="3"/>
  <c r="I130"/>
  <c r="I126"/>
  <c r="I125"/>
  <c r="I124"/>
  <c r="I123"/>
  <c r="I122"/>
  <c r="I121"/>
  <c r="I120"/>
  <c r="I119"/>
  <c r="I118"/>
  <c r="I117"/>
  <c r="I127"/>
  <c r="I116"/>
  <c r="I115"/>
  <c r="I114"/>
  <c r="I113"/>
  <c r="I112"/>
  <c r="I111"/>
  <c r="I110"/>
  <c r="I109"/>
  <c r="I108"/>
  <c r="I106"/>
  <c r="I105"/>
  <c r="I103"/>
  <c r="I102"/>
  <c r="I101"/>
  <c r="I100"/>
  <c r="I99"/>
  <c r="I98"/>
  <c r="I97"/>
  <c r="I96"/>
  <c r="I95"/>
  <c r="I94"/>
  <c r="I93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H122"/>
  <c r="H117"/>
  <c r="H127"/>
  <c r="H112"/>
  <c r="H108"/>
  <c r="H104"/>
  <c r="H98"/>
  <c r="H92"/>
  <c r="H81"/>
  <c r="H77"/>
  <c r="H74"/>
  <c r="H69"/>
  <c r="H65"/>
  <c r="H87"/>
  <c r="H59"/>
  <c r="H54"/>
  <c r="H48"/>
  <c r="H37"/>
  <c r="H30"/>
  <c r="H23"/>
  <c r="H8"/>
  <c r="I8"/>
  <c r="C27" i="94"/>
  <c r="D27"/>
  <c r="E27"/>
  <c r="F27"/>
  <c r="H27"/>
  <c r="B27"/>
  <c r="G59" i="121"/>
  <c r="G58"/>
  <c r="G52"/>
  <c r="G51"/>
  <c r="F51"/>
  <c r="G50"/>
  <c r="G49"/>
  <c r="G48"/>
  <c r="G47"/>
  <c r="G46"/>
  <c r="G45"/>
  <c r="F44"/>
  <c r="F56"/>
  <c r="G39"/>
  <c r="G38"/>
  <c r="G37"/>
  <c r="G36"/>
  <c r="F36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0"/>
  <c r="G8"/>
  <c r="G35"/>
  <c r="G40"/>
  <c r="F8"/>
  <c r="G37" i="130"/>
  <c r="H26"/>
  <c r="H27"/>
  <c r="H37"/>
  <c r="H36"/>
  <c r="F20" i="1"/>
  <c r="F13"/>
  <c r="G58" i="123"/>
  <c r="G57"/>
  <c r="G54"/>
  <c r="G53"/>
  <c r="G52"/>
  <c r="G51"/>
  <c r="G50"/>
  <c r="F50"/>
  <c r="G49"/>
  <c r="G48"/>
  <c r="G47"/>
  <c r="G44"/>
  <c r="G46"/>
  <c r="G45"/>
  <c r="F44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8"/>
  <c r="G14"/>
  <c r="G13"/>
  <c r="G12"/>
  <c r="G11"/>
  <c r="G10"/>
  <c r="G9"/>
  <c r="F8"/>
  <c r="F35"/>
  <c r="F40"/>
  <c r="F55"/>
  <c r="G35"/>
  <c r="G40"/>
  <c r="G55"/>
  <c r="G131" i="3"/>
  <c r="G130"/>
  <c r="G126"/>
  <c r="G125"/>
  <c r="G124"/>
  <c r="G123"/>
  <c r="G122"/>
  <c r="F122"/>
  <c r="G121"/>
  <c r="G120"/>
  <c r="G119"/>
  <c r="G118"/>
  <c r="G117"/>
  <c r="G127"/>
  <c r="F117"/>
  <c r="F127"/>
  <c r="G116"/>
  <c r="G115"/>
  <c r="G114"/>
  <c r="G113"/>
  <c r="G112"/>
  <c r="F112"/>
  <c r="G111"/>
  <c r="G110"/>
  <c r="G109"/>
  <c r="G108"/>
  <c r="F108"/>
  <c r="G106"/>
  <c r="G105"/>
  <c r="G104"/>
  <c r="F104"/>
  <c r="G103"/>
  <c r="G102"/>
  <c r="G101"/>
  <c r="G100"/>
  <c r="G99"/>
  <c r="G98"/>
  <c r="F98"/>
  <c r="G97"/>
  <c r="G96"/>
  <c r="G95"/>
  <c r="G94"/>
  <c r="G93"/>
  <c r="F92"/>
  <c r="G85"/>
  <c r="G84"/>
  <c r="G83"/>
  <c r="G82"/>
  <c r="G81"/>
  <c r="F81"/>
  <c r="G80"/>
  <c r="G79"/>
  <c r="G78"/>
  <c r="G77"/>
  <c r="F77"/>
  <c r="G76"/>
  <c r="G75"/>
  <c r="G74"/>
  <c r="F74"/>
  <c r="G73"/>
  <c r="G72"/>
  <c r="G71"/>
  <c r="G70"/>
  <c r="G69"/>
  <c r="F69"/>
  <c r="G68"/>
  <c r="G67"/>
  <c r="G66"/>
  <c r="G65"/>
  <c r="G87"/>
  <c r="F65"/>
  <c r="F87"/>
  <c r="G63"/>
  <c r="G62"/>
  <c r="G61"/>
  <c r="G60"/>
  <c r="G59"/>
  <c r="F59"/>
  <c r="G58"/>
  <c r="G57"/>
  <c r="G56"/>
  <c r="G55"/>
  <c r="G54"/>
  <c r="F54"/>
  <c r="G53"/>
  <c r="G52"/>
  <c r="G51"/>
  <c r="G50"/>
  <c r="G49"/>
  <c r="G48"/>
  <c r="F48"/>
  <c r="G47"/>
  <c r="G46"/>
  <c r="G45"/>
  <c r="G44"/>
  <c r="G43"/>
  <c r="G42"/>
  <c r="G41"/>
  <c r="G40"/>
  <c r="G39"/>
  <c r="G38"/>
  <c r="F37"/>
  <c r="G36"/>
  <c r="G35"/>
  <c r="G34"/>
  <c r="G33"/>
  <c r="G32"/>
  <c r="G31"/>
  <c r="G30"/>
  <c r="F30"/>
  <c r="G29"/>
  <c r="G28"/>
  <c r="G27"/>
  <c r="G26"/>
  <c r="G25"/>
  <c r="G24"/>
  <c r="G23"/>
  <c r="F23"/>
  <c r="G22"/>
  <c r="G21"/>
  <c r="G20"/>
  <c r="G19"/>
  <c r="G18"/>
  <c r="G17"/>
  <c r="G16"/>
  <c r="F16"/>
  <c r="G15"/>
  <c r="G14"/>
  <c r="G13"/>
  <c r="G12"/>
  <c r="G11"/>
  <c r="G10"/>
  <c r="G9"/>
  <c r="F8"/>
  <c r="G8"/>
  <c r="G15" i="64"/>
  <c r="H14"/>
  <c r="H11"/>
  <c r="H10"/>
  <c r="H9"/>
  <c r="H8"/>
  <c r="H7"/>
  <c r="H6"/>
  <c r="H5"/>
  <c r="G46" i="130"/>
  <c r="G47"/>
  <c r="G130" i="1"/>
  <c r="G129"/>
  <c r="G128"/>
  <c r="G127"/>
  <c r="G126"/>
  <c r="F126"/>
  <c r="G125"/>
  <c r="G124"/>
  <c r="G123"/>
  <c r="G122"/>
  <c r="G121"/>
  <c r="F121"/>
  <c r="G120"/>
  <c r="G119"/>
  <c r="G118"/>
  <c r="G117"/>
  <c r="G116"/>
  <c r="F116"/>
  <c r="G115"/>
  <c r="G114"/>
  <c r="G113"/>
  <c r="G112"/>
  <c r="G131"/>
  <c r="F112"/>
  <c r="F131"/>
  <c r="G110"/>
  <c r="G109"/>
  <c r="F108"/>
  <c r="G107"/>
  <c r="G106"/>
  <c r="G105"/>
  <c r="G104"/>
  <c r="G103"/>
  <c r="G102"/>
  <c r="F102"/>
  <c r="G101"/>
  <c r="G100"/>
  <c r="G99"/>
  <c r="G98"/>
  <c r="G97"/>
  <c r="F96"/>
  <c r="F111"/>
  <c r="F132"/>
  <c r="G87"/>
  <c r="G86"/>
  <c r="G85"/>
  <c r="G84"/>
  <c r="G83"/>
  <c r="F83"/>
  <c r="G82"/>
  <c r="G81"/>
  <c r="G80"/>
  <c r="G79"/>
  <c r="F79"/>
  <c r="G78"/>
  <c r="G77"/>
  <c r="G76"/>
  <c r="F76"/>
  <c r="G75"/>
  <c r="G74"/>
  <c r="G73"/>
  <c r="G72"/>
  <c r="G71"/>
  <c r="F71"/>
  <c r="G70"/>
  <c r="G69"/>
  <c r="G68"/>
  <c r="G67"/>
  <c r="F67"/>
  <c r="F89"/>
  <c r="F137"/>
  <c r="G65"/>
  <c r="G64"/>
  <c r="G63"/>
  <c r="G62"/>
  <c r="G61"/>
  <c r="F61"/>
  <c r="G60"/>
  <c r="G59"/>
  <c r="G58"/>
  <c r="G57"/>
  <c r="G56"/>
  <c r="F56"/>
  <c r="G55"/>
  <c r="G54"/>
  <c r="G53"/>
  <c r="G52"/>
  <c r="G51"/>
  <c r="G50"/>
  <c r="F50"/>
  <c r="G49"/>
  <c r="G48"/>
  <c r="G47"/>
  <c r="G46"/>
  <c r="G45"/>
  <c r="G44"/>
  <c r="G43"/>
  <c r="G42"/>
  <c r="G39"/>
  <c r="G41"/>
  <c r="G40"/>
  <c r="F39"/>
  <c r="F66"/>
  <c r="G38"/>
  <c r="G37"/>
  <c r="G36"/>
  <c r="G35"/>
  <c r="G34"/>
  <c r="G33"/>
  <c r="G32"/>
  <c r="G31"/>
  <c r="G30"/>
  <c r="G29"/>
  <c r="G28"/>
  <c r="G27"/>
  <c r="G26"/>
  <c r="G25"/>
  <c r="G24"/>
  <c r="G23"/>
  <c r="G21"/>
  <c r="G20"/>
  <c r="G19"/>
  <c r="G13"/>
  <c r="G66"/>
  <c r="G18"/>
  <c r="G17"/>
  <c r="G16"/>
  <c r="G14"/>
  <c r="G12"/>
  <c r="G11"/>
  <c r="G10"/>
  <c r="G9"/>
  <c r="G6"/>
  <c r="G8"/>
  <c r="G7"/>
  <c r="F6"/>
  <c r="D137"/>
  <c r="E137"/>
  <c r="D136"/>
  <c r="E136"/>
  <c r="D13"/>
  <c r="D108"/>
  <c r="E108"/>
  <c r="D102"/>
  <c r="D6"/>
  <c r="E6"/>
  <c r="E29"/>
  <c r="E30"/>
  <c r="E31"/>
  <c r="E32"/>
  <c r="E33"/>
  <c r="E34"/>
  <c r="E35"/>
  <c r="E36"/>
  <c r="E37"/>
  <c r="E38"/>
  <c r="E87"/>
  <c r="E86"/>
  <c r="E85"/>
  <c r="E84"/>
  <c r="E83"/>
  <c r="D83"/>
  <c r="E82"/>
  <c r="E81"/>
  <c r="E80"/>
  <c r="E79"/>
  <c r="D79"/>
  <c r="E78"/>
  <c r="E77"/>
  <c r="E76"/>
  <c r="D76"/>
  <c r="E75"/>
  <c r="E74"/>
  <c r="E73"/>
  <c r="E72"/>
  <c r="E71"/>
  <c r="D71"/>
  <c r="E70"/>
  <c r="E69"/>
  <c r="E68"/>
  <c r="E67"/>
  <c r="D67"/>
  <c r="E65"/>
  <c r="E64"/>
  <c r="E63"/>
  <c r="E62"/>
  <c r="E61"/>
  <c r="D61"/>
  <c r="E60"/>
  <c r="E59"/>
  <c r="E58"/>
  <c r="E57"/>
  <c r="E56"/>
  <c r="D56"/>
  <c r="E55"/>
  <c r="E54"/>
  <c r="E53"/>
  <c r="E52"/>
  <c r="E51"/>
  <c r="E50"/>
  <c r="D50"/>
  <c r="E49"/>
  <c r="E48"/>
  <c r="E47"/>
  <c r="E46"/>
  <c r="E45"/>
  <c r="E44"/>
  <c r="E43"/>
  <c r="E42"/>
  <c r="E41"/>
  <c r="E40"/>
  <c r="D39"/>
  <c r="E130"/>
  <c r="E129"/>
  <c r="E128"/>
  <c r="E127"/>
  <c r="E126"/>
  <c r="D126"/>
  <c r="E125"/>
  <c r="E124"/>
  <c r="E123"/>
  <c r="E122"/>
  <c r="E121"/>
  <c r="D121"/>
  <c r="E120"/>
  <c r="E119"/>
  <c r="E118"/>
  <c r="E117"/>
  <c r="E116"/>
  <c r="D116"/>
  <c r="E115"/>
  <c r="E114"/>
  <c r="E113"/>
  <c r="E112"/>
  <c r="E131"/>
  <c r="D112"/>
  <c r="D131"/>
  <c r="E110"/>
  <c r="E109"/>
  <c r="E107"/>
  <c r="E106"/>
  <c r="E105"/>
  <c r="E104"/>
  <c r="E103"/>
  <c r="E102"/>
  <c r="E101"/>
  <c r="E100"/>
  <c r="E99"/>
  <c r="E98"/>
  <c r="E97"/>
  <c r="D96"/>
  <c r="D111"/>
  <c r="E26"/>
  <c r="E25"/>
  <c r="E24"/>
  <c r="E23"/>
  <c r="D22"/>
  <c r="E21"/>
  <c r="E19"/>
  <c r="E13"/>
  <c r="E18"/>
  <c r="E17"/>
  <c r="E16"/>
  <c r="E14"/>
  <c r="E12"/>
  <c r="E11"/>
  <c r="E10"/>
  <c r="E9"/>
  <c r="E8"/>
  <c r="E7"/>
  <c r="D104" i="3"/>
  <c r="D98"/>
  <c r="D92"/>
  <c r="E118"/>
  <c r="D107"/>
  <c r="E107"/>
  <c r="E104"/>
  <c r="E98"/>
  <c r="D8"/>
  <c r="D64"/>
  <c r="E15"/>
  <c r="E13"/>
  <c r="E15" i="64"/>
  <c r="F15"/>
  <c r="F14"/>
  <c r="F11"/>
  <c r="F10"/>
  <c r="F9"/>
  <c r="F8"/>
  <c r="F7"/>
  <c r="F6"/>
  <c r="F5"/>
  <c r="F22" i="130"/>
  <c r="H22"/>
  <c r="D66" i="1"/>
  <c r="E39"/>
  <c r="E66"/>
  <c r="D89"/>
  <c r="D90"/>
  <c r="D132"/>
  <c r="E96"/>
  <c r="E89"/>
  <c r="E111"/>
  <c r="E132"/>
  <c r="E90"/>
  <c r="F21" i="130"/>
  <c r="H21"/>
  <c r="F20"/>
  <c r="H20"/>
  <c r="C46"/>
  <c r="E46"/>
  <c r="C37"/>
  <c r="C49"/>
  <c r="C51"/>
  <c r="E37"/>
  <c r="E47"/>
  <c r="B46"/>
  <c r="B37"/>
  <c r="B47"/>
  <c r="F19"/>
  <c r="H19"/>
  <c r="F17"/>
  <c r="H17"/>
  <c r="E131" i="3"/>
  <c r="E130"/>
  <c r="E126"/>
  <c r="E125"/>
  <c r="E124"/>
  <c r="E123"/>
  <c r="E122"/>
  <c r="D122"/>
  <c r="E121"/>
  <c r="E120"/>
  <c r="E119"/>
  <c r="E117"/>
  <c r="E127"/>
  <c r="D117"/>
  <c r="E116"/>
  <c r="E115"/>
  <c r="E114"/>
  <c r="E113"/>
  <c r="E112"/>
  <c r="D112"/>
  <c r="E111"/>
  <c r="E110"/>
  <c r="E109"/>
  <c r="E108"/>
  <c r="D108"/>
  <c r="D127"/>
  <c r="E106"/>
  <c r="E105"/>
  <c r="E103"/>
  <c r="E102"/>
  <c r="E101"/>
  <c r="E100"/>
  <c r="E99"/>
  <c r="E97"/>
  <c r="E96"/>
  <c r="E95"/>
  <c r="E94"/>
  <c r="E93"/>
  <c r="E92"/>
  <c r="E85"/>
  <c r="E84"/>
  <c r="E83"/>
  <c r="E82"/>
  <c r="E81"/>
  <c r="D81"/>
  <c r="E80"/>
  <c r="E79"/>
  <c r="E78"/>
  <c r="E77"/>
  <c r="D77"/>
  <c r="E76"/>
  <c r="E75"/>
  <c r="E74"/>
  <c r="D74"/>
  <c r="E73"/>
  <c r="E72"/>
  <c r="E71"/>
  <c r="E70"/>
  <c r="E69"/>
  <c r="D69"/>
  <c r="E68"/>
  <c r="E67"/>
  <c r="E66"/>
  <c r="E65"/>
  <c r="E87"/>
  <c r="D65"/>
  <c r="D87"/>
  <c r="E63"/>
  <c r="E62"/>
  <c r="E61"/>
  <c r="E60"/>
  <c r="E59"/>
  <c r="D59"/>
  <c r="E58"/>
  <c r="E57"/>
  <c r="E56"/>
  <c r="E55"/>
  <c r="E54"/>
  <c r="D54"/>
  <c r="E53"/>
  <c r="E52"/>
  <c r="E51"/>
  <c r="E50"/>
  <c r="E49"/>
  <c r="E48"/>
  <c r="D48"/>
  <c r="E47"/>
  <c r="E46"/>
  <c r="E45"/>
  <c r="E44"/>
  <c r="E43"/>
  <c r="E42"/>
  <c r="E41"/>
  <c r="E40"/>
  <c r="E39"/>
  <c r="E38"/>
  <c r="E37"/>
  <c r="D37"/>
  <c r="E36"/>
  <c r="E35"/>
  <c r="E34"/>
  <c r="E33"/>
  <c r="E32"/>
  <c r="E31"/>
  <c r="E30"/>
  <c r="D30"/>
  <c r="E29"/>
  <c r="E28"/>
  <c r="E27"/>
  <c r="E26"/>
  <c r="E25"/>
  <c r="E24"/>
  <c r="E23"/>
  <c r="D23"/>
  <c r="E22"/>
  <c r="E21"/>
  <c r="E20"/>
  <c r="E19"/>
  <c r="E18"/>
  <c r="E17"/>
  <c r="E16"/>
  <c r="D16"/>
  <c r="E14"/>
  <c r="E12"/>
  <c r="E11"/>
  <c r="E10"/>
  <c r="E9"/>
  <c r="E58" i="123"/>
  <c r="E57"/>
  <c r="E54"/>
  <c r="E53"/>
  <c r="E52"/>
  <c r="E51"/>
  <c r="E50"/>
  <c r="D50"/>
  <c r="E49"/>
  <c r="E48"/>
  <c r="E47"/>
  <c r="E46"/>
  <c r="E4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20"/>
  <c r="E57"/>
  <c r="E54"/>
  <c r="E53"/>
  <c r="E52"/>
  <c r="E51"/>
  <c r="E50"/>
  <c r="D50"/>
  <c r="E49"/>
  <c r="E48"/>
  <c r="E47"/>
  <c r="E46"/>
  <c r="E45"/>
  <c r="E44"/>
  <c r="E5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19"/>
  <c r="E57"/>
  <c r="E54"/>
  <c r="E53"/>
  <c r="E52"/>
  <c r="E51"/>
  <c r="E50"/>
  <c r="D50"/>
  <c r="E49"/>
  <c r="E48"/>
  <c r="E47"/>
  <c r="E46"/>
  <c r="E4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05"/>
  <c r="E57"/>
  <c r="E54"/>
  <c r="E53"/>
  <c r="E52"/>
  <c r="E51"/>
  <c r="E50"/>
  <c r="D50"/>
  <c r="E49"/>
  <c r="E48"/>
  <c r="E47"/>
  <c r="E46"/>
  <c r="E45"/>
  <c r="E44"/>
  <c r="E55"/>
  <c r="D44"/>
  <c r="D55"/>
  <c r="E39"/>
  <c r="E36"/>
  <c r="E40"/>
  <c r="E38"/>
  <c r="E37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E58" i="79"/>
  <c r="E57"/>
  <c r="E54"/>
  <c r="E53"/>
  <c r="E52"/>
  <c r="E51"/>
  <c r="E50"/>
  <c r="D50"/>
  <c r="E49"/>
  <c r="E48"/>
  <c r="E47"/>
  <c r="E46"/>
  <c r="E45"/>
  <c r="E44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19"/>
  <c r="E21"/>
  <c r="E20"/>
  <c r="D19"/>
  <c r="E18"/>
  <c r="E17"/>
  <c r="E16"/>
  <c r="E15"/>
  <c r="E14"/>
  <c r="E13"/>
  <c r="E12"/>
  <c r="E11"/>
  <c r="E10"/>
  <c r="E9"/>
  <c r="E8"/>
  <c r="D8"/>
  <c r="E58" i="122"/>
  <c r="E57"/>
  <c r="E54"/>
  <c r="E53"/>
  <c r="E52"/>
  <c r="E51"/>
  <c r="E50"/>
  <c r="D50"/>
  <c r="E49"/>
  <c r="E48"/>
  <c r="E47"/>
  <c r="E46"/>
  <c r="E45"/>
  <c r="E44"/>
  <c r="D44"/>
  <c r="E39"/>
  <c r="E38"/>
  <c r="E37"/>
  <c r="E36"/>
  <c r="D36"/>
  <c r="E34"/>
  <c r="E33"/>
  <c r="E32"/>
  <c r="E31"/>
  <c r="E30"/>
  <c r="E29"/>
  <c r="D29"/>
  <c r="E28"/>
  <c r="E27"/>
  <c r="E26"/>
  <c r="E25"/>
  <c r="D25"/>
  <c r="D3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D8"/>
  <c r="D35" i="121"/>
  <c r="E35"/>
  <c r="E59"/>
  <c r="E58"/>
  <c r="E52"/>
  <c r="E51"/>
  <c r="D51"/>
  <c r="E50"/>
  <c r="E49"/>
  <c r="E48"/>
  <c r="E47"/>
  <c r="E46"/>
  <c r="E45"/>
  <c r="E44"/>
  <c r="E56"/>
  <c r="D44"/>
  <c r="D56"/>
  <c r="E39"/>
  <c r="E38"/>
  <c r="E37"/>
  <c r="E36"/>
  <c r="E40"/>
  <c r="D36"/>
  <c r="D40"/>
  <c r="E33"/>
  <c r="E32"/>
  <c r="E31"/>
  <c r="E30"/>
  <c r="E29"/>
  <c r="D29"/>
  <c r="E28"/>
  <c r="E27"/>
  <c r="E26"/>
  <c r="E25"/>
  <c r="E24"/>
  <c r="D25"/>
  <c r="E23"/>
  <c r="E22"/>
  <c r="E19"/>
  <c r="E21"/>
  <c r="E20"/>
  <c r="D19"/>
  <c r="E10"/>
  <c r="E8"/>
  <c r="D8"/>
  <c r="C12" i="96"/>
  <c r="C101" i="1"/>
  <c r="D41" i="130"/>
  <c r="F41"/>
  <c r="H41"/>
  <c r="C35" i="95"/>
  <c r="G11" i="133"/>
  <c r="G9"/>
  <c r="G23"/>
  <c r="G26"/>
  <c r="G25"/>
  <c r="G27"/>
  <c r="B26"/>
  <c r="E27"/>
  <c r="D27"/>
  <c r="C27"/>
  <c r="B27"/>
  <c r="G24"/>
  <c r="G22"/>
  <c r="F17"/>
  <c r="E17"/>
  <c r="D17"/>
  <c r="C17"/>
  <c r="B17"/>
  <c r="G16"/>
  <c r="G14"/>
  <c r="G13"/>
  <c r="G12"/>
  <c r="G10"/>
  <c r="E22" i="2"/>
  <c r="C19" i="88"/>
  <c r="C17"/>
  <c r="C12"/>
  <c r="C9"/>
  <c r="C28" i="129"/>
  <c r="B50" i="130"/>
  <c r="B15" i="64"/>
  <c r="D14"/>
  <c r="D15"/>
  <c r="D45" i="130"/>
  <c r="F45"/>
  <c r="H45"/>
  <c r="D44"/>
  <c r="F44"/>
  <c r="H44"/>
  <c r="D9" i="64"/>
  <c r="C15"/>
  <c r="D6"/>
  <c r="D7"/>
  <c r="D8"/>
  <c r="D10"/>
  <c r="D11"/>
  <c r="D5"/>
  <c r="D39" i="130"/>
  <c r="D46"/>
  <c r="D40"/>
  <c r="F40"/>
  <c r="H40"/>
  <c r="D24"/>
  <c r="F24"/>
  <c r="H24"/>
  <c r="D11"/>
  <c r="D37"/>
  <c r="D12"/>
  <c r="F12"/>
  <c r="H12"/>
  <c r="D25"/>
  <c r="F25"/>
  <c r="H25"/>
  <c r="D13"/>
  <c r="F13"/>
  <c r="H13"/>
  <c r="D14"/>
  <c r="F14"/>
  <c r="H14"/>
  <c r="D15"/>
  <c r="F15"/>
  <c r="H15"/>
  <c r="D16"/>
  <c r="F16"/>
  <c r="H16"/>
  <c r="D18"/>
  <c r="F18"/>
  <c r="H18"/>
  <c r="D23"/>
  <c r="F23"/>
  <c r="H23"/>
  <c r="E105" i="126"/>
  <c r="D105"/>
  <c r="C105"/>
  <c r="C104"/>
  <c r="D104"/>
  <c r="E104"/>
  <c r="B104"/>
  <c r="K52"/>
  <c r="H52"/>
  <c r="G53"/>
  <c r="G50"/>
  <c r="G104"/>
  <c r="O21" i="24"/>
  <c r="J102" i="126"/>
  <c r="D22" i="2"/>
  <c r="C15" i="129"/>
  <c r="K22"/>
  <c r="C109" i="1"/>
  <c r="B25" i="64"/>
  <c r="I13" i="129"/>
  <c r="I14"/>
  <c r="C13" i="1"/>
  <c r="C36"/>
  <c r="B15" i="129"/>
  <c r="H15"/>
  <c r="I15"/>
  <c r="I19"/>
  <c r="J15"/>
  <c r="K15"/>
  <c r="K19"/>
  <c r="G15"/>
  <c r="M19"/>
  <c r="C5" i="2"/>
  <c r="C36" i="124"/>
  <c r="C8"/>
  <c r="C35"/>
  <c r="C97" i="114"/>
  <c r="C31" i="113"/>
  <c r="C30"/>
  <c r="E34"/>
  <c r="C8"/>
  <c r="C44" i="121"/>
  <c r="C56"/>
  <c r="H15" i="126"/>
  <c r="H16"/>
  <c r="K16"/>
  <c r="H17"/>
  <c r="K17"/>
  <c r="K36"/>
  <c r="D9" i="88"/>
  <c r="D30"/>
  <c r="C23" i="129"/>
  <c r="D23"/>
  <c r="E23"/>
  <c r="E25"/>
  <c r="G23"/>
  <c r="H23"/>
  <c r="J23"/>
  <c r="K23"/>
  <c r="B23"/>
  <c r="C24"/>
  <c r="D24"/>
  <c r="E24"/>
  <c r="G24"/>
  <c r="H24"/>
  <c r="I24"/>
  <c r="J24"/>
  <c r="K24"/>
  <c r="B24"/>
  <c r="E22"/>
  <c r="G22"/>
  <c r="H22"/>
  <c r="I22"/>
  <c r="J22"/>
  <c r="J25"/>
  <c r="B22"/>
  <c r="L17"/>
  <c r="L16"/>
  <c r="F17"/>
  <c r="F104" i="126"/>
  <c r="C8" i="2"/>
  <c r="B22"/>
  <c r="B8"/>
  <c r="L10" i="129"/>
  <c r="L18"/>
  <c r="L24"/>
  <c r="F18"/>
  <c r="F24"/>
  <c r="J14"/>
  <c r="J19"/>
  <c r="H14"/>
  <c r="H19"/>
  <c r="G14"/>
  <c r="G19"/>
  <c r="E14"/>
  <c r="E19"/>
  <c r="D14"/>
  <c r="C14"/>
  <c r="B14"/>
  <c r="B19"/>
  <c r="L13"/>
  <c r="F13"/>
  <c r="L12"/>
  <c r="F12"/>
  <c r="F10"/>
  <c r="L9"/>
  <c r="F9"/>
  <c r="L8"/>
  <c r="D8"/>
  <c r="F8"/>
  <c r="L7"/>
  <c r="L6"/>
  <c r="B102" i="126"/>
  <c r="H99"/>
  <c r="K99"/>
  <c r="H86"/>
  <c r="K86"/>
  <c r="H97"/>
  <c r="K97"/>
  <c r="H96"/>
  <c r="K96"/>
  <c r="H47"/>
  <c r="K47"/>
  <c r="H48"/>
  <c r="K48"/>
  <c r="C29" i="1"/>
  <c r="C28"/>
  <c r="C32"/>
  <c r="D24" i="128"/>
  <c r="D11" i="77"/>
  <c r="E11"/>
  <c r="F11"/>
  <c r="I13" i="127"/>
  <c r="G13"/>
  <c r="F13"/>
  <c r="D13"/>
  <c r="C13"/>
  <c r="B13"/>
  <c r="H12"/>
  <c r="J12"/>
  <c r="J11"/>
  <c r="H10"/>
  <c r="J10"/>
  <c r="J9"/>
  <c r="H8"/>
  <c r="J8"/>
  <c r="F105" i="126"/>
  <c r="B105"/>
  <c r="I102"/>
  <c r="F102"/>
  <c r="H101"/>
  <c r="K101"/>
  <c r="H100"/>
  <c r="K100"/>
  <c r="H98"/>
  <c r="K98"/>
  <c r="H95"/>
  <c r="K95"/>
  <c r="H94"/>
  <c r="K94"/>
  <c r="H93"/>
  <c r="K93"/>
  <c r="H92"/>
  <c r="K92"/>
  <c r="H91"/>
  <c r="K91"/>
  <c r="H90"/>
  <c r="K90"/>
  <c r="H89"/>
  <c r="K89"/>
  <c r="H88"/>
  <c r="K88"/>
  <c r="H87"/>
  <c r="K87"/>
  <c r="H85"/>
  <c r="K85"/>
  <c r="H84"/>
  <c r="K84"/>
  <c r="H83"/>
  <c r="K83"/>
  <c r="H82"/>
  <c r="K82"/>
  <c r="H81"/>
  <c r="K81"/>
  <c r="H80"/>
  <c r="K80"/>
  <c r="H79"/>
  <c r="K79"/>
  <c r="H78"/>
  <c r="K78"/>
  <c r="H77"/>
  <c r="K77"/>
  <c r="H76"/>
  <c r="K76"/>
  <c r="H75"/>
  <c r="K75"/>
  <c r="H74"/>
  <c r="K74"/>
  <c r="H73"/>
  <c r="K73"/>
  <c r="H72"/>
  <c r="K72"/>
  <c r="H71"/>
  <c r="K71"/>
  <c r="H70"/>
  <c r="K70"/>
  <c r="H69"/>
  <c r="K69"/>
  <c r="H68"/>
  <c r="K68"/>
  <c r="H66"/>
  <c r="K66"/>
  <c r="H65"/>
  <c r="K65"/>
  <c r="H64"/>
  <c r="K64"/>
  <c r="H63"/>
  <c r="K63"/>
  <c r="H62"/>
  <c r="K62"/>
  <c r="H61"/>
  <c r="K61"/>
  <c r="H60"/>
  <c r="K60"/>
  <c r="H59"/>
  <c r="K59"/>
  <c r="H58"/>
  <c r="K58"/>
  <c r="C102"/>
  <c r="K56"/>
  <c r="H55"/>
  <c r="K55"/>
  <c r="H54"/>
  <c r="K54"/>
  <c r="H53"/>
  <c r="K53"/>
  <c r="H51"/>
  <c r="K51"/>
  <c r="H49"/>
  <c r="K49"/>
  <c r="H46"/>
  <c r="K46"/>
  <c r="H45"/>
  <c r="K45"/>
  <c r="H44"/>
  <c r="K44"/>
  <c r="H43"/>
  <c r="K43"/>
  <c r="H42"/>
  <c r="K42"/>
  <c r="H41"/>
  <c r="K41"/>
  <c r="H40"/>
  <c r="K40"/>
  <c r="K39"/>
  <c r="H38"/>
  <c r="K38"/>
  <c r="H37"/>
  <c r="K37"/>
  <c r="H35"/>
  <c r="K35"/>
  <c r="H34"/>
  <c r="K34"/>
  <c r="H33"/>
  <c r="K33"/>
  <c r="H32"/>
  <c r="K32"/>
  <c r="H31"/>
  <c r="K31"/>
  <c r="H30"/>
  <c r="K30"/>
  <c r="H29"/>
  <c r="K29"/>
  <c r="H28"/>
  <c r="K28"/>
  <c r="H27"/>
  <c r="K27"/>
  <c r="H26"/>
  <c r="K26"/>
  <c r="H25"/>
  <c r="K25"/>
  <c r="H24"/>
  <c r="K24"/>
  <c r="H23"/>
  <c r="K23"/>
  <c r="G105"/>
  <c r="H22"/>
  <c r="K22"/>
  <c r="K21"/>
  <c r="H20"/>
  <c r="K20"/>
  <c r="H19"/>
  <c r="K19"/>
  <c r="H18"/>
  <c r="K18"/>
  <c r="K15"/>
  <c r="H14"/>
  <c r="K14"/>
  <c r="H13"/>
  <c r="K13"/>
  <c r="H12"/>
  <c r="K12"/>
  <c r="K103"/>
  <c r="H11"/>
  <c r="K11"/>
  <c r="H10"/>
  <c r="K10"/>
  <c r="H9"/>
  <c r="K9"/>
  <c r="C44" i="125"/>
  <c r="C55"/>
  <c r="C108" i="3"/>
  <c r="C8"/>
  <c r="H57" i="126"/>
  <c r="K57"/>
  <c r="H67"/>
  <c r="K67"/>
  <c r="D102"/>
  <c r="C36" i="123"/>
  <c r="C50" i="79"/>
  <c r="C44" i="124"/>
  <c r="C55"/>
  <c r="C50" i="125"/>
  <c r="C36"/>
  <c r="C40"/>
  <c r="C29"/>
  <c r="C25"/>
  <c r="C19"/>
  <c r="C8"/>
  <c r="C35"/>
  <c r="C50" i="124"/>
  <c r="C29"/>
  <c r="C25"/>
  <c r="C19"/>
  <c r="C50" i="123"/>
  <c r="C44"/>
  <c r="C55"/>
  <c r="C29"/>
  <c r="C25"/>
  <c r="C19"/>
  <c r="C8"/>
  <c r="C35"/>
  <c r="C50" i="122"/>
  <c r="C44"/>
  <c r="C36"/>
  <c r="C29"/>
  <c r="C25"/>
  <c r="C19"/>
  <c r="C8"/>
  <c r="C51" i="121"/>
  <c r="C36"/>
  <c r="C40"/>
  <c r="C29"/>
  <c r="C25"/>
  <c r="C19"/>
  <c r="C8"/>
  <c r="C35"/>
  <c r="C50" i="120"/>
  <c r="C44"/>
  <c r="C55"/>
  <c r="C36"/>
  <c r="C40"/>
  <c r="C29"/>
  <c r="C25"/>
  <c r="C19"/>
  <c r="C8"/>
  <c r="C35"/>
  <c r="C50" i="119"/>
  <c r="C44"/>
  <c r="C55"/>
  <c r="C36"/>
  <c r="C29"/>
  <c r="C25"/>
  <c r="C19"/>
  <c r="C35"/>
  <c r="C8"/>
  <c r="C24" i="73"/>
  <c r="C19"/>
  <c r="C139" i="115"/>
  <c r="C134"/>
  <c r="C129"/>
  <c r="C125"/>
  <c r="C144"/>
  <c r="C121"/>
  <c r="C107"/>
  <c r="C91"/>
  <c r="C124"/>
  <c r="C145"/>
  <c r="C80"/>
  <c r="C76"/>
  <c r="C73"/>
  <c r="C86"/>
  <c r="C68"/>
  <c r="C64"/>
  <c r="C58"/>
  <c r="C53"/>
  <c r="C47"/>
  <c r="C36"/>
  <c r="C30"/>
  <c r="C29"/>
  <c r="C22"/>
  <c r="C15"/>
  <c r="C8"/>
  <c r="C63"/>
  <c r="C87"/>
  <c r="C121" i="114"/>
  <c r="C116"/>
  <c r="C126"/>
  <c r="C111"/>
  <c r="C107"/>
  <c r="C103"/>
  <c r="C91"/>
  <c r="C80"/>
  <c r="C76"/>
  <c r="C73"/>
  <c r="C68"/>
  <c r="C64"/>
  <c r="C58"/>
  <c r="C53"/>
  <c r="C47"/>
  <c r="C36"/>
  <c r="C30"/>
  <c r="C29"/>
  <c r="C22"/>
  <c r="C15"/>
  <c r="C122" i="113"/>
  <c r="C117"/>
  <c r="C127"/>
  <c r="C112"/>
  <c r="C108"/>
  <c r="C104"/>
  <c r="C98"/>
  <c r="C92"/>
  <c r="C81"/>
  <c r="C77"/>
  <c r="C74"/>
  <c r="C69"/>
  <c r="C65"/>
  <c r="C59"/>
  <c r="C54"/>
  <c r="C48"/>
  <c r="C37"/>
  <c r="C23"/>
  <c r="C16"/>
  <c r="C50" i="105"/>
  <c r="C44"/>
  <c r="C55"/>
  <c r="C36"/>
  <c r="C29"/>
  <c r="C25"/>
  <c r="C19"/>
  <c r="C35"/>
  <c r="C8"/>
  <c r="C50" i="98"/>
  <c r="C44"/>
  <c r="C36"/>
  <c r="C29"/>
  <c r="C25"/>
  <c r="C19"/>
  <c r="C8"/>
  <c r="C35"/>
  <c r="C40"/>
  <c r="C120" i="97"/>
  <c r="C115"/>
  <c r="C110"/>
  <c r="C106"/>
  <c r="C125"/>
  <c r="C102"/>
  <c r="C96"/>
  <c r="C90"/>
  <c r="C77"/>
  <c r="C73"/>
  <c r="C70"/>
  <c r="C83"/>
  <c r="C65"/>
  <c r="C61"/>
  <c r="C55"/>
  <c r="C50"/>
  <c r="C44"/>
  <c r="C33"/>
  <c r="C27"/>
  <c r="C26"/>
  <c r="C19"/>
  <c r="C12"/>
  <c r="C5"/>
  <c r="C121" i="96"/>
  <c r="C116"/>
  <c r="C111"/>
  <c r="C107"/>
  <c r="C126"/>
  <c r="C103"/>
  <c r="C106"/>
  <c r="C127"/>
  <c r="C97"/>
  <c r="C91"/>
  <c r="C78"/>
  <c r="C74"/>
  <c r="C71"/>
  <c r="C66"/>
  <c r="C62"/>
  <c r="C56"/>
  <c r="C51"/>
  <c r="C45"/>
  <c r="C34"/>
  <c r="C28"/>
  <c r="C27"/>
  <c r="C61"/>
  <c r="C20"/>
  <c r="C5"/>
  <c r="C121" i="95"/>
  <c r="C116"/>
  <c r="C111"/>
  <c r="C126"/>
  <c r="C107"/>
  <c r="C103"/>
  <c r="C97"/>
  <c r="C90"/>
  <c r="C77"/>
  <c r="C73"/>
  <c r="C70"/>
  <c r="C65"/>
  <c r="C61"/>
  <c r="C55"/>
  <c r="C50"/>
  <c r="C44"/>
  <c r="C33"/>
  <c r="C27"/>
  <c r="C26"/>
  <c r="C19"/>
  <c r="C12"/>
  <c r="C5"/>
  <c r="H16" i="66"/>
  <c r="G16"/>
  <c r="F16"/>
  <c r="E16"/>
  <c r="D16"/>
  <c r="H14"/>
  <c r="G14"/>
  <c r="F14"/>
  <c r="E14"/>
  <c r="D14"/>
  <c r="H12"/>
  <c r="G12"/>
  <c r="F12"/>
  <c r="E12"/>
  <c r="D12"/>
  <c r="I12"/>
  <c r="I18"/>
  <c r="H9"/>
  <c r="G9"/>
  <c r="F9"/>
  <c r="E9"/>
  <c r="D9"/>
  <c r="H6"/>
  <c r="H18"/>
  <c r="G6"/>
  <c r="G18"/>
  <c r="F6"/>
  <c r="F18"/>
  <c r="E6"/>
  <c r="E18"/>
  <c r="D6"/>
  <c r="D18"/>
  <c r="C36" i="79"/>
  <c r="C29"/>
  <c r="C25"/>
  <c r="C19"/>
  <c r="C18" i="73"/>
  <c r="C122" i="3"/>
  <c r="C117"/>
  <c r="C112"/>
  <c r="C127"/>
  <c r="C104"/>
  <c r="C98"/>
  <c r="C92"/>
  <c r="C81"/>
  <c r="C77"/>
  <c r="C74"/>
  <c r="C69"/>
  <c r="C65"/>
  <c r="C59"/>
  <c r="C54"/>
  <c r="C48"/>
  <c r="C37"/>
  <c r="C31"/>
  <c r="C23"/>
  <c r="C16"/>
  <c r="E17" i="61"/>
  <c r="E31"/>
  <c r="D15" i="76"/>
  <c r="C17" i="61"/>
  <c r="C126" i="1"/>
  <c r="C121"/>
  <c r="C116"/>
  <c r="C112"/>
  <c r="C131"/>
  <c r="B14" i="76"/>
  <c r="C108" i="1"/>
  <c r="C102"/>
  <c r="C111"/>
  <c r="C96"/>
  <c r="C83"/>
  <c r="C79"/>
  <c r="C76"/>
  <c r="C71"/>
  <c r="C67"/>
  <c r="C61"/>
  <c r="C56"/>
  <c r="C50"/>
  <c r="C39"/>
  <c r="C20"/>
  <c r="E20"/>
  <c r="C6"/>
  <c r="E30" i="61"/>
  <c r="D14" i="76"/>
  <c r="C18" i="61"/>
  <c r="E27" i="73"/>
  <c r="E18"/>
  <c r="C24" i="61"/>
  <c r="C30"/>
  <c r="D7" i="76"/>
  <c r="C44" i="79"/>
  <c r="C55"/>
  <c r="C8"/>
  <c r="C35"/>
  <c r="C40"/>
  <c r="E16" i="89"/>
  <c r="F16"/>
  <c r="G16"/>
  <c r="D16"/>
  <c r="C16"/>
  <c r="G15"/>
  <c r="G14"/>
  <c r="G13"/>
  <c r="G12"/>
  <c r="G11"/>
  <c r="G10"/>
  <c r="C9" i="78"/>
  <c r="C11" i="77"/>
  <c r="C11" i="62"/>
  <c r="D11"/>
  <c r="E11"/>
  <c r="F8"/>
  <c r="F9"/>
  <c r="F10"/>
  <c r="F7"/>
  <c r="F6"/>
  <c r="F11"/>
  <c r="I17" i="66"/>
  <c r="O9" i="24"/>
  <c r="I6" i="66"/>
  <c r="I7"/>
  <c r="I8"/>
  <c r="I9"/>
  <c r="I10"/>
  <c r="I11"/>
  <c r="I13"/>
  <c r="I14"/>
  <c r="I15"/>
  <c r="I16"/>
  <c r="O5" i="24"/>
  <c r="N14"/>
  <c r="N25"/>
  <c r="O25"/>
  <c r="O26"/>
  <c r="M14"/>
  <c r="M25"/>
  <c r="L14"/>
  <c r="L25"/>
  <c r="L26"/>
  <c r="K14"/>
  <c r="K25"/>
  <c r="J14"/>
  <c r="I14"/>
  <c r="H14"/>
  <c r="G14"/>
  <c r="G25"/>
  <c r="G26"/>
  <c r="F14"/>
  <c r="E14"/>
  <c r="E25"/>
  <c r="E26"/>
  <c r="D14"/>
  <c r="C14"/>
  <c r="C25"/>
  <c r="C26"/>
  <c r="D25"/>
  <c r="F25"/>
  <c r="F26"/>
  <c r="H25"/>
  <c r="H26"/>
  <c r="I25"/>
  <c r="J25"/>
  <c r="J26"/>
  <c r="O24"/>
  <c r="O23"/>
  <c r="O22"/>
  <c r="O20"/>
  <c r="O19"/>
  <c r="O18"/>
  <c r="O17"/>
  <c r="O16"/>
  <c r="O13"/>
  <c r="O12"/>
  <c r="O11"/>
  <c r="O10"/>
  <c r="O8"/>
  <c r="O7"/>
  <c r="O6"/>
  <c r="C22" i="2"/>
  <c r="C27" i="73"/>
  <c r="C83" i="95"/>
  <c r="C132"/>
  <c r="C86" i="114"/>
  <c r="B25" i="129"/>
  <c r="G25"/>
  <c r="C55" i="122"/>
  <c r="C35"/>
  <c r="C40"/>
  <c r="C40" i="119"/>
  <c r="C40" i="105"/>
  <c r="E13" i="127"/>
  <c r="F16" i="129"/>
  <c r="L14"/>
  <c r="I23"/>
  <c r="D7"/>
  <c r="F7"/>
  <c r="F14"/>
  <c r="F23"/>
  <c r="K25"/>
  <c r="H13" i="127"/>
  <c r="J13"/>
  <c r="H8" i="126"/>
  <c r="K8"/>
  <c r="E102"/>
  <c r="C105" i="97"/>
  <c r="C126"/>
  <c r="C60"/>
  <c r="C19" i="129"/>
  <c r="C22"/>
  <c r="C25"/>
  <c r="I26" i="24"/>
  <c r="C55" i="98"/>
  <c r="C106" i="114"/>
  <c r="C127"/>
  <c r="C107" i="113"/>
  <c r="H50" i="126"/>
  <c r="K50"/>
  <c r="G102"/>
  <c r="H25" i="129"/>
  <c r="L23"/>
  <c r="I25"/>
  <c r="L22"/>
  <c r="L25"/>
  <c r="D6"/>
  <c r="E106" i="126"/>
  <c r="F106"/>
  <c r="C106"/>
  <c r="B106"/>
  <c r="G106"/>
  <c r="D22" i="129"/>
  <c r="D25"/>
  <c r="F6"/>
  <c r="H105" i="126"/>
  <c r="D106"/>
  <c r="F22" i="129"/>
  <c r="F25"/>
  <c r="L15"/>
  <c r="L19"/>
  <c r="H102" i="126"/>
  <c r="K102"/>
  <c r="H104"/>
  <c r="H106"/>
  <c r="C87" i="3"/>
  <c r="C40" i="123"/>
  <c r="C89" i="1"/>
  <c r="D15" i="129"/>
  <c r="B7" i="76"/>
  <c r="E7"/>
  <c r="D19" i="129"/>
  <c r="F15"/>
  <c r="F19"/>
  <c r="C137" i="1"/>
  <c r="C130" i="97"/>
  <c r="D13" i="76"/>
  <c r="E14"/>
  <c r="E28" i="73"/>
  <c r="C28"/>
  <c r="E29"/>
  <c r="C29"/>
  <c r="C30"/>
  <c r="E30"/>
  <c r="C40" i="124"/>
  <c r="D55"/>
  <c r="D55" i="125"/>
  <c r="D26" i="24"/>
  <c r="K26"/>
  <c r="M26"/>
  <c r="O14"/>
  <c r="C128" i="113"/>
  <c r="C87"/>
  <c r="C88"/>
  <c r="C64"/>
  <c r="C30" i="88"/>
  <c r="G17" i="133"/>
  <c r="D6" i="76"/>
  <c r="E33" i="61"/>
  <c r="C32"/>
  <c r="E32"/>
  <c r="C31"/>
  <c r="D8" i="76"/>
  <c r="C33" i="61"/>
  <c r="C60" i="95"/>
  <c r="C84"/>
  <c r="N26" i="24"/>
  <c r="D128" i="113"/>
  <c r="C63" i="114"/>
  <c r="C87"/>
  <c r="D127"/>
  <c r="C107" i="3"/>
  <c r="C131" i="97"/>
  <c r="C84"/>
  <c r="C84" i="96"/>
  <c r="C132"/>
  <c r="C131"/>
  <c r="D50" i="130"/>
  <c r="C106" i="95"/>
  <c r="C131"/>
  <c r="C85" i="96"/>
  <c r="D127"/>
  <c r="C127" i="95"/>
  <c r="D127"/>
  <c r="E55" i="79"/>
  <c r="E35"/>
  <c r="E40"/>
  <c r="D35"/>
  <c r="D40"/>
  <c r="D55" i="122"/>
  <c r="D40"/>
  <c r="E35"/>
  <c r="E40"/>
  <c r="E55"/>
  <c r="C128" i="3"/>
  <c r="C30"/>
  <c r="E44" i="123"/>
  <c r="E55"/>
  <c r="E40"/>
  <c r="E40" i="120"/>
  <c r="E44" i="119"/>
  <c r="E55"/>
  <c r="E40"/>
  <c r="D35" i="105"/>
  <c r="D40"/>
  <c r="C64" i="3"/>
  <c r="C88"/>
  <c r="C132" i="1"/>
  <c r="B15" i="76"/>
  <c r="E15"/>
  <c r="B13"/>
  <c r="E13"/>
  <c r="E28" i="1"/>
  <c r="C27"/>
  <c r="E27"/>
  <c r="D88" i="3"/>
  <c r="E8"/>
  <c r="E64"/>
  <c r="E88"/>
  <c r="D128"/>
  <c r="E128"/>
  <c r="C66" i="1"/>
  <c r="C136"/>
  <c r="C90"/>
  <c r="B6" i="76"/>
  <c r="E6"/>
  <c r="B8"/>
  <c r="E8"/>
  <c r="D47" i="130"/>
  <c r="D49"/>
  <c r="D51"/>
  <c r="F11"/>
  <c r="C47"/>
  <c r="B49"/>
  <c r="B51"/>
  <c r="F39"/>
  <c r="G96" i="1"/>
  <c r="G92" i="3"/>
  <c r="F107"/>
  <c r="G107"/>
  <c r="G37"/>
  <c r="G64"/>
  <c r="G88"/>
  <c r="F64"/>
  <c r="F88"/>
  <c r="H15" i="64"/>
  <c r="G108" i="1"/>
  <c r="G89"/>
  <c r="G137"/>
  <c r="F136"/>
  <c r="H11" i="130"/>
  <c r="F37"/>
  <c r="F46"/>
  <c r="H39"/>
  <c r="H46"/>
  <c r="G111" i="1"/>
  <c r="G132"/>
  <c r="F90"/>
  <c r="H47" i="130"/>
  <c r="F47"/>
  <c r="G90" i="1"/>
  <c r="G136"/>
  <c r="G44" i="121"/>
  <c r="G56"/>
  <c r="F35"/>
  <c r="F40"/>
  <c r="F128" i="3"/>
  <c r="G128"/>
  <c r="I37"/>
  <c r="I64"/>
  <c r="I88"/>
  <c r="I104"/>
  <c r="I92"/>
  <c r="I8" i="123"/>
  <c r="I35"/>
  <c r="I44"/>
  <c r="I55"/>
  <c r="I40"/>
  <c r="H40"/>
  <c r="G44" i="122"/>
  <c r="G55"/>
  <c r="G8"/>
  <c r="G35"/>
  <c r="G40"/>
  <c r="G44" i="120"/>
  <c r="G55"/>
  <c r="G35"/>
  <c r="G55" i="105"/>
  <c r="G40"/>
  <c r="G35" i="119"/>
  <c r="G40"/>
  <c r="I35" i="121"/>
  <c r="I40"/>
  <c r="G8" i="79"/>
  <c r="G35"/>
  <c r="G40"/>
  <c r="H107" i="3"/>
  <c r="H64"/>
  <c r="H88"/>
  <c r="I87"/>
  <c r="I107"/>
  <c r="J15" i="64"/>
  <c r="J37" i="130"/>
  <c r="J47"/>
  <c r="I108" i="1"/>
  <c r="I96"/>
  <c r="I111"/>
  <c r="H136"/>
  <c r="H132"/>
  <c r="I13"/>
  <c r="I39"/>
  <c r="H66"/>
  <c r="H90"/>
  <c r="I66"/>
  <c r="I90"/>
  <c r="I128" i="3"/>
  <c r="H128"/>
  <c r="I136" i="1"/>
  <c r="I132"/>
</calcChain>
</file>

<file path=xl/sharedStrings.xml><?xml version="1.0" encoding="utf-8"?>
<sst xmlns="http://schemas.openxmlformats.org/spreadsheetml/2006/main" count="3950" uniqueCount="881">
  <si>
    <t>Felújítási kiadások előirányzata felújításonként</t>
  </si>
  <si>
    <t xml:space="preserve"> - ebből EU támogatás</t>
  </si>
  <si>
    <t>Vállalkozási maradvány igénybevétele</t>
  </si>
  <si>
    <t xml:space="preserve"> - ebből EU-s forrásból tám. megvalósuló programok, projektek kiadásai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</si>
  <si>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</si>
  <si>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</si>
  <si>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</si>
  <si>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</si>
  <si>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</si>
  <si>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</si>
  <si>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</si>
  <si>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</si>
  <si>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</si>
  <si>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</si>
  <si>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adatok forintban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</si>
  <si>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</si>
  <si>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</si>
  <si>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</si>
  <si>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</si>
  <si>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</si>
  <si>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</si>
  <si>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</si>
  <si>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</si>
  <si>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</si>
  <si>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</si>
  <si>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</si>
  <si>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</si>
  <si>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</si>
  <si>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</si>
  <si>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</si>
  <si>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</si>
  <si>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</si>
  <si>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</si>
  <si>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</si>
  <si>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</si>
  <si>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</si>
  <si>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</si>
  <si>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</si>
  <si>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</si>
  <si>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</si>
  <si>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</si>
  <si>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</si>
  <si>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</si>
  <si>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</si>
  <si>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</si>
  <si>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</si>
  <si>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</si>
  <si>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</si>
  <si>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</si>
  <si>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</si>
  <si>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</si>
  <si>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</si>
  <si>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</si>
  <si>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</si>
  <si>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</si>
  <si>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</si>
  <si>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</si>
  <si>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</si>
  <si>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Helyi adók</t>
  </si>
  <si>
    <t>Kiadások</t>
  </si>
  <si>
    <t>Egyéb fejlesztési célú kiadások</t>
  </si>
  <si>
    <t>Általános tartalék</t>
  </si>
  <si>
    <t>Céltartalék</t>
  </si>
  <si>
    <t>02</t>
  </si>
  <si>
    <t>03</t>
  </si>
  <si>
    <t>Megnevezés</t>
  </si>
  <si>
    <t>Személyi juttatások</t>
  </si>
  <si>
    <t>ÖSSZESEN: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</si>
  <si>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</si>
  <si>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</si>
  <si>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</si>
  <si>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</si>
  <si>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</si>
  <si>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</si>
  <si>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</si>
  <si>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</si>
  <si>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</si>
  <si>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</si>
  <si>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</si>
  <si>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</si>
  <si>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</si>
  <si>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</si>
  <si>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</si>
  <si>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</si>
  <si>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</si>
  <si>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</si>
  <si>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</si>
  <si>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</si>
  <si>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9=(4+5+6+7+8)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</si>
  <si>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</si>
  <si>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</si>
  <si>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</si>
  <si>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</si>
  <si>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</si>
  <si>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</si>
  <si>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</si>
  <si>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</si>
  <si>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</si>
  <si>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</si>
  <si>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</si>
  <si>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</si>
  <si>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</si>
  <si>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</si>
  <si>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</si>
  <si>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</si>
  <si>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</si>
  <si>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</si>
  <si>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</si>
  <si>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</si>
  <si>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</si>
  <si>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</si>
  <si>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</si>
  <si>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</si>
  <si>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</si>
  <si>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</si>
  <si>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</si>
  <si>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</si>
  <si>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</si>
  <si>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</si>
  <si>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</si>
  <si>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</si>
  <si>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</si>
  <si>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</si>
  <si>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</si>
  <si>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</si>
  <si>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kölcsön elengedése</t>
  </si>
  <si>
    <t>Dologi  kiadások</t>
  </si>
  <si>
    <t>Összesen (1+4+7+9+11)</t>
  </si>
  <si>
    <t>1.5.</t>
  </si>
  <si>
    <t>11.1.</t>
  </si>
  <si>
    <t>11.2.</t>
  </si>
  <si>
    <t>Költségvetési rendelet űrlapjainak összefüggései: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</si>
  <si>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</si>
  <si>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</si>
  <si>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</si>
  <si>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</si>
  <si>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</si>
  <si>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</si>
  <si>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</si>
  <si>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</si>
  <si>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</si>
  <si>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</si>
  <si>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</si>
  <si>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</si>
  <si>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</si>
  <si>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</si>
  <si>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</si>
  <si>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</si>
  <si>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</si>
  <si>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</si>
  <si>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</si>
  <si>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</si>
  <si>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</si>
  <si>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</si>
  <si>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</si>
  <si>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</si>
  <si>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</si>
  <si>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</si>
  <si>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</si>
  <si>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</si>
  <si>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</si>
  <si>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</si>
  <si>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</si>
  <si>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</si>
  <si>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</si>
  <si>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</si>
  <si>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</si>
  <si>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</si>
  <si>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</si>
  <si>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</si>
  <si>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</si>
  <si>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</si>
  <si>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</si>
  <si>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</si>
  <si>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</si>
  <si>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</si>
  <si>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Kezességvállalással kapcsolatos megtérülés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</si>
  <si>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</si>
  <si>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</si>
  <si>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</si>
  <si>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</si>
  <si>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</si>
  <si>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Feladat megnevezése</t>
  </si>
  <si>
    <t>Költségvetési szerv megnevezése</t>
  </si>
  <si>
    <t>Száma</t>
  </si>
  <si>
    <t>Éves engedélyezett létszám előirányzat (fő)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</si>
  <si>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</si>
  <si>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</si>
  <si>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</si>
  <si>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</si>
  <si>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</si>
  <si>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</si>
  <si>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</si>
  <si>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</si>
  <si>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</si>
  <si>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</si>
  <si>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</si>
  <si>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</si>
  <si>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</si>
  <si>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</si>
  <si>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</si>
  <si>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</si>
  <si>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</si>
  <si>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</si>
  <si>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</si>
  <si>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</si>
  <si>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</si>
  <si>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</si>
  <si>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</si>
  <si>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</si>
  <si>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</si>
  <si>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</si>
  <si>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</si>
  <si>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</si>
  <si>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</si>
  <si>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</si>
  <si>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</si>
  <si>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</si>
  <si>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</si>
  <si>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</si>
  <si>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</si>
  <si>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</si>
  <si>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</si>
  <si>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</si>
  <si>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</si>
  <si>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</si>
  <si>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</si>
  <si>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</si>
  <si>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</si>
  <si>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</si>
  <si>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</si>
  <si>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</si>
  <si>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Hiány belső finanszírozás bevételei ( 14+…+18)</t>
  </si>
  <si>
    <t>Összesen
(6=3+4+5)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</si>
  <si>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</si>
  <si>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</si>
  <si>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</si>
  <si>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1. sz. melléklet Kiadások táblázat 3. oszlop 9 sora =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</si>
  <si>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</si>
  <si>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</si>
  <si>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</si>
  <si>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</si>
  <si>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</si>
  <si>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</si>
  <si>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</si>
  <si>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</si>
  <si>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</si>
  <si>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</si>
  <si>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</si>
  <si>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</si>
  <si>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</si>
  <si>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</si>
  <si>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</si>
  <si>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</si>
  <si>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</si>
  <si>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</si>
  <si>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</si>
  <si>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</si>
  <si>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</si>
  <si>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</si>
  <si>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</si>
  <si>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</si>
  <si>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</si>
  <si>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</si>
  <si>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</si>
  <si>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</si>
  <si>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</si>
  <si>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</si>
  <si>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</si>
  <si>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</si>
  <si>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</si>
  <si>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</si>
  <si>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</si>
  <si>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</si>
  <si>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</si>
  <si>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</si>
  <si>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</si>
  <si>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</si>
  <si>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</si>
  <si>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</si>
  <si>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</si>
  <si>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</si>
  <si>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</si>
  <si>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</si>
  <si>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</si>
  <si>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</si>
  <si>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</si>
  <si>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</si>
  <si>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</si>
  <si>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</si>
  <si>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</si>
  <si>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</si>
  <si>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</si>
  <si>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Működési célú visszatérítendő támogatások kölcsönök visszatér.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</si>
  <si>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</si>
  <si>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</si>
  <si>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</si>
  <si>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</si>
  <si>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</si>
  <si>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</si>
  <si>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</si>
  <si>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</si>
  <si>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</si>
  <si>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</si>
  <si>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</si>
  <si>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</si>
  <si>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</si>
  <si>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</si>
  <si>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</si>
  <si>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</si>
  <si>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</si>
  <si>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</si>
  <si>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</si>
  <si>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</si>
  <si>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</si>
  <si>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</si>
  <si>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</si>
  <si>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</si>
  <si>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</si>
  <si>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</si>
  <si>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</si>
  <si>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</si>
  <si>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</si>
  <si>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</si>
  <si>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</si>
  <si>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</si>
  <si>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</si>
  <si>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</si>
  <si>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</si>
  <si>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</si>
  <si>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</si>
  <si>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</si>
  <si>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</si>
  <si>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</si>
  <si>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</si>
  <si>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</si>
  <si>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</si>
  <si>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</si>
  <si>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</si>
  <si>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</si>
  <si>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</si>
  <si>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</si>
  <si>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</si>
  <si>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</si>
  <si>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</si>
  <si>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</si>
  <si>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</si>
  <si>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</si>
  <si>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</si>
  <si>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</si>
  <si>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</si>
  <si>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</si>
  <si>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</si>
  <si>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</si>
  <si>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</si>
  <si>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</si>
  <si>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</si>
  <si>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</si>
  <si>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</si>
  <si>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</si>
  <si>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</si>
  <si>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</si>
  <si>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</si>
  <si>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</si>
  <si>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</si>
  <si>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</si>
  <si>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</si>
  <si>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</si>
  <si>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</si>
  <si>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</si>
  <si>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</si>
  <si>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</si>
  <si>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</si>
  <si>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</si>
  <si>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</si>
  <si>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</si>
  <si>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</si>
  <si>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</si>
  <si>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</si>
  <si>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</si>
  <si>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</si>
  <si>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</si>
  <si>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</si>
  <si>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</si>
  <si>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</si>
  <si>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</si>
  <si>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</si>
  <si>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</si>
  <si>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</si>
  <si>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</si>
  <si>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</si>
  <si>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</si>
  <si>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</si>
  <si>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</si>
  <si>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</si>
  <si>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</si>
  <si>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</si>
  <si>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</si>
  <si>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</si>
  <si>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</si>
  <si>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</si>
  <si>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</si>
  <si>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</si>
  <si>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</si>
  <si>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</si>
  <si>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</si>
  <si>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</si>
  <si>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</si>
  <si>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</si>
  <si>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</si>
  <si>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</si>
  <si>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</si>
  <si>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</si>
  <si>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</si>
  <si>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</si>
  <si>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</si>
  <si>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</si>
  <si>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</si>
  <si>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</si>
  <si>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</si>
  <si>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</si>
  <si>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</si>
  <si>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</si>
  <si>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</si>
  <si>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</si>
  <si>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</si>
  <si>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</si>
  <si>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</si>
  <si>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</si>
  <si>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</si>
  <si>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</si>
  <si>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</si>
  <si>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</si>
  <si>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</si>
  <si>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</si>
  <si>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Belföldi értékpapírok kiadásai (6.1. + … + 6.4.)</t>
  </si>
  <si>
    <t xml:space="preserve"> 10.</t>
  </si>
  <si>
    <t>2.-ból EU-s támogatás</t>
  </si>
  <si>
    <t>Költségvetési bevételek összesen (1.+2.+4.+5.+7.+…+12.)</t>
  </si>
  <si>
    <t>Költségvetési bevételek összesen: (1.+3.+4.+6.+…+11.)</t>
  </si>
  <si>
    <t>Költségvetési kiadások összesen: (1.+3.+5.+...+11.)</t>
  </si>
  <si>
    <t>Összes bevétel, kiadás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</si>
  <si>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</si>
  <si>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</si>
  <si>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</si>
  <si>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</si>
  <si>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</si>
  <si>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</si>
  <si>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</si>
  <si>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</si>
  <si>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</si>
  <si>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</si>
  <si>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</si>
  <si>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</si>
  <si>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</si>
  <si>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</si>
  <si>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</si>
  <si>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</si>
  <si>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</si>
  <si>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</si>
  <si>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</si>
  <si>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</si>
  <si>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KIADÁSOK ÖSSZESEN: (1.+2.)</t>
  </si>
  <si>
    <t>BEVÉTELEK ÖSSZESEN: (9+16)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</si>
  <si>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</si>
  <si>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</si>
  <si>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</si>
  <si>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</si>
  <si>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</si>
  <si>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</si>
  <si>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</si>
  <si>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</si>
  <si>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</si>
  <si>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</si>
  <si>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</si>
  <si>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</si>
  <si>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</si>
  <si>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Állami (államigazgatási) feladatok bevételei, kiadása</t>
  </si>
  <si>
    <t>04</t>
  </si>
  <si>
    <t>Osztalék, a koncessziós díj és a hozambevétel</t>
  </si>
  <si>
    <t>nemleges</t>
  </si>
  <si>
    <t>Dabas Önkormányzat saját bevételeinek részletezése az adósságot keletkeztető ügyletből származó tárgyévi fizetési kötelezettség megállapításához</t>
  </si>
  <si>
    <t>Összes bevétel, kiadás - kötelező</t>
  </si>
  <si>
    <t>Összes bevétel, kiadás - kötelező feladat</t>
  </si>
  <si>
    <t>05</t>
  </si>
  <si>
    <t>06</t>
  </si>
  <si>
    <t>Összes bevétel, kiadás -  kötelező feladat</t>
  </si>
  <si>
    <t>07</t>
  </si>
  <si>
    <t>Összes bevétel, kiadás - Nem kötelező feladat</t>
  </si>
  <si>
    <t>Költségvetési szerv : Dabasi Intézményfenntartó Központ</t>
  </si>
  <si>
    <t>08</t>
  </si>
  <si>
    <t>Költségvetési szerv: Dabasi Intézményfenntartó Központ</t>
  </si>
  <si>
    <t>Kötelező feladatok bevételei, kiadásai - Konyha</t>
  </si>
  <si>
    <t>Dabas Önkormányzat adósságot keletkeztető ügyletekből és kezességvállalásokból fennálló kötelezettségei</t>
  </si>
  <si>
    <t>Államháztartáson belüli megelőlegezések folyósítása (intézményi finanszírozás)</t>
  </si>
  <si>
    <t>Egyéb kedvezmény ( rezsi elengedés)</t>
  </si>
  <si>
    <t>Önkormányzati Hivatal működésének támogatásaq</t>
  </si>
  <si>
    <t>Település-üzemeltetéshez kapcsólódó feladatellátás támogatása</t>
  </si>
  <si>
    <t>Óvodapedagógusok bértámogatása</t>
  </si>
  <si>
    <t>Óvodapedagógusok nevelő munkáját közvetlenül segítők bértámogatása</t>
  </si>
  <si>
    <t>Óvodaműködtetési támogatás</t>
  </si>
  <si>
    <t>Szociális és gyermekjóléti alapszolgáltatások általános feladatai</t>
  </si>
  <si>
    <t>Fogyatékos és demens személyek nappali ellátása</t>
  </si>
  <si>
    <t>Hozzájárulás a pénzbeli szociális ellátásokhoz</t>
  </si>
  <si>
    <t>Gyermekétkeztetés dolgozók bértámogatsáa</t>
  </si>
  <si>
    <t>Települési önkormányzatok nyilvános könyvtári és közművelődési feladatainak támogatása</t>
  </si>
  <si>
    <t>Óvodapedagógusok bértámogatásának pótlólagos összege</t>
  </si>
  <si>
    <t xml:space="preserve"> </t>
  </si>
  <si>
    <t>Gyermekétkeztetés üzemeltetési támogatása</t>
  </si>
  <si>
    <t>Polgármesteri hivatal</t>
  </si>
  <si>
    <t>Polgármesteri  hivatal</t>
  </si>
  <si>
    <t xml:space="preserve">   -- Építményadó</t>
  </si>
  <si>
    <t xml:space="preserve">   -- Iparűzésiadó</t>
  </si>
  <si>
    <t xml:space="preserve">   -- Idegenforgalmi adó</t>
  </si>
  <si>
    <t xml:space="preserve">   -- Talajterhelési díj</t>
  </si>
  <si>
    <t>2015. évi támogatás összesen</t>
  </si>
  <si>
    <t>Gyermekétkeztetés támogatása</t>
  </si>
  <si>
    <t>Elvonások és befizetések</t>
  </si>
  <si>
    <t>8.3.-ból EU-s támogatás (közvetlen) Ivóvízminőség javítás</t>
  </si>
  <si>
    <t>Államigazgatási feladatok bevételei, kiadásai</t>
  </si>
  <si>
    <t>Dabas Város Önkormányzata intézményeinek beruházásai</t>
  </si>
  <si>
    <t xml:space="preserve">Eredeti előirányzat teljes költség </t>
  </si>
  <si>
    <t>Polgármesteri Hivatal</t>
  </si>
  <si>
    <t xml:space="preserve">Informatikai  beszerzés </t>
  </si>
  <si>
    <t>összesen:</t>
  </si>
  <si>
    <t>Gyermekétkeztetés támogatsa</t>
  </si>
  <si>
    <t>Önkormányzat funkcionális kiadásai pénzforgalmi szemléletben</t>
  </si>
  <si>
    <t>Kormányzati funkció és Szakfeladat megnevezése</t>
  </si>
  <si>
    <t>Munkadót terhelő járulék</t>
  </si>
  <si>
    <t>Dologi kiadás</t>
  </si>
  <si>
    <t>Ellátottak juttatásai</t>
  </si>
  <si>
    <t>Támogatások</t>
  </si>
  <si>
    <t>Kiadások összesen</t>
  </si>
  <si>
    <t>Felújítás</t>
  </si>
  <si>
    <t>Beruházás</t>
  </si>
  <si>
    <t>011130 Önkormányzatok jogalkotó és általános igazgatási tevékenysége</t>
  </si>
  <si>
    <t>013320 Köztemető fenntartás és üzemeltetés</t>
  </si>
  <si>
    <t>013350 Önkormányzati vagyonnal való gazdálkodás</t>
  </si>
  <si>
    <t>018030 Támogatási célú finanszírozási műveletek</t>
  </si>
  <si>
    <t>022010 Polgári védelem</t>
  </si>
  <si>
    <t>031010 Közbiztonság, közrend igazgatása</t>
  </si>
  <si>
    <t>041110 Általános gazdasági ügyek igazgatása</t>
  </si>
  <si>
    <t>041120 Földügy igazgatása</t>
  </si>
  <si>
    <t>045120 Útépítés</t>
  </si>
  <si>
    <t>041233 Hosszabb időtartamú közfoglalkoztatás</t>
  </si>
  <si>
    <t>042130 Növénytermesztés és kapcsolódó szolgáltatások</t>
  </si>
  <si>
    <t>045150 Egyéb szárazföldi személyszállítás</t>
  </si>
  <si>
    <t>045160 Közutak üzemeltetése, fenntartása</t>
  </si>
  <si>
    <t>054020 Védett természeti területek és természeti értékek bemutatása</t>
  </si>
  <si>
    <t>056010 Környezetvédelmi programok</t>
  </si>
  <si>
    <t>064010 Közvilágítás</t>
  </si>
  <si>
    <t>066010 Zöldterület-kezelés</t>
  </si>
  <si>
    <t>066020 Városgazdálkodási egyéb szolgáltatások</t>
  </si>
  <si>
    <t>081041 Versenysport- és utánpótlás -nevelési tevékenység támogatása</t>
  </si>
  <si>
    <t>081045 Szabadidősport tevékenység és támogatása</t>
  </si>
  <si>
    <t>081061 Szabadidős park, fürdő és strandszolgáltatás</t>
  </si>
  <si>
    <t>082092 Közművelődés- hagyományos közösségi kulturális értékek gondozása</t>
  </si>
  <si>
    <t>083010 Műsorszolgáltatási és kiadói ügyek igazgatása</t>
  </si>
  <si>
    <t>083020 Könyvkiadás</t>
  </si>
  <si>
    <t>083030 Egyéb kiadói tevékenység</t>
  </si>
  <si>
    <t>083040 Rádióműsor szolgáltatása és támogatása</t>
  </si>
  <si>
    <t>083050 Televíziós műsorszolgáltatás és támogatása</t>
  </si>
  <si>
    <t>084020 Nemzetiségi közfeldatok ellátása és támogatása</t>
  </si>
  <si>
    <t>084031 Civil szervezetek működési támogatása</t>
  </si>
  <si>
    <t>084040 Egyházak támogatása</t>
  </si>
  <si>
    <t>084070 Fiatalok társadalmi integrációját segítő struktúra működtetése</t>
  </si>
  <si>
    <t>086030 Nemzetközi kulturális együttműködés</t>
  </si>
  <si>
    <t>102021 Időskorúak bentlakásos ellátása</t>
  </si>
  <si>
    <t xml:space="preserve"> - 999000-2 Gyóni intézmény</t>
  </si>
  <si>
    <t>104051 Gyermekvédelmi és pénzbeli természetbeni ellátások</t>
  </si>
  <si>
    <t>106020 Lakásfenntartással, lakhatással összefüggő ellátások</t>
  </si>
  <si>
    <t>107060 Egyéb szociális pénzbeli és természetbeni ellátások, támogatások</t>
  </si>
  <si>
    <t>Kötelező feladatok</t>
  </si>
  <si>
    <t>Önként vállalt feldatok</t>
  </si>
  <si>
    <t>A sárgával jelöltek kötelező önkormányzati feladatok</t>
  </si>
  <si>
    <t>9.1-a.melléklet</t>
  </si>
  <si>
    <t>Pénzforgalmi szemléletben, közgazdasági osztályozás szerint</t>
  </si>
  <si>
    <t>Polgármesteri Hivatal funkcionális kiadásai pénzforgalmi szemléletben</t>
  </si>
  <si>
    <t>Szakfeladat megnevezése</t>
  </si>
  <si>
    <t>Ellátottak juttatása</t>
  </si>
  <si>
    <t>Kiadás összesen</t>
  </si>
  <si>
    <t>011130 Önkormányzati hivatalok jogalkotó és általános igazgatási tevékenysége</t>
  </si>
  <si>
    <t>031010Közbiztonság, közrend igazgatása</t>
  </si>
  <si>
    <t>A zölddel jelöltek államigazgatási feladatok</t>
  </si>
  <si>
    <t>9.2-a.melléklet</t>
  </si>
  <si>
    <t>Költségvetési szerv : Dr. Halász Géza Szakorvosi Rendelőintézet</t>
  </si>
  <si>
    <t>2018.</t>
  </si>
  <si>
    <t>Támogatott szervezet neve</t>
  </si>
  <si>
    <t>Támogatás célja</t>
  </si>
  <si>
    <t>Citera zenekar támogatása</t>
  </si>
  <si>
    <t>működés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</si>
  <si>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</si>
  <si>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</si>
  <si>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</si>
  <si>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</si>
  <si>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Sportcsarnok Kft támogatása</t>
  </si>
  <si>
    <t>Társult ÖK Együtt Segítőszolgálat támogatása</t>
  </si>
  <si>
    <t>Állami támogatás átadása</t>
  </si>
  <si>
    <t>OKÖT-Reménysugár Fogyatékosok támogatása</t>
  </si>
  <si>
    <t>Országközepe Többcélú Társulás</t>
  </si>
  <si>
    <t>tagdíj</t>
  </si>
  <si>
    <t>Dabas Városi Roma Nemzetiségi Önkormányzat támogatása</t>
  </si>
  <si>
    <t>Sári-Szlovákok Önkormányzat támogatása</t>
  </si>
  <si>
    <t>ebből: pályázati önrész</t>
  </si>
  <si>
    <t>Egyéb működési célú támogatások bevételei (TB finanszírozás)</t>
  </si>
  <si>
    <t>Egyéb felhalmozási célú támogatások bevételei ( Önerő Alap)</t>
  </si>
  <si>
    <t xml:space="preserve">8.3.-ból EU-s támogatás (közvetlen) </t>
  </si>
  <si>
    <t>Köztemető fenntarása</t>
  </si>
  <si>
    <t xml:space="preserve">074054 Komplex egészségfejlesztő, prevenciós programok </t>
  </si>
  <si>
    <t>Egészségügyi referens</t>
  </si>
  <si>
    <t>Élethelyzet javítását szogáló támogatás</t>
  </si>
  <si>
    <t>Bizottsági támogatás</t>
  </si>
  <si>
    <t>Születési és életkezdési támogatás</t>
  </si>
  <si>
    <t>Beiskolázási támogatás</t>
  </si>
  <si>
    <t>Idősek megörző támogatása (Házassági évforduló:700eFt, )90év felettiek:500eFt, Alma:4500e Ft)</t>
  </si>
  <si>
    <t>I</t>
  </si>
  <si>
    <t xml:space="preserve">   Bevétel</t>
  </si>
  <si>
    <t>Kiadás</t>
  </si>
  <si>
    <t>Saját bevétel</t>
  </si>
  <si>
    <t>Normatív támogatás</t>
  </si>
  <si>
    <t>ÖK támogatás</t>
  </si>
  <si>
    <t>Átvett pénzeszköz</t>
  </si>
  <si>
    <t>Személyi kiadás</t>
  </si>
  <si>
    <t>MAT</t>
  </si>
  <si>
    <t>Kossuth Művelődési Központ</t>
  </si>
  <si>
    <t>Halász G. Sz. Rendelőint.</t>
  </si>
  <si>
    <t>Intézményfenntartó</t>
  </si>
  <si>
    <t>Intézményfenntartó Iroda</t>
  </si>
  <si>
    <t>Intézményfenntartó összesen</t>
  </si>
  <si>
    <t>Intézmény összesen</t>
  </si>
  <si>
    <t>9.számú melléklet</t>
  </si>
  <si>
    <t>Városi Konyha</t>
  </si>
  <si>
    <t>2016. évi támogatás összesen</t>
  </si>
  <si>
    <t>Köznevelési intézmények működési támogatása</t>
  </si>
  <si>
    <t>Költségvetési szerv : Dabas-Gyóni Óvoda</t>
  </si>
  <si>
    <t>Költségvetési szerv:  Dabasi Bóbita Óvoda</t>
  </si>
  <si>
    <t>Költségvetési szerv : Dabas-Sári Óvoda</t>
  </si>
  <si>
    <t>Dabas-Sári Óvoda</t>
  </si>
  <si>
    <t>Dabasi Bóbita Óvoda</t>
  </si>
  <si>
    <t>Dabas-Gyóni Óvoda</t>
  </si>
  <si>
    <t>Költségvetési szerv : Kossuth Művelődési Központ és Halász Boldizsár Városi Könyvtár</t>
  </si>
  <si>
    <t>ebből: kötelező</t>
  </si>
  <si>
    <t xml:space="preserve">            önként vállalt</t>
  </si>
  <si>
    <t>A sárga a kötelező feladatok</t>
  </si>
  <si>
    <t>A fehér az önként vállalt feladatok</t>
  </si>
  <si>
    <t>A zöld az államigazgatási feladatok</t>
  </si>
  <si>
    <t>104030 Gyermekek napközbeni ellátása</t>
  </si>
  <si>
    <t>6-a.melléklet</t>
  </si>
  <si>
    <t>A fehérrel jelöltek az önként vállalt feladatok</t>
  </si>
  <si>
    <t>Magyar Zarándokút  támogatása(tagdíj)</t>
  </si>
  <si>
    <t>Egyéb külső finanszírozási bevételek(ölcsön)</t>
  </si>
  <si>
    <t>Egyéb felhalmozási célú bevételek(Vagyoni adó)</t>
  </si>
  <si>
    <t>Nemleges</t>
  </si>
  <si>
    <t>létszám</t>
  </si>
  <si>
    <t>Egyéb működési célú átvett pénzeszköz ÁH-án kívülről (lakossági közműfejlesztés)</t>
  </si>
  <si>
    <t>1. sz. táblázat Kötelező</t>
  </si>
  <si>
    <t>1. sz. táblázat önként vállalt</t>
  </si>
  <si>
    <t xml:space="preserve">Egyéb működési célú átvett pénzeszköz </t>
  </si>
  <si>
    <t>Egyéb felhalmozási célú átvett pénzeszkö ÁH-n kívülről (lakossági közműfejlesztés)</t>
  </si>
  <si>
    <t>Egyéb felhalmozási célú átvett pénzeszköz ÁH-n kívülről (lakossági közműfejlesztés)</t>
  </si>
  <si>
    <t>1. sz. táblázat államigazgatási</t>
  </si>
  <si>
    <t>Felhalmozási célú átvett pénzeszközök ÁH-n kívülről (lakossági közműfejlesztés)</t>
  </si>
  <si>
    <t>Támogatás összege</t>
  </si>
  <si>
    <t xml:space="preserve">B E V É T E L E K  </t>
  </si>
  <si>
    <t xml:space="preserve">1. sz. táblázat </t>
  </si>
  <si>
    <t>6.számú Tájékoztató tábla</t>
  </si>
  <si>
    <t>Ft-ban</t>
  </si>
  <si>
    <t>forintban</t>
  </si>
  <si>
    <t>Ellátási díjak (családi napközi és gyermekétkeztetés)</t>
  </si>
  <si>
    <t>Felhalmozásra átadott pénzeszköz</t>
  </si>
  <si>
    <t>Egyéb működési célú támogatások bevételei (mezőőrök támogatása)</t>
  </si>
  <si>
    <t>Működési célú pénzeszköz államháztartásról kivülről</t>
  </si>
  <si>
    <t>2. sz. táblázat kötelező</t>
  </si>
  <si>
    <t>Egyéb működési célú támogatások bevételei mezőőri támogatás</t>
  </si>
  <si>
    <t>2. sz. táblázat Nem kötelező</t>
  </si>
  <si>
    <t>2. sz. táblázat Államigazgatási</t>
  </si>
  <si>
    <t>2019.</t>
  </si>
  <si>
    <t>2020.év</t>
  </si>
  <si>
    <t xml:space="preserve"> forintban !</t>
  </si>
  <si>
    <t xml:space="preserve"> forintban</t>
  </si>
  <si>
    <t>forintban !</t>
  </si>
  <si>
    <t>2017. évi támogatás összesen</t>
  </si>
  <si>
    <t>Államháztartáson belüli megelőlegezések folyósítása(finanszírozás)</t>
  </si>
  <si>
    <t>Finanszírozási kiadások(tartalék)</t>
  </si>
  <si>
    <t>047410 Ár és belvízvédelemmel összefüggő tevékenység</t>
  </si>
  <si>
    <t>Óvodapedagógusok minősítésének támogatása</t>
  </si>
  <si>
    <t>Család és Gyermekjólélti Központ támogatása</t>
  </si>
  <si>
    <t>Családi bőlcsőde támogatása</t>
  </si>
  <si>
    <t>A rászoruló gyermekek szünidei étkezésének támogatása</t>
  </si>
  <si>
    <t xml:space="preserve">  Önkormányzati feladatok, testület műküdése</t>
  </si>
  <si>
    <t xml:space="preserve"> Ingatlanok és lakások bérbeadása,üzemeltetése</t>
  </si>
  <si>
    <t>016080 Kiemelt állami és önkormányzati rendezvények</t>
  </si>
  <si>
    <t xml:space="preserve">  Kiemelt állami és önkormányzati rendezvények</t>
  </si>
  <si>
    <t>Polgárvédelem ágazati feladatai</t>
  </si>
  <si>
    <t xml:space="preserve">  Közbiztonság, közrend központi igazgatása és szabályozása</t>
  </si>
  <si>
    <t xml:space="preserve"> Általános gazdasági tevékenység( Ök díjak, földhivatali költségek)kamat</t>
  </si>
  <si>
    <t xml:space="preserve"> Földügy területi igazgatása -mezőőrök</t>
  </si>
  <si>
    <t xml:space="preserve">  Közcélú foglalkoztatás</t>
  </si>
  <si>
    <t xml:space="preserve"> Mezőgazdasági termelés</t>
  </si>
  <si>
    <t>M.n.s.személyszállítás(kisvonat)</t>
  </si>
  <si>
    <t>Közutak üzemeltetése</t>
  </si>
  <si>
    <t xml:space="preserve">  Tájházak fenntartása</t>
  </si>
  <si>
    <t xml:space="preserve">  Közvilágítás</t>
  </si>
  <si>
    <t xml:space="preserve"> Zöldterület-kezelés</t>
  </si>
  <si>
    <t xml:space="preserve">  Vásár, fakivágás</t>
  </si>
  <si>
    <t xml:space="preserve">  Piaccsarnok- Sportcsarnok Kft támogatás </t>
  </si>
  <si>
    <r>
      <t xml:space="preserve"> </t>
    </r>
    <r>
      <rPr>
        <sz val="12"/>
        <rFont val="Arial CE"/>
        <charset val="238"/>
      </rPr>
      <t>Sportreferens, Sportegyesületek támogatása</t>
    </r>
  </si>
  <si>
    <t xml:space="preserve"> Sportcsarnok Kft sportcsarnok támogatása</t>
  </si>
  <si>
    <t xml:space="preserve"> Sportcsarnok Kft: strand támogatás</t>
  </si>
  <si>
    <t>C csarnok működtetése</t>
  </si>
  <si>
    <t xml:space="preserve"> Közművelődési intézmények, közösségi színterek működtetése</t>
  </si>
  <si>
    <t xml:space="preserve">  Esküvői műsorszolgáltatás</t>
  </si>
  <si>
    <t xml:space="preserve">  Könyvkiadás</t>
  </si>
  <si>
    <r>
      <t xml:space="preserve"> </t>
    </r>
    <r>
      <rPr>
        <sz val="12"/>
        <rFont val="Arial CE"/>
        <charset val="238"/>
      </rPr>
      <t xml:space="preserve"> Dabasi újság és egyéb</t>
    </r>
  </si>
  <si>
    <t xml:space="preserve"> Sportcsarnok Kft rádió támogatása</t>
  </si>
  <si>
    <r>
      <t xml:space="preserve"> </t>
    </r>
    <r>
      <rPr>
        <sz val="12"/>
        <rFont val="Arial CE"/>
        <charset val="238"/>
      </rPr>
      <t xml:space="preserve"> Sportcsarnok Kft televízió támogatása:13.416e Ft, Mag Tv szolgáltatás 1656eFt</t>
    </r>
  </si>
  <si>
    <t xml:space="preserve"> Kisebbségek támogatása</t>
  </si>
  <si>
    <t xml:space="preserve">  Civil szervezetek támogatás</t>
  </si>
  <si>
    <r>
      <t xml:space="preserve"> </t>
    </r>
    <r>
      <rPr>
        <sz val="12"/>
        <rFont val="Arial CE"/>
        <charset val="238"/>
      </rPr>
      <t xml:space="preserve"> Egyházak támogatása</t>
    </r>
  </si>
  <si>
    <t xml:space="preserve"> GyIÖK</t>
  </si>
  <si>
    <t xml:space="preserve"> Bursa Hungarica</t>
  </si>
  <si>
    <t xml:space="preserve"> -999000-2 Révfülöp:1164eFt,Katolikus Iskola:1000eFt, Üdülőtábor 1 856 580</t>
  </si>
  <si>
    <t xml:space="preserve"> ÖK-ok nemzetközi kapcsolatai</t>
  </si>
  <si>
    <t xml:space="preserve">  Családi Napközi</t>
  </si>
  <si>
    <t>Rendszeres gyermekvédelmi pb.ellátás(méltányos)</t>
  </si>
  <si>
    <t xml:space="preserve"> Étkezés támogatása</t>
  </si>
  <si>
    <r>
      <t xml:space="preserve"> </t>
    </r>
    <r>
      <rPr>
        <sz val="12"/>
        <rFont val="Arial CE"/>
        <charset val="238"/>
      </rPr>
      <t xml:space="preserve"> Lakhatási támogatás</t>
    </r>
  </si>
  <si>
    <r>
      <t xml:space="preserve">  </t>
    </r>
    <r>
      <rPr>
        <sz val="12"/>
        <rFont val="Arial CE"/>
        <charset val="238"/>
      </rPr>
      <t>Első lakáshoz jutók tám.</t>
    </r>
  </si>
  <si>
    <t xml:space="preserve">  Települési gondozási támogatás</t>
  </si>
  <si>
    <t xml:space="preserve">  Települési létfenntartási támogatás</t>
  </si>
  <si>
    <t xml:space="preserve">  Mezőgazdasági támogatás</t>
  </si>
  <si>
    <t xml:space="preserve"> Egyéb önkormányzati eseti pénzbeli ellátások hulladékszállítás</t>
  </si>
  <si>
    <t xml:space="preserve"> Települési gyógyszertámogatás</t>
  </si>
  <si>
    <t xml:space="preserve"> Köztemetés, szociális temetés</t>
  </si>
  <si>
    <t xml:space="preserve"> -999000-1 Támogatások (Együttsegítő: 91 280 000.-Ft) Dabas:16.132.133.-Ft</t>
  </si>
  <si>
    <t xml:space="preserve"> -999000-1 Támogatások (OKÖT-tagdíj 3.228.290.-,Reménysugár:9790e, Reménysugár Dabas 1.830.000.-Ft )</t>
  </si>
  <si>
    <t xml:space="preserve"> -999000-1 Támogatások (Zarándokút 339.820.-, Érd Társulás 424.775.-)</t>
  </si>
  <si>
    <r>
      <t xml:space="preserve">BEVÉTELEK,MŰKÖDÉSI KIADÁSOK ÖNÁLLÓ ÉS RÉSZBEN ÖNÁLLÓ INTÉZMÉNYENKÉNT KIEMELT ELŐIRÁNYZATONKÉNT   2018.év                                              </t>
    </r>
    <r>
      <rPr>
        <b/>
        <sz val="12"/>
        <rFont val="Arial"/>
        <family val="2"/>
        <charset val="238"/>
      </rPr>
      <t>Ft</t>
    </r>
  </si>
  <si>
    <t>Vívás, asztalitenisz és triatlon támogatása</t>
  </si>
  <si>
    <t>OKÖT-Reménysugár Fogyatékosok támogatása- Dabas</t>
  </si>
  <si>
    <t xml:space="preserve">ebből : állami támogatás     91.280.000 Ft     </t>
  </si>
  <si>
    <t>K I M U T A T Á S
a 2018. évben céljelleggel juttatott támogatásokról</t>
  </si>
  <si>
    <t>működési támogatás</t>
  </si>
  <si>
    <t>Érd és Térsége Regionális Hulladékgazdálkodási Önkormányzati Társulás</t>
  </si>
  <si>
    <t xml:space="preserve">             Dabas támogatás része   16.132.000 Ft</t>
  </si>
  <si>
    <t>Révfülöpi Üdülő Tábor Alapítvány</t>
  </si>
  <si>
    <t xml:space="preserve">Támogatás </t>
  </si>
  <si>
    <t>Hivatali bútor és eszköz beszerzés</t>
  </si>
  <si>
    <t>Fejlesztési kiadások megnevezése</t>
  </si>
  <si>
    <t>„Bölcsőde létesítése Dabason” című (VEKOP-6.1.1-15-PT1-2016-00050 kisértékű, egyéb eszközök beszerzésére</t>
  </si>
  <si>
    <t>Bölcsőde tervköltség</t>
  </si>
  <si>
    <t>Lurkó Óvoda felújítás</t>
  </si>
  <si>
    <t>NKA pályázat Dabas, Gombay-Dinnyés kúria festés restaurálása”</t>
  </si>
  <si>
    <t>NKA pályázat Dabas,Ősi Halász kúria kémény felújítás</t>
  </si>
  <si>
    <t>szilárd burkolat -Árpád utca folytatása</t>
  </si>
  <si>
    <t>Árpád utca folytatásának kivitelezése során felvetődött többlet műszaki tartalom miatt.</t>
  </si>
  <si>
    <t>„Dabas-Sári háziorvosi rendelő épületének felújítása”</t>
  </si>
  <si>
    <t>Dabas-szőlők egészségház építése”</t>
  </si>
  <si>
    <t>4 719 440</t>
  </si>
  <si>
    <t>Bóbita óvoda és Lurkó óvoda OVI-Sportpálya</t>
  </si>
  <si>
    <t>Harmincz család ingatlanvásálás</t>
  </si>
  <si>
    <t>Belterületi utak felújítása Dinnyés-Zlinszky 2018-ra áthúzódó</t>
  </si>
  <si>
    <t>Dabas Város Önkormányzatának beruházásai</t>
  </si>
  <si>
    <t>Beruházás összesen</t>
  </si>
  <si>
    <t>Beruházás önrész</t>
  </si>
  <si>
    <t>Beruházás pályázati támogatása</t>
  </si>
  <si>
    <t>Kisbusz vásárlás</t>
  </si>
  <si>
    <t>Ingatlanvásárlás</t>
  </si>
  <si>
    <t>Gyóni orvosi rendelő felújítása</t>
  </si>
  <si>
    <t>Labdarúgó csarnokhoz Tao önrész</t>
  </si>
  <si>
    <t>Hivatali földszinti mosdók felújítása</t>
  </si>
  <si>
    <t>2018. évi előirányzat</t>
  </si>
  <si>
    <t>Felújítás önrész</t>
  </si>
  <si>
    <t>Felújítás pályázati támogatás</t>
  </si>
  <si>
    <t>Felújítás összesen</t>
  </si>
  <si>
    <t xml:space="preserve"> Önkormányzatok igazgatási tevékenysége</t>
  </si>
  <si>
    <t xml:space="preserve"> Közterület rendjének fenntartása</t>
  </si>
  <si>
    <t>Mezőgazdaság terület igazgatása és szabályozása</t>
  </si>
  <si>
    <t>Pantheon Kft támogatása</t>
  </si>
  <si>
    <t>2018. évi előirányzat BEVÉTELEK</t>
  </si>
  <si>
    <t>2018. évi előirányzat KIADÁSOK</t>
  </si>
  <si>
    <t>Jézus szobor támogatása</t>
  </si>
  <si>
    <t>Önkormányzati ingatlanok felújítása</t>
  </si>
  <si>
    <t>Kötelező</t>
  </si>
  <si>
    <t>Nem kötelező</t>
  </si>
  <si>
    <t>Mind kötelező</t>
  </si>
  <si>
    <t>2020.</t>
  </si>
  <si>
    <t xml:space="preserve">2019.év </t>
  </si>
  <si>
    <t>2021.év</t>
  </si>
  <si>
    <t>Dabas Önkormányzat 2018. évi adósságot keletkeztető fejlesztési céljai</t>
  </si>
  <si>
    <t xml:space="preserve"> államigazgatási feladat</t>
  </si>
  <si>
    <t>2017. előtti kifizetés</t>
  </si>
  <si>
    <t>2020. 
után</t>
  </si>
  <si>
    <t>2018.évi támogatása</t>
  </si>
  <si>
    <t>A 2018. évi általános működés és ágazati feladatok támogatásának alakulása jogcímenként</t>
  </si>
  <si>
    <t>Előirányzat-felhasználási terv
2018. évre</t>
  </si>
  <si>
    <t>Dabas Város Önkormányzat</t>
  </si>
  <si>
    <t>EU-s projekt neve, azonosítója:</t>
  </si>
  <si>
    <t>Források</t>
  </si>
  <si>
    <t>Saját erő</t>
  </si>
  <si>
    <t>- saját erőből központi támogatás</t>
  </si>
  <si>
    <t>EU-s forrás</t>
  </si>
  <si>
    <t>Társfinanszírozás</t>
  </si>
  <si>
    <t>Hitel</t>
  </si>
  <si>
    <t>Egyéb forrás</t>
  </si>
  <si>
    <t>Források összesen:</t>
  </si>
  <si>
    <t>Kiadások, költségek</t>
  </si>
  <si>
    <t>Személyi jellegű</t>
  </si>
  <si>
    <t>Projektmenedzseri feladatok</t>
  </si>
  <si>
    <t>Tájékoztatás</t>
  </si>
  <si>
    <t>Egyéb szolgáltatások</t>
  </si>
  <si>
    <t>Beruházások, beszerzések</t>
  </si>
  <si>
    <t>8.sz. melléklet</t>
  </si>
  <si>
    <t>VEKOP-6.1.1-15-PTI-2016-00050</t>
  </si>
  <si>
    <t>2018.tény</t>
  </si>
  <si>
    <t>2019.terv</t>
  </si>
  <si>
    <t>2019.évi tény</t>
  </si>
  <si>
    <t>2018.Terv</t>
  </si>
  <si>
    <t>későbbiekben</t>
  </si>
  <si>
    <t xml:space="preserve">   -- Kommunális adó (6 millió reklámhordozók adója)</t>
  </si>
  <si>
    <t xml:space="preserve">2.1. melléklet a 6/2018. (II.19) önk.rendelethez     </t>
  </si>
  <si>
    <t>Labdarúgó csarnokhoz többletmunka</t>
  </si>
  <si>
    <t xml:space="preserve">2.2. melléklet a 6/2018. (II.19.) önk. rendelethez     </t>
  </si>
  <si>
    <t>9.1. melléklet a 6/2018. (II.19.) önk. rendelethez</t>
  </si>
  <si>
    <t>9.1.1. melléklet a 6/2018. (II.19.) önk. rendelethez</t>
  </si>
  <si>
    <t>9.1.2. melléklet a 6/2018. (II.19.) önk. Rendelethez</t>
  </si>
  <si>
    <t>9.1.3. melléklet a 6/2018. (II.19.) önk. rendelethez</t>
  </si>
  <si>
    <t>9.2. melléklet a 6/2018. (II.19.) önk. Rendelethez</t>
  </si>
  <si>
    <t>9.2.1. melléklet a 6/2018. (II.19.) önk. rendelethez</t>
  </si>
  <si>
    <t>9.3. melléklet a 6/2018. (II.19.) önk. Rendelethez</t>
  </si>
  <si>
    <t>9.4. melléklet a 6/2018. (II.19.) önk. Rendelethez</t>
  </si>
  <si>
    <t>9.5. melléklet a 6/2018. (II.19.) önk. rendelethez</t>
  </si>
  <si>
    <t>9.6. melléklet a 6/2018. (II.19.) önk. Rendelethez</t>
  </si>
  <si>
    <t>9.7. melléklet a 6/2018. (II.19.) önk. rendelethez</t>
  </si>
  <si>
    <t>9.8. melléklet a 6/2018. (II.19.) önk. Rendelethez</t>
  </si>
  <si>
    <t>9.8.1. melléklet a 6/2018. (II.19.) önk. Rendelethez</t>
  </si>
  <si>
    <t>9.8.2. melléklet a 6/2018. (II.19.) önk. rendelethez</t>
  </si>
  <si>
    <t>......................, 2018. .......................... hó ..... nap</t>
  </si>
  <si>
    <t>Gyóni városrész fejlesztése</t>
  </si>
  <si>
    <t>2017.06.30 módosítások</t>
  </si>
  <si>
    <t>Módosított előirányzat</t>
  </si>
  <si>
    <t>9.1. melléklet a 2/2017. (II.14.) önk. rendelethez</t>
  </si>
  <si>
    <t>Járda és kerékpárút építések folytatása maradványból</t>
  </si>
  <si>
    <t>Fejlesztési kiadások összesen</t>
  </si>
  <si>
    <t>Felhalmozásra átadott pénzeszköz összesen</t>
  </si>
  <si>
    <t>Kúriától-Kúriáig maradványból</t>
  </si>
  <si>
    <t>Bem u. halózatfejlesztés</t>
  </si>
  <si>
    <t>Térfigyelő kamerarendszer bővítése maradványból</t>
  </si>
  <si>
    <t>Konyha felújítás befejezés, és  többletköltségek</t>
  </si>
  <si>
    <t>2018.06.30 módosítások</t>
  </si>
  <si>
    <t>Egyéb működési célú támogatások bevételei</t>
  </si>
  <si>
    <t>Dr. Halász Géza Szakorvosi Rendelőintézet</t>
  </si>
  <si>
    <t>Egészségügyi gépek beszerzése</t>
  </si>
  <si>
    <t>Kossuth Művelődési Központ és Könyvtár</t>
  </si>
  <si>
    <t>Szinpadi függöny, kisértékű eszközök beszerzése</t>
  </si>
  <si>
    <t>6.melléklet</t>
  </si>
  <si>
    <t>2018.09.30 módosítások</t>
  </si>
  <si>
    <t>Lurkó Óvoda tervezés, és beruházása</t>
  </si>
  <si>
    <t>Pulpitus vásárlása rendezvényekhez</t>
  </si>
  <si>
    <t>Temetőkbe kisgépek vásárlása</t>
  </si>
  <si>
    <t>Belterületi utak felújítása pályázat</t>
  </si>
  <si>
    <t>Dabasi Intézményfenntartó Központ</t>
  </si>
  <si>
    <t>Intézmények Összesen</t>
  </si>
  <si>
    <t>2018.11.30 módosítások</t>
  </si>
  <si>
    <t>Kúriától Kúriáig program II. ütem Kossuth Lajos u. kornyezetrendezése</t>
  </si>
  <si>
    <t>FehéraKÁC, Zrínyi u. felújítása 2018. I. rész</t>
  </si>
  <si>
    <t>Dabas-Sári óvoda</t>
  </si>
  <si>
    <t>laptopok beszerzése</t>
  </si>
  <si>
    <t>Dabasi Egyesített óvodák</t>
  </si>
  <si>
    <t>eszköz beszerzés</t>
  </si>
  <si>
    <t xml:space="preserve"> Eszközök beszerzése (konyhai)</t>
  </si>
  <si>
    <t>Kandó Kálmán u. közvilágítás kiviteli terv</t>
  </si>
  <si>
    <t>Szabadság u. temető útépítés pótmunka</t>
  </si>
  <si>
    <t>Légtartásos focisátor építése</t>
  </si>
  <si>
    <t>Többfunkciós sportcsarnok terv készítése</t>
  </si>
  <si>
    <t>NOJ 500 rsz. Gépkocsi vásárlása</t>
  </si>
  <si>
    <t>Műfű karbantartó gép vásárlása</t>
  </si>
  <si>
    <t xml:space="preserve">Irodakonténer vásárlása </t>
  </si>
  <si>
    <t>kisértékű eszközök vásárlása</t>
  </si>
  <si>
    <t>FC Dabas visszatérítendő támogatás</t>
  </si>
  <si>
    <t xml:space="preserve">Nemzeti Sportközpontok futókör önrész 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</si>
</sst>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#"/>
    <numFmt numFmtId="166" formatCode="_-* #,##0\ _F_t_-;\-* #,##0\ _F_t_-;_-* &quot;-&quot;??\ _F_t_-;_-@_-"/>
  </numFmts>
  <fonts count="97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10"/>
      <name val="Times New Roman CE"/>
      <charset val="238"/>
    </font>
    <font>
      <i/>
      <sz val="8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4"/>
      <color rgb="FFFF0000"/>
      <name val="Times New Roman CE"/>
      <charset val="238"/>
    </font>
    <font>
      <sz val="12"/>
      <color theme="1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lightHorizontal"/>
    </fill>
    <fill>
      <patternFill patternType="darkHorizontal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3">
    <xf numFmtId="0" fontId="0" fillId="0" borderId="0"/>
    <xf numFmtId="0" fontId="57" fillId="3" borderId="0" applyNumberFormat="0" applyBorder="0" applyAlignment="0" applyProtection="0"/>
    <xf numFmtId="0" fontId="57" fillId="5" borderId="0" applyNumberFormat="0" applyBorder="0" applyAlignment="0" applyProtection="0"/>
    <xf numFmtId="0" fontId="57" fillId="7" borderId="0" applyNumberFormat="0" applyBorder="0" applyAlignment="0" applyProtection="0"/>
    <xf numFmtId="0" fontId="57" fillId="8" borderId="0" applyNumberFormat="0" applyBorder="0" applyAlignment="0" applyProtection="0"/>
    <xf numFmtId="0" fontId="57" fillId="9" borderId="0" applyNumberFormat="0" applyBorder="0" applyAlignment="0" applyProtection="0"/>
    <xf numFmtId="0" fontId="57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5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2" borderId="0" applyNumberFormat="0" applyBorder="0" applyAlignment="0" applyProtection="0"/>
    <xf numFmtId="0" fontId="57" fillId="11" borderId="0" applyNumberFormat="0" applyBorder="0" applyAlignment="0" applyProtection="0"/>
    <xf numFmtId="0" fontId="57" fillId="4" borderId="0" applyNumberFormat="0" applyBorder="0" applyAlignment="0" applyProtection="0"/>
    <xf numFmtId="0" fontId="57" fillId="13" borderId="0" applyNumberFormat="0" applyBorder="0" applyAlignment="0" applyProtection="0"/>
    <xf numFmtId="0" fontId="57" fillId="8" borderId="0" applyNumberFormat="0" applyBorder="0" applyAlignment="0" applyProtection="0"/>
    <xf numFmtId="0" fontId="57" fillId="11" borderId="0" applyNumberFormat="0" applyBorder="0" applyAlignment="0" applyProtection="0"/>
    <xf numFmtId="0" fontId="57" fillId="14" borderId="0" applyNumberFormat="0" applyBorder="0" applyAlignment="0" applyProtection="0"/>
    <xf numFmtId="0" fontId="70" fillId="11" borderId="0" applyNumberFormat="0" applyBorder="0" applyAlignment="0" applyProtection="0"/>
    <xf numFmtId="0" fontId="70" fillId="4" borderId="0" applyNumberFormat="0" applyBorder="0" applyAlignment="0" applyProtection="0"/>
    <xf numFmtId="0" fontId="70" fillId="13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0" fillId="14" borderId="0" applyNumberFormat="0" applyBorder="0" applyAlignment="0" applyProtection="0"/>
    <xf numFmtId="0" fontId="58" fillId="16" borderId="0" applyNumberFormat="0" applyBorder="0" applyAlignment="0" applyProtection="0"/>
    <xf numFmtId="0" fontId="58" fillId="4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15" borderId="0" applyNumberFormat="0" applyBorder="0" applyAlignment="0" applyProtection="0"/>
    <xf numFmtId="0" fontId="58" fillId="18" borderId="0" applyNumberFormat="0" applyBorder="0" applyAlignment="0" applyProtection="0"/>
    <xf numFmtId="0" fontId="71" fillId="16" borderId="0" applyNumberFormat="0" applyBorder="0" applyAlignment="0" applyProtection="0"/>
    <xf numFmtId="0" fontId="71" fillId="4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15" borderId="0" applyNumberFormat="0" applyBorder="0" applyAlignment="0" applyProtection="0"/>
    <xf numFmtId="0" fontId="71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20" borderId="0" applyNumberFormat="0" applyBorder="0" applyAlignment="0" applyProtection="0"/>
    <xf numFmtId="0" fontId="71" fillId="21" borderId="0" applyNumberFormat="0" applyBorder="0" applyAlignment="0" applyProtection="0"/>
    <xf numFmtId="0" fontId="71" fillId="17" borderId="0" applyNumberFormat="0" applyBorder="0" applyAlignment="0" applyProtection="0"/>
    <xf numFmtId="0" fontId="71" fillId="15" borderId="0" applyNumberFormat="0" applyBorder="0" applyAlignment="0" applyProtection="0"/>
    <xf numFmtId="0" fontId="71" fillId="22" borderId="0" applyNumberFormat="0" applyBorder="0" applyAlignment="0" applyProtection="0"/>
    <xf numFmtId="0" fontId="72" fillId="5" borderId="0" applyNumberFormat="0" applyBorder="0" applyAlignment="0" applyProtection="0"/>
    <xf numFmtId="0" fontId="59" fillId="2" borderId="1" applyNumberFormat="0" applyAlignment="0" applyProtection="0"/>
    <xf numFmtId="0" fontId="73" fillId="10" borderId="1" applyNumberFormat="0" applyAlignment="0" applyProtection="0"/>
    <xf numFmtId="0" fontId="74" fillId="23" borderId="2" applyNumberFormat="0" applyAlignment="0" applyProtection="0"/>
    <xf numFmtId="0" fontId="75" fillId="0" borderId="0" applyNumberFormat="0" applyFill="0" applyBorder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8" fillId="0" borderId="5" applyNumberFormat="0" applyFill="0" applyAlignment="0" applyProtection="0"/>
    <xf numFmtId="0" fontId="78" fillId="0" borderId="0" applyNumberFormat="0" applyFill="0" applyBorder="0" applyAlignment="0" applyProtection="0"/>
    <xf numFmtId="0" fontId="60" fillId="23" borderId="2" applyNumberFormat="0" applyAlignment="0" applyProtection="0"/>
    <xf numFmtId="0" fontId="7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80" fillId="7" borderId="0" applyNumberFormat="0" applyBorder="0" applyAlignment="0" applyProtection="0"/>
    <xf numFmtId="0" fontId="81" fillId="0" borderId="3" applyNumberFormat="0" applyFill="0" applyAlignment="0" applyProtection="0"/>
    <xf numFmtId="0" fontId="82" fillId="0" borderId="4" applyNumberFormat="0" applyFill="0" applyAlignment="0" applyProtection="0"/>
    <xf numFmtId="0" fontId="83" fillId="0" borderId="5" applyNumberFormat="0" applyFill="0" applyAlignment="0" applyProtection="0"/>
    <xf numFmtId="0" fontId="83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2" fillId="0" borderId="6" applyNumberFormat="0" applyFill="0" applyAlignment="0" applyProtection="0"/>
    <xf numFmtId="0" fontId="84" fillId="2" borderId="1" applyNumberFormat="0" applyAlignment="0" applyProtection="0"/>
    <xf numFmtId="0" fontId="46" fillId="6" borderId="7" applyNumberFormat="0" applyFont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58" fillId="17" borderId="0" applyNumberFormat="0" applyBorder="0" applyAlignment="0" applyProtection="0"/>
    <xf numFmtId="0" fontId="58" fillId="15" borderId="0" applyNumberFormat="0" applyBorder="0" applyAlignment="0" applyProtection="0"/>
    <xf numFmtId="0" fontId="58" fillId="22" borderId="0" applyNumberFormat="0" applyBorder="0" applyAlignment="0" applyProtection="0"/>
    <xf numFmtId="0" fontId="63" fillId="7" borderId="0" applyNumberFormat="0" applyBorder="0" applyAlignment="0" applyProtection="0"/>
    <xf numFmtId="0" fontId="64" fillId="10" borderId="8" applyNumberFormat="0" applyAlignment="0" applyProtection="0"/>
    <xf numFmtId="0" fontId="85" fillId="0" borderId="6" applyNumberFormat="0" applyFill="0" applyAlignment="0" applyProtection="0"/>
    <xf numFmtId="0" fontId="65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86" fillId="1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46" fillId="0" borderId="0"/>
    <xf numFmtId="0" fontId="46" fillId="0" borderId="0"/>
    <xf numFmtId="0" fontId="17" fillId="0" borderId="0"/>
    <xf numFmtId="0" fontId="17" fillId="0" borderId="0"/>
    <xf numFmtId="0" fontId="87" fillId="0" borderId="0"/>
    <xf numFmtId="0" fontId="46" fillId="0" borderId="0"/>
    <xf numFmtId="0" fontId="46" fillId="0" borderId="0"/>
    <xf numFmtId="0" fontId="87" fillId="0" borderId="0"/>
    <xf numFmtId="0" fontId="12" fillId="0" borderId="0"/>
    <xf numFmtId="0" fontId="12" fillId="0" borderId="0"/>
    <xf numFmtId="0" fontId="70" fillId="6" borderId="7" applyNumberFormat="0" applyFont="0" applyAlignment="0" applyProtection="0"/>
    <xf numFmtId="0" fontId="88" fillId="10" borderId="8" applyNumberFormat="0" applyAlignment="0" applyProtection="0"/>
    <xf numFmtId="0" fontId="66" fillId="0" borderId="9" applyNumberFormat="0" applyFill="0" applyAlignment="0" applyProtection="0"/>
    <xf numFmtId="0" fontId="67" fillId="5" borderId="0" applyNumberFormat="0" applyBorder="0" applyAlignment="0" applyProtection="0"/>
    <xf numFmtId="0" fontId="68" fillId="12" borderId="0" applyNumberFormat="0" applyBorder="0" applyAlignment="0" applyProtection="0"/>
    <xf numFmtId="0" fontId="69" fillId="10" borderId="1" applyNumberFormat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0" applyNumberFormat="0" applyFill="0" applyBorder="0" applyAlignment="0" applyProtection="0"/>
  </cellStyleXfs>
  <cellXfs count="994">
    <xf numFmtId="0" fontId="0" fillId="0" borderId="0" xfId="0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89" applyFont="1" applyFill="1" applyBorder="1" applyAlignment="1" applyProtection="1">
      <alignment horizontal="center" vertical="center" wrapText="1"/>
    </xf>
    <xf numFmtId="0" fontId="7" fillId="0" borderId="0" xfId="89" applyFont="1" applyFill="1" applyBorder="1" applyAlignment="1" applyProtection="1">
      <alignment vertical="center" wrapText="1"/>
    </xf>
    <xf numFmtId="0" fontId="22" fillId="0" borderId="10" xfId="89" applyFont="1" applyFill="1" applyBorder="1" applyAlignment="1" applyProtection="1">
      <alignment horizontal="left" vertical="center" wrapText="1" indent="1"/>
    </xf>
    <xf numFmtId="0" fontId="22" fillId="0" borderId="11" xfId="89" applyFont="1" applyFill="1" applyBorder="1" applyAlignment="1" applyProtection="1">
      <alignment horizontal="left" vertical="center" wrapText="1" indent="1"/>
    </xf>
    <xf numFmtId="0" fontId="22" fillId="0" borderId="12" xfId="89" applyFont="1" applyFill="1" applyBorder="1" applyAlignment="1" applyProtection="1">
      <alignment horizontal="left" vertical="center" wrapText="1" indent="1"/>
    </xf>
    <xf numFmtId="0" fontId="22" fillId="0" borderId="13" xfId="89" applyFont="1" applyFill="1" applyBorder="1" applyAlignment="1" applyProtection="1">
      <alignment horizontal="left" vertical="center" wrapText="1" indent="1"/>
    </xf>
    <xf numFmtId="0" fontId="22" fillId="0" borderId="14" xfId="89" applyFont="1" applyFill="1" applyBorder="1" applyAlignment="1" applyProtection="1">
      <alignment horizontal="left" vertical="center" wrapText="1" indent="1"/>
    </xf>
    <xf numFmtId="0" fontId="22" fillId="0" borderId="15" xfId="89" applyFont="1" applyFill="1" applyBorder="1" applyAlignment="1" applyProtection="1">
      <alignment horizontal="left" vertical="center" wrapText="1" indent="1"/>
    </xf>
    <xf numFmtId="49" fontId="22" fillId="0" borderId="16" xfId="89" applyNumberFormat="1" applyFont="1" applyFill="1" applyBorder="1" applyAlignment="1" applyProtection="1">
      <alignment horizontal="left" vertical="center" wrapText="1" indent="1"/>
    </xf>
    <xf numFmtId="49" fontId="22" fillId="0" borderId="17" xfId="89" applyNumberFormat="1" applyFont="1" applyFill="1" applyBorder="1" applyAlignment="1" applyProtection="1">
      <alignment horizontal="left" vertical="center" wrapText="1" indent="1"/>
    </xf>
    <xf numFmtId="49" fontId="22" fillId="0" borderId="18" xfId="89" applyNumberFormat="1" applyFont="1" applyFill="1" applyBorder="1" applyAlignment="1" applyProtection="1">
      <alignment horizontal="left" vertical="center" wrapText="1" indent="1"/>
    </xf>
    <xf numFmtId="49" fontId="22" fillId="0" borderId="19" xfId="89" applyNumberFormat="1" applyFont="1" applyFill="1" applyBorder="1" applyAlignment="1" applyProtection="1">
      <alignment horizontal="left" vertical="center" wrapText="1" indent="1"/>
    </xf>
    <xf numFmtId="49" fontId="22" fillId="0" borderId="20" xfId="89" applyNumberFormat="1" applyFont="1" applyFill="1" applyBorder="1" applyAlignment="1" applyProtection="1">
      <alignment horizontal="left" vertical="center" wrapText="1" indent="1"/>
    </xf>
    <xf numFmtId="49" fontId="22" fillId="0" borderId="21" xfId="89" applyNumberFormat="1" applyFont="1" applyFill="1" applyBorder="1" applyAlignment="1" applyProtection="1">
      <alignment horizontal="left" vertical="center" wrapText="1" indent="1"/>
    </xf>
    <xf numFmtId="0" fontId="22" fillId="0" borderId="0" xfId="89" applyFont="1" applyFill="1" applyBorder="1" applyAlignment="1" applyProtection="1">
      <alignment horizontal="left" vertical="center" wrapText="1" indent="1"/>
    </xf>
    <xf numFmtId="0" fontId="20" fillId="0" borderId="22" xfId="89" applyFont="1" applyFill="1" applyBorder="1" applyAlignment="1" applyProtection="1">
      <alignment horizontal="left" vertical="center" wrapText="1" indent="1"/>
    </xf>
    <xf numFmtId="0" fontId="20" fillId="0" borderId="23" xfId="89" applyFont="1" applyFill="1" applyBorder="1" applyAlignment="1" applyProtection="1">
      <alignment horizontal="left" vertical="center" wrapText="1" indent="1"/>
    </xf>
    <xf numFmtId="0" fontId="20" fillId="0" borderId="24" xfId="89" applyFont="1" applyFill="1" applyBorder="1" applyAlignment="1" applyProtection="1">
      <alignment horizontal="left" vertical="center" wrapText="1" indent="1"/>
    </xf>
    <xf numFmtId="0" fontId="8" fillId="0" borderId="22" xfId="89" applyFont="1" applyFill="1" applyBorder="1" applyAlignment="1" applyProtection="1">
      <alignment horizontal="center" vertical="center" wrapText="1"/>
    </xf>
    <xf numFmtId="0" fontId="8" fillId="0" borderId="23" xfId="89" applyFont="1" applyFill="1" applyBorder="1" applyAlignment="1" applyProtection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  <protection locked="0"/>
    </xf>
    <xf numFmtId="164" fontId="22" fillId="0" borderId="26" xfId="0" applyNumberFormat="1" applyFont="1" applyFill="1" applyBorder="1" applyAlignment="1" applyProtection="1">
      <alignment vertical="center" wrapText="1"/>
      <protection locked="0"/>
    </xf>
    <xf numFmtId="164" fontId="22" fillId="0" borderId="27" xfId="0" applyNumberFormat="1" applyFont="1" applyFill="1" applyBorder="1" applyAlignment="1" applyProtection="1">
      <alignment vertical="center" wrapText="1"/>
      <protection locked="0"/>
    </xf>
    <xf numFmtId="164" fontId="22" fillId="0" borderId="11" xfId="0" applyNumberFormat="1" applyFont="1" applyFill="1" applyBorder="1" applyAlignment="1" applyProtection="1">
      <alignment vertical="center" wrapText="1"/>
      <protection locked="0"/>
    </xf>
    <xf numFmtId="164" fontId="22" fillId="0" borderId="15" xfId="0" applyNumberFormat="1" applyFont="1" applyFill="1" applyBorder="1" applyAlignment="1" applyProtection="1">
      <alignment vertical="center" wrapText="1"/>
      <protection locked="0"/>
    </xf>
    <xf numFmtId="0" fontId="20" fillId="0" borderId="23" xfId="89" applyFont="1" applyFill="1" applyBorder="1" applyAlignment="1" applyProtection="1">
      <alignment vertical="center" wrapText="1"/>
    </xf>
    <xf numFmtId="0" fontId="20" fillId="0" borderId="28" xfId="89" applyFont="1" applyFill="1" applyBorder="1" applyAlignment="1" applyProtection="1">
      <alignment vertical="center" wrapText="1"/>
    </xf>
    <xf numFmtId="0" fontId="20" fillId="0" borderId="22" xfId="89" applyFont="1" applyFill="1" applyBorder="1" applyAlignment="1" applyProtection="1">
      <alignment horizontal="center" vertical="center" wrapText="1"/>
    </xf>
    <xf numFmtId="0" fontId="20" fillId="0" borderId="23" xfId="89" applyFont="1" applyFill="1" applyBorder="1" applyAlignment="1" applyProtection="1">
      <alignment horizontal="center" vertical="center" wrapText="1"/>
    </xf>
    <xf numFmtId="0" fontId="20" fillId="0" borderId="29" xfId="89" applyFont="1" applyFill="1" applyBorder="1" applyAlignment="1" applyProtection="1">
      <alignment horizontal="center" vertical="center" wrapText="1"/>
    </xf>
    <xf numFmtId="0" fontId="26" fillId="0" borderId="22" xfId="0" applyFont="1" applyFill="1" applyBorder="1" applyAlignment="1" applyProtection="1">
      <alignment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8" fillId="0" borderId="23" xfId="90" applyFont="1" applyFill="1" applyBorder="1" applyAlignment="1" applyProtection="1">
      <alignment horizontal="left" vertical="center" indent="1"/>
    </xf>
    <xf numFmtId="0" fontId="8" fillId="0" borderId="29" xfId="89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8" fillId="0" borderId="29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8" fillId="0" borderId="29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30" xfId="0" applyNumberFormat="1" applyFont="1" applyFill="1" applyBorder="1" applyAlignment="1" applyProtection="1">
      <alignment vertical="center" wrapText="1"/>
    </xf>
    <xf numFmtId="164" fontId="22" fillId="0" borderId="22" xfId="0" applyNumberFormat="1" applyFont="1" applyFill="1" applyBorder="1" applyAlignment="1" applyProtection="1">
      <alignment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2" fillId="0" borderId="29" xfId="0" applyNumberFormat="1" applyFont="1" applyFill="1" applyBorder="1" applyAlignment="1" applyProtection="1">
      <alignment vertical="center" wrapText="1"/>
    </xf>
    <xf numFmtId="164" fontId="22" fillId="0" borderId="31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1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32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2" xfId="0" applyNumberFormat="1" applyFont="1" applyFill="1" applyBorder="1" applyAlignment="1" applyProtection="1">
      <alignment vertical="center" wrapText="1"/>
      <protection locked="0"/>
    </xf>
    <xf numFmtId="164" fontId="22" fillId="0" borderId="19" xfId="0" applyNumberFormat="1" applyFont="1" applyFill="1" applyBorder="1" applyAlignment="1" applyProtection="1">
      <alignment vertical="center" wrapText="1"/>
      <protection locked="0"/>
    </xf>
    <xf numFmtId="164" fontId="22" fillId="0" borderId="33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4" xfId="0" applyNumberFormat="1" applyFont="1" applyFill="1" applyBorder="1" applyAlignment="1" applyProtection="1">
      <alignment vertical="center" wrapText="1"/>
      <protection locked="0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7" xfId="0" applyFont="1" applyFill="1" applyBorder="1" applyAlignment="1">
      <alignment horizontal="center" vertical="center" wrapText="1"/>
    </xf>
    <xf numFmtId="164" fontId="30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 applyProtection="1">
      <alignment vertical="center" wrapText="1"/>
      <protection locked="0"/>
    </xf>
    <xf numFmtId="0" fontId="30" fillId="0" borderId="36" xfId="0" applyFont="1" applyFill="1" applyBorder="1" applyAlignment="1" applyProtection="1">
      <alignment vertical="center" wrapText="1"/>
      <protection locked="0"/>
    </xf>
    <xf numFmtId="164" fontId="30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24" xfId="90" applyFont="1" applyFill="1" applyBorder="1" applyAlignment="1" applyProtection="1">
      <alignment horizontal="center" vertical="center" wrapText="1"/>
    </xf>
    <xf numFmtId="0" fontId="31" fillId="0" borderId="28" xfId="90" applyFont="1" applyFill="1" applyBorder="1" applyAlignment="1" applyProtection="1">
      <alignment horizontal="center" vertical="center"/>
    </xf>
    <xf numFmtId="0" fontId="31" fillId="0" borderId="38" xfId="90" applyFont="1" applyFill="1" applyBorder="1" applyAlignment="1" applyProtection="1">
      <alignment horizontal="center" vertical="center"/>
    </xf>
    <xf numFmtId="0" fontId="12" fillId="0" borderId="0" xfId="90" applyFill="1" applyProtection="1"/>
    <xf numFmtId="0" fontId="22" fillId="0" borderId="22" xfId="90" applyFont="1" applyFill="1" applyBorder="1" applyAlignment="1" applyProtection="1">
      <alignment horizontal="left" vertical="center" indent="1"/>
    </xf>
    <xf numFmtId="0" fontId="12" fillId="0" borderId="0" xfId="90" applyFill="1" applyAlignment="1" applyProtection="1">
      <alignment vertical="center"/>
    </xf>
    <xf numFmtId="0" fontId="22" fillId="0" borderId="16" xfId="90" applyFont="1" applyFill="1" applyBorder="1" applyAlignment="1" applyProtection="1">
      <alignment horizontal="left" vertical="center" indent="1"/>
    </xf>
    <xf numFmtId="164" fontId="22" fillId="0" borderId="10" xfId="90" applyNumberFormat="1" applyFont="1" applyFill="1" applyBorder="1" applyAlignment="1" applyProtection="1">
      <alignment vertical="center"/>
      <protection locked="0"/>
    </xf>
    <xf numFmtId="164" fontId="22" fillId="0" borderId="26" xfId="90" applyNumberFormat="1" applyFont="1" applyFill="1" applyBorder="1" applyAlignment="1" applyProtection="1">
      <alignment vertical="center"/>
    </xf>
    <xf numFmtId="0" fontId="22" fillId="0" borderId="17" xfId="90" applyFont="1" applyFill="1" applyBorder="1" applyAlignment="1" applyProtection="1">
      <alignment horizontal="left" vertical="center" indent="1"/>
    </xf>
    <xf numFmtId="164" fontId="22" fillId="0" borderId="11" xfId="90" applyNumberFormat="1" applyFont="1" applyFill="1" applyBorder="1" applyAlignment="1" applyProtection="1">
      <alignment vertical="center"/>
      <protection locked="0"/>
    </xf>
    <xf numFmtId="164" fontId="22" fillId="0" borderId="25" xfId="90" applyNumberFormat="1" applyFont="1" applyFill="1" applyBorder="1" applyAlignment="1" applyProtection="1">
      <alignment vertical="center"/>
    </xf>
    <xf numFmtId="0" fontId="12" fillId="0" borderId="0" xfId="90" applyFill="1" applyAlignment="1" applyProtection="1">
      <alignment vertical="center"/>
      <protection locked="0"/>
    </xf>
    <xf numFmtId="164" fontId="22" fillId="0" borderId="12" xfId="90" applyNumberFormat="1" applyFont="1" applyFill="1" applyBorder="1" applyAlignment="1" applyProtection="1">
      <alignment vertical="center"/>
      <protection locked="0"/>
    </xf>
    <xf numFmtId="164" fontId="22" fillId="0" borderId="35" xfId="90" applyNumberFormat="1" applyFont="1" applyFill="1" applyBorder="1" applyAlignment="1" applyProtection="1">
      <alignment vertical="center"/>
    </xf>
    <xf numFmtId="164" fontId="20" fillId="0" borderId="23" xfId="90" applyNumberFormat="1" applyFont="1" applyFill="1" applyBorder="1" applyAlignment="1" applyProtection="1">
      <alignment vertical="center"/>
    </xf>
    <xf numFmtId="164" fontId="20" fillId="0" borderId="29" xfId="90" applyNumberFormat="1" applyFont="1" applyFill="1" applyBorder="1" applyAlignment="1" applyProtection="1">
      <alignment vertical="center"/>
    </xf>
    <xf numFmtId="0" fontId="22" fillId="0" borderId="18" xfId="90" applyFont="1" applyFill="1" applyBorder="1" applyAlignment="1" applyProtection="1">
      <alignment horizontal="left" vertical="center" indent="1"/>
    </xf>
    <xf numFmtId="0" fontId="20" fillId="0" borderId="22" xfId="90" applyFont="1" applyFill="1" applyBorder="1" applyAlignment="1" applyProtection="1">
      <alignment horizontal="left" vertical="center" indent="1"/>
    </xf>
    <xf numFmtId="164" fontId="20" fillId="0" borderId="23" xfId="90" applyNumberFormat="1" applyFont="1" applyFill="1" applyBorder="1" applyProtection="1"/>
    <xf numFmtId="164" fontId="20" fillId="0" borderId="29" xfId="90" applyNumberFormat="1" applyFont="1" applyFill="1" applyBorder="1" applyProtection="1"/>
    <xf numFmtId="0" fontId="12" fillId="0" borderId="0" xfId="90" applyFill="1" applyProtection="1">
      <protection locked="0"/>
    </xf>
    <xf numFmtId="0" fontId="15" fillId="0" borderId="0" xfId="90" applyFont="1" applyFill="1" applyProtection="1"/>
    <xf numFmtId="0" fontId="35" fillId="0" borderId="0" xfId="90" applyFont="1" applyFill="1" applyProtection="1">
      <protection locked="0"/>
    </xf>
    <xf numFmtId="0" fontId="24" fillId="0" borderId="0" xfId="90" applyFont="1" applyFill="1" applyProtection="1">
      <protection locked="0"/>
    </xf>
    <xf numFmtId="0" fontId="27" fillId="0" borderId="39" xfId="0" applyFont="1" applyFill="1" applyBorder="1" applyAlignment="1" applyProtection="1">
      <alignment horizontal="left" vertical="center" wrapText="1"/>
      <protection locked="0"/>
    </xf>
    <xf numFmtId="0" fontId="27" fillId="0" borderId="40" xfId="0" applyFont="1" applyFill="1" applyBorder="1" applyAlignment="1" applyProtection="1">
      <alignment horizontal="left" vertical="center" wrapText="1"/>
      <protection locked="0"/>
    </xf>
    <xf numFmtId="164" fontId="15" fillId="24" borderId="41" xfId="0" applyNumberFormat="1" applyFont="1" applyFill="1" applyBorder="1" applyAlignment="1" applyProtection="1">
      <alignment horizontal="left" vertical="center" wrapText="1" indent="2"/>
    </xf>
    <xf numFmtId="3" fontId="4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12" xfId="0" applyFont="1" applyFill="1" applyBorder="1" applyAlignment="1" applyProtection="1">
      <alignment vertical="center" wrapText="1"/>
      <protection locked="0"/>
    </xf>
    <xf numFmtId="0" fontId="29" fillId="0" borderId="23" xfId="89" applyFont="1" applyFill="1" applyBorder="1" applyAlignment="1" applyProtection="1">
      <alignment horizontal="left" vertical="center" wrapText="1" indent="1"/>
    </xf>
    <xf numFmtId="164" fontId="29" fillId="0" borderId="22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23" xfId="89" applyFont="1" applyFill="1" applyBorder="1" applyAlignment="1" applyProtection="1">
      <alignment horizontal="left" vertical="center" wrapText="1"/>
    </xf>
    <xf numFmtId="164" fontId="30" fillId="0" borderId="4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0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0" fontId="6" fillId="0" borderId="43" xfId="0" applyFont="1" applyFill="1" applyBorder="1" applyAlignment="1" applyProtection="1">
      <alignment horizontal="right"/>
    </xf>
    <xf numFmtId="0" fontId="30" fillId="0" borderId="44" xfId="89" applyFont="1" applyFill="1" applyBorder="1" applyAlignment="1" applyProtection="1">
      <alignment horizontal="left" vertical="center" wrapText="1" indent="1"/>
    </xf>
    <xf numFmtId="0" fontId="22" fillId="0" borderId="11" xfId="89" applyFont="1" applyFill="1" applyBorder="1" applyAlignment="1" applyProtection="1">
      <alignment horizontal="left" indent="6"/>
    </xf>
    <xf numFmtId="0" fontId="22" fillId="0" borderId="11" xfId="89" applyFont="1" applyFill="1" applyBorder="1" applyAlignment="1" applyProtection="1">
      <alignment horizontal="left" vertical="center" wrapText="1" indent="6"/>
    </xf>
    <xf numFmtId="0" fontId="22" fillId="0" borderId="15" xfId="89" applyFont="1" applyFill="1" applyBorder="1" applyAlignment="1" applyProtection="1">
      <alignment horizontal="left" vertical="center" wrapText="1" indent="6"/>
    </xf>
    <xf numFmtId="0" fontId="22" fillId="0" borderId="36" xfId="89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2" fillId="0" borderId="0" xfId="89" applyFont="1" applyFill="1"/>
    <xf numFmtId="164" fontId="5" fillId="0" borderId="0" xfId="89" applyNumberFormat="1" applyFont="1" applyFill="1" applyBorder="1" applyAlignment="1" applyProtection="1">
      <alignment horizontal="centerContinuous" vertical="center"/>
    </xf>
    <xf numFmtId="0" fontId="15" fillId="0" borderId="17" xfId="89" applyFont="1" applyFill="1" applyBorder="1" applyAlignment="1">
      <alignment horizontal="center" vertical="center"/>
    </xf>
    <xf numFmtId="0" fontId="32" fillId="0" borderId="15" xfId="89" applyFont="1" applyFill="1" applyBorder="1" applyAlignment="1">
      <alignment horizontal="center" vertical="center" wrapText="1"/>
    </xf>
    <xf numFmtId="0" fontId="15" fillId="0" borderId="18" xfId="89" applyFont="1" applyFill="1" applyBorder="1" applyAlignment="1">
      <alignment horizontal="center" vertical="center"/>
    </xf>
    <xf numFmtId="0" fontId="15" fillId="0" borderId="22" xfId="89" applyFont="1" applyFill="1" applyBorder="1" applyAlignment="1">
      <alignment horizontal="center" vertical="center"/>
    </xf>
    <xf numFmtId="0" fontId="15" fillId="0" borderId="23" xfId="89" applyFont="1" applyFill="1" applyBorder="1" applyAlignment="1">
      <alignment horizontal="center" vertical="center"/>
    </xf>
    <xf numFmtId="0" fontId="15" fillId="0" borderId="29" xfId="89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9" xfId="89" applyFont="1" applyFill="1" applyBorder="1" applyAlignment="1">
      <alignment horizontal="center" vertical="center"/>
    </xf>
    <xf numFmtId="0" fontId="32" fillId="0" borderId="23" xfId="89" applyFont="1" applyFill="1" applyBorder="1"/>
    <xf numFmtId="166" fontId="15" fillId="0" borderId="35" xfId="54" applyNumberFormat="1" applyFont="1" applyFill="1" applyBorder="1"/>
    <xf numFmtId="166" fontId="15" fillId="0" borderId="25" xfId="54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41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4" fontId="30" fillId="0" borderId="12" xfId="0" applyNumberFormat="1" applyFont="1" applyFill="1" applyBorder="1" applyAlignment="1" applyProtection="1">
      <alignment vertical="center"/>
      <protection locked="0"/>
    </xf>
    <xf numFmtId="164" fontId="30" fillId="0" borderId="11" xfId="0" applyNumberFormat="1" applyFont="1" applyFill="1" applyBorder="1" applyAlignment="1" applyProtection="1">
      <alignment vertical="center"/>
      <protection locked="0"/>
    </xf>
    <xf numFmtId="164" fontId="30" fillId="0" borderId="1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12" xfId="89" applyFont="1" applyFill="1" applyBorder="1" applyProtection="1">
      <protection locked="0"/>
    </xf>
    <xf numFmtId="166" fontId="15" fillId="0" borderId="12" xfId="54" applyNumberFormat="1" applyFont="1" applyFill="1" applyBorder="1" applyProtection="1">
      <protection locked="0"/>
    </xf>
    <xf numFmtId="0" fontId="15" fillId="0" borderId="11" xfId="89" applyFont="1" applyFill="1" applyBorder="1" applyProtection="1">
      <protection locked="0"/>
    </xf>
    <xf numFmtId="166" fontId="15" fillId="0" borderId="11" xfId="54" applyNumberFormat="1" applyFont="1" applyFill="1" applyBorder="1" applyProtection="1">
      <protection locked="0"/>
    </xf>
    <xf numFmtId="0" fontId="15" fillId="0" borderId="15" xfId="89" applyFont="1" applyFill="1" applyBorder="1" applyProtection="1">
      <protection locked="0"/>
    </xf>
    <xf numFmtId="166" fontId="15" fillId="0" borderId="15" xfId="54" applyNumberFormat="1" applyFont="1" applyFill="1" applyBorder="1" applyProtection="1">
      <protection locked="0"/>
    </xf>
    <xf numFmtId="0" fontId="29" fillId="0" borderId="20" xfId="89" applyFont="1" applyFill="1" applyBorder="1" applyAlignment="1" applyProtection="1">
      <alignment horizontal="center" vertical="center" wrapText="1"/>
    </xf>
    <xf numFmtId="0" fontId="29" fillId="0" borderId="13" xfId="89" applyFont="1" applyFill="1" applyBorder="1" applyAlignment="1" applyProtection="1">
      <alignment horizontal="center" vertical="center" wrapText="1"/>
    </xf>
    <xf numFmtId="0" fontId="29" fillId="0" borderId="45" xfId="89" applyFont="1" applyFill="1" applyBorder="1" applyAlignment="1" applyProtection="1">
      <alignment horizontal="center" vertical="center" wrapText="1"/>
    </xf>
    <xf numFmtId="0" fontId="30" fillId="0" borderId="22" xfId="89" applyFont="1" applyFill="1" applyBorder="1" applyAlignment="1" applyProtection="1">
      <alignment horizontal="center" vertical="center"/>
    </xf>
    <xf numFmtId="0" fontId="30" fillId="0" borderId="23" xfId="89" applyFont="1" applyFill="1" applyBorder="1" applyAlignment="1" applyProtection="1">
      <alignment horizontal="center" vertical="center"/>
    </xf>
    <xf numFmtId="0" fontId="30" fillId="0" borderId="29" xfId="89" applyFont="1" applyFill="1" applyBorder="1" applyAlignment="1" applyProtection="1">
      <alignment horizontal="center" vertical="center"/>
    </xf>
    <xf numFmtId="0" fontId="30" fillId="0" borderId="20" xfId="89" applyFont="1" applyFill="1" applyBorder="1" applyAlignment="1" applyProtection="1">
      <alignment horizontal="center" vertical="center"/>
    </xf>
    <xf numFmtId="0" fontId="30" fillId="0" borderId="17" xfId="89" applyFont="1" applyFill="1" applyBorder="1" applyAlignment="1" applyProtection="1">
      <alignment horizontal="center" vertical="center"/>
    </xf>
    <xf numFmtId="0" fontId="30" fillId="0" borderId="19" xfId="89" applyFont="1" applyFill="1" applyBorder="1" applyAlignment="1" applyProtection="1">
      <alignment horizontal="center" vertical="center"/>
    </xf>
    <xf numFmtId="166" fontId="29" fillId="0" borderId="29" xfId="54" applyNumberFormat="1" applyFont="1" applyFill="1" applyBorder="1" applyProtection="1"/>
    <xf numFmtId="166" fontId="30" fillId="0" borderId="45" xfId="54" applyNumberFormat="1" applyFont="1" applyFill="1" applyBorder="1" applyProtection="1">
      <protection locked="0"/>
    </xf>
    <xf numFmtId="166" fontId="30" fillId="0" borderId="25" xfId="54" applyNumberFormat="1" applyFont="1" applyFill="1" applyBorder="1" applyProtection="1">
      <protection locked="0"/>
    </xf>
    <xf numFmtId="166" fontId="30" fillId="0" borderId="27" xfId="54" applyNumberFormat="1" applyFont="1" applyFill="1" applyBorder="1" applyProtection="1">
      <protection locked="0"/>
    </xf>
    <xf numFmtId="0" fontId="30" fillId="0" borderId="13" xfId="89" applyFont="1" applyFill="1" applyBorder="1" applyProtection="1">
      <protection locked="0"/>
    </xf>
    <xf numFmtId="0" fontId="30" fillId="0" borderId="11" xfId="89" applyFont="1" applyFill="1" applyBorder="1" applyProtection="1">
      <protection locked="0"/>
    </xf>
    <xf numFmtId="0" fontId="30" fillId="0" borderId="15" xfId="89" applyFont="1" applyFill="1" applyBorder="1" applyProtection="1">
      <protection locked="0"/>
    </xf>
    <xf numFmtId="0" fontId="34" fillId="0" borderId="22" xfId="0" applyFont="1" applyFill="1" applyBorder="1" applyAlignment="1" applyProtection="1">
      <alignment horizontal="center" vertical="center" wrapText="1"/>
    </xf>
    <xf numFmtId="0" fontId="34" fillId="0" borderId="29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22" xfId="0" applyNumberFormat="1" applyFont="1" applyFill="1" applyBorder="1" applyAlignment="1" applyProtection="1">
      <alignment horizontal="center" vertical="center" wrapText="1"/>
    </xf>
    <xf numFmtId="164" fontId="8" fillId="0" borderId="23" xfId="0" applyNumberFormat="1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20" fillId="0" borderId="22" xfId="0" applyFont="1" applyFill="1" applyBorder="1" applyAlignment="1" applyProtection="1">
      <alignment horizontal="center" vertical="center" wrapText="1"/>
    </xf>
    <xf numFmtId="0" fontId="20" fillId="0" borderId="23" xfId="0" applyFont="1" applyFill="1" applyBorder="1" applyAlignment="1" applyProtection="1">
      <alignment horizontal="center" vertical="center" wrapText="1"/>
    </xf>
    <xf numFmtId="0" fontId="20" fillId="0" borderId="29" xfId="0" applyFont="1" applyFill="1" applyBorder="1" applyAlignment="1" applyProtection="1">
      <alignment horizontal="center" vertical="center" wrapText="1"/>
    </xf>
    <xf numFmtId="0" fontId="27" fillId="0" borderId="42" xfId="0" applyFont="1" applyFill="1" applyBorder="1" applyAlignment="1" applyProtection="1">
      <alignment horizontal="left" vertical="center" wrapText="1" indent="1"/>
    </xf>
    <xf numFmtId="0" fontId="27" fillId="0" borderId="14" xfId="0" applyFont="1" applyFill="1" applyBorder="1" applyAlignment="1" applyProtection="1">
      <alignment horizontal="left" vertical="center" wrapText="1" indent="1"/>
    </xf>
    <xf numFmtId="0" fontId="27" fillId="0" borderId="14" xfId="0" applyFont="1" applyFill="1" applyBorder="1" applyAlignment="1" applyProtection="1">
      <alignment horizontal="left" vertical="center" wrapText="1" indent="8"/>
    </xf>
    <xf numFmtId="0" fontId="30" fillId="0" borderId="12" xfId="0" applyFont="1" applyFill="1" applyBorder="1" applyAlignment="1" applyProtection="1">
      <alignment vertical="center" wrapText="1"/>
    </xf>
    <xf numFmtId="0" fontId="30" fillId="0" borderId="11" xfId="0" applyFont="1" applyFill="1" applyBorder="1" applyAlignment="1" applyProtection="1">
      <alignment vertical="center" wrapText="1"/>
    </xf>
    <xf numFmtId="0" fontId="29" fillId="0" borderId="22" xfId="0" applyFont="1" applyFill="1" applyBorder="1" applyAlignment="1" applyProtection="1">
      <alignment horizontal="center" vertical="center" wrapText="1"/>
    </xf>
    <xf numFmtId="0" fontId="31" fillId="0" borderId="44" xfId="0" applyFont="1" applyFill="1" applyBorder="1" applyAlignment="1" applyProtection="1">
      <alignment vertical="center" wrapText="1"/>
    </xf>
    <xf numFmtId="164" fontId="29" fillId="0" borderId="44" xfId="0" applyNumberFormat="1" applyFont="1" applyFill="1" applyBorder="1" applyAlignment="1" applyProtection="1">
      <alignment vertical="center" wrapText="1"/>
    </xf>
    <xf numFmtId="164" fontId="29" fillId="0" borderId="46" xfId="0" applyNumberFormat="1" applyFont="1" applyFill="1" applyBorder="1" applyAlignment="1" applyProtection="1">
      <alignment vertical="center" wrapText="1"/>
    </xf>
    <xf numFmtId="0" fontId="0" fillId="0" borderId="0" xfId="0" applyFill="1" applyProtection="1"/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47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0" fontId="8" fillId="0" borderId="48" xfId="0" applyFont="1" applyFill="1" applyBorder="1" applyAlignment="1" applyProtection="1">
      <alignment horizontal="center" vertical="center" wrapText="1"/>
    </xf>
    <xf numFmtId="0" fontId="8" fillId="0" borderId="49" xfId="0" applyFont="1" applyFill="1" applyBorder="1" applyAlignment="1" applyProtection="1">
      <alignment horizontal="center" vertical="center" wrapText="1"/>
    </xf>
    <xf numFmtId="164" fontId="8" fillId="0" borderId="50" xfId="0" applyNumberFormat="1" applyFont="1" applyFill="1" applyBorder="1" applyAlignment="1" applyProtection="1">
      <alignment horizontal="center" vertical="center" wrapText="1"/>
    </xf>
    <xf numFmtId="0" fontId="29" fillId="0" borderId="23" xfId="0" applyFont="1" applyFill="1" applyBorder="1" applyAlignment="1" applyProtection="1">
      <alignment horizontal="left" vertical="center" wrapText="1" indent="1"/>
    </xf>
    <xf numFmtId="0" fontId="28" fillId="0" borderId="22" xfId="0" applyFont="1" applyBorder="1" applyAlignment="1" applyProtection="1">
      <alignment horizontal="center" vertical="center" wrapText="1"/>
    </xf>
    <xf numFmtId="0" fontId="39" fillId="0" borderId="51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52" xfId="0" applyFont="1" applyFill="1" applyBorder="1" applyAlignment="1" applyProtection="1">
      <alignment horizontal="center" vertical="center" wrapText="1"/>
    </xf>
    <xf numFmtId="0" fontId="8" fillId="0" borderId="53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22" xfId="0" applyFont="1" applyFill="1" applyBorder="1" applyAlignment="1" applyProtection="1">
      <alignment horizontal="left" vertical="center"/>
    </xf>
    <xf numFmtId="0" fontId="4" fillId="0" borderId="51" xfId="0" applyFont="1" applyFill="1" applyBorder="1" applyAlignment="1" applyProtection="1">
      <alignment vertical="center" wrapText="1"/>
    </xf>
    <xf numFmtId="0" fontId="40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2" fillId="0" borderId="0" xfId="0" applyFont="1" applyFill="1" applyProtection="1"/>
    <xf numFmtId="0" fontId="30" fillId="0" borderId="18" xfId="0" applyFont="1" applyFill="1" applyBorder="1" applyAlignment="1" applyProtection="1">
      <alignment horizontal="center" vertical="center"/>
    </xf>
    <xf numFmtId="164" fontId="29" fillId="0" borderId="35" xfId="0" applyNumberFormat="1" applyFont="1" applyFill="1" applyBorder="1" applyAlignment="1" applyProtection="1">
      <alignment vertical="center"/>
    </xf>
    <xf numFmtId="0" fontId="30" fillId="0" borderId="17" xfId="0" applyFont="1" applyFill="1" applyBorder="1" applyAlignment="1" applyProtection="1">
      <alignment horizontal="center" vertical="center"/>
    </xf>
    <xf numFmtId="164" fontId="29" fillId="0" borderId="25" xfId="0" applyNumberFormat="1" applyFont="1" applyFill="1" applyBorder="1" applyAlignment="1" applyProtection="1">
      <alignment vertical="center"/>
    </xf>
    <xf numFmtId="0" fontId="30" fillId="0" borderId="19" xfId="0" applyFont="1" applyFill="1" applyBorder="1" applyAlignment="1" applyProtection="1">
      <alignment horizontal="center" vertical="center"/>
    </xf>
    <xf numFmtId="0" fontId="30" fillId="0" borderId="15" xfId="0" applyFont="1" applyFill="1" applyBorder="1" applyAlignment="1" applyProtection="1">
      <alignment vertical="center" wrapText="1"/>
    </xf>
    <xf numFmtId="164" fontId="29" fillId="0" borderId="27" xfId="0" applyNumberFormat="1" applyFont="1" applyFill="1" applyBorder="1" applyAlignment="1" applyProtection="1">
      <alignment vertical="center"/>
    </xf>
    <xf numFmtId="0" fontId="29" fillId="0" borderId="22" xfId="0" applyFont="1" applyFill="1" applyBorder="1" applyAlignment="1" applyProtection="1">
      <alignment horizontal="center" vertical="center"/>
    </xf>
    <xf numFmtId="0" fontId="31" fillId="0" borderId="23" xfId="0" applyFont="1" applyFill="1" applyBorder="1" applyAlignment="1" applyProtection="1">
      <alignment vertical="center" wrapText="1"/>
    </xf>
    <xf numFmtId="164" fontId="29" fillId="0" borderId="23" xfId="0" applyNumberFormat="1" applyFont="1" applyFill="1" applyBorder="1" applyAlignment="1" applyProtection="1">
      <alignment vertical="center"/>
    </xf>
    <xf numFmtId="164" fontId="29" fillId="0" borderId="29" xfId="0" applyNumberFormat="1" applyFont="1" applyFill="1" applyBorder="1" applyAlignment="1" applyProtection="1">
      <alignment vertical="center"/>
    </xf>
    <xf numFmtId="0" fontId="0" fillId="0" borderId="54" xfId="0" applyFill="1" applyBorder="1" applyProtection="1"/>
    <xf numFmtId="0" fontId="6" fillId="0" borderId="54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4" fontId="22" fillId="0" borderId="5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0" xfId="89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56" xfId="0" applyNumberFormat="1" applyFont="1" applyFill="1" applyBorder="1" applyAlignment="1" applyProtection="1">
      <alignment horizontal="center" vertical="center"/>
    </xf>
    <xf numFmtId="164" fontId="8" fillId="0" borderId="37" xfId="0" applyNumberFormat="1" applyFont="1" applyFill="1" applyBorder="1" applyAlignment="1" applyProtection="1">
      <alignment horizontal="center" vertical="center" wrapText="1"/>
    </xf>
    <xf numFmtId="164" fontId="20" fillId="0" borderId="52" xfId="0" applyNumberFormat="1" applyFont="1" applyFill="1" applyBorder="1" applyAlignment="1" applyProtection="1">
      <alignment horizontal="center" vertical="center" wrapText="1"/>
    </xf>
    <xf numFmtId="164" fontId="20" fillId="0" borderId="30" xfId="0" applyNumberFormat="1" applyFont="1" applyFill="1" applyBorder="1" applyAlignment="1" applyProtection="1">
      <alignment horizontal="center" vertical="center" wrapText="1"/>
    </xf>
    <xf numFmtId="164" fontId="20" fillId="0" borderId="41" xfId="0" applyNumberFormat="1" applyFont="1" applyFill="1" applyBorder="1" applyAlignment="1" applyProtection="1">
      <alignment horizontal="center" vertical="center" wrapText="1"/>
    </xf>
    <xf numFmtId="164" fontId="20" fillId="0" borderId="29" xfId="0" applyNumberFormat="1" applyFont="1" applyFill="1" applyBorder="1" applyAlignment="1" applyProtection="1">
      <alignment horizontal="center" vertical="center" wrapText="1"/>
    </xf>
    <xf numFmtId="164" fontId="20" fillId="0" borderId="34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30" xfId="0" applyNumberFormat="1" applyFont="1" applyFill="1" applyBorder="1" applyAlignment="1" applyProtection="1">
      <alignment horizontal="left" vertical="center" wrapText="1" indent="1"/>
    </xf>
    <xf numFmtId="164" fontId="20" fillId="0" borderId="17" xfId="0" applyNumberFormat="1" applyFont="1" applyFill="1" applyBorder="1" applyAlignment="1" applyProtection="1">
      <alignment horizontal="center" vertical="center" wrapText="1"/>
    </xf>
    <xf numFmtId="164" fontId="22" fillId="0" borderId="31" xfId="0" applyNumberFormat="1" applyFont="1" applyFill="1" applyBorder="1" applyAlignment="1" applyProtection="1">
      <alignment vertical="center" wrapText="1"/>
    </xf>
    <xf numFmtId="164" fontId="20" fillId="0" borderId="19" xfId="0" applyNumberFormat="1" applyFont="1" applyFill="1" applyBorder="1" applyAlignment="1" applyProtection="1">
      <alignment horizontal="center" vertical="center" wrapText="1"/>
    </xf>
    <xf numFmtId="164" fontId="22" fillId="0" borderId="32" xfId="0" applyNumberFormat="1" applyFont="1" applyFill="1" applyBorder="1" applyAlignment="1" applyProtection="1">
      <alignment vertical="center" wrapText="1"/>
    </xf>
    <xf numFmtId="164" fontId="29" fillId="0" borderId="30" xfId="0" applyNumberFormat="1" applyFont="1" applyFill="1" applyBorder="1" applyAlignment="1" applyProtection="1">
      <alignment horizontal="left" vertical="center" wrapText="1" indent="1"/>
    </xf>
    <xf numFmtId="164" fontId="20" fillId="0" borderId="16" xfId="0" applyNumberFormat="1" applyFont="1" applyFill="1" applyBorder="1" applyAlignment="1" applyProtection="1">
      <alignment horizontal="center" vertical="center" wrapText="1"/>
    </xf>
    <xf numFmtId="164" fontId="22" fillId="0" borderId="34" xfId="0" applyNumberFormat="1" applyFont="1" applyFill="1" applyBorder="1" applyAlignment="1" applyProtection="1">
      <alignment vertical="center" wrapText="1"/>
    </xf>
    <xf numFmtId="0" fontId="22" fillId="0" borderId="11" xfId="90" applyFont="1" applyFill="1" applyBorder="1" applyAlignment="1" applyProtection="1">
      <alignment horizontal="left" vertical="center" indent="1"/>
    </xf>
    <xf numFmtId="0" fontId="22" fillId="0" borderId="12" xfId="90" applyFont="1" applyFill="1" applyBorder="1" applyAlignment="1" applyProtection="1">
      <alignment horizontal="left" vertical="center" wrapText="1" indent="1"/>
    </xf>
    <xf numFmtId="0" fontId="22" fillId="0" borderId="11" xfId="90" applyFont="1" applyFill="1" applyBorder="1" applyAlignment="1" applyProtection="1">
      <alignment horizontal="left" vertical="center" wrapText="1" indent="1"/>
    </xf>
    <xf numFmtId="0" fontId="22" fillId="0" borderId="12" xfId="90" applyFont="1" applyFill="1" applyBorder="1" applyAlignment="1" applyProtection="1">
      <alignment horizontal="left" vertical="center" indent="1"/>
    </xf>
    <xf numFmtId="0" fontId="8" fillId="0" borderId="23" xfId="90" applyFont="1" applyFill="1" applyBorder="1" applyAlignment="1" applyProtection="1">
      <alignment horizontal="left" indent="1"/>
    </xf>
    <xf numFmtId="0" fontId="26" fillId="0" borderId="24" xfId="0" applyFont="1" applyFill="1" applyBorder="1" applyAlignment="1" applyProtection="1">
      <alignment horizontal="center" vertical="center" wrapText="1"/>
    </xf>
    <xf numFmtId="0" fontId="28" fillId="0" borderId="23" xfId="0" applyFont="1" applyBorder="1" applyAlignment="1" applyProtection="1">
      <alignment horizontal="left" vertical="center" wrapText="1" indent="1"/>
    </xf>
    <xf numFmtId="0" fontId="27" fillId="0" borderId="11" xfId="0" applyFont="1" applyBorder="1" applyAlignment="1" applyProtection="1">
      <alignment horizontal="left" vertical="center" wrapText="1" indent="1"/>
    </xf>
    <xf numFmtId="0" fontId="27" fillId="0" borderId="15" xfId="0" applyFont="1" applyBorder="1" applyAlignment="1" applyProtection="1">
      <alignment horizontal="left" vertical="center" wrapText="1" indent="1"/>
    </xf>
    <xf numFmtId="0" fontId="28" fillId="0" borderId="57" xfId="0" applyFont="1" applyBorder="1" applyAlignment="1" applyProtection="1">
      <alignment horizontal="left" vertical="center" wrapText="1" indent="1"/>
    </xf>
    <xf numFmtId="164" fontId="20" fillId="0" borderId="38" xfId="89" applyNumberFormat="1" applyFont="1" applyFill="1" applyBorder="1" applyAlignment="1" applyProtection="1">
      <alignment horizontal="right" vertical="center" wrapText="1" indent="1"/>
    </xf>
    <xf numFmtId="164" fontId="20" fillId="0" borderId="29" xfId="89" applyNumberFormat="1" applyFont="1" applyFill="1" applyBorder="1" applyAlignment="1" applyProtection="1">
      <alignment horizontal="right" vertical="center" wrapText="1" indent="1"/>
    </xf>
    <xf numFmtId="164" fontId="22" fillId="0" borderId="4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89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9" xfId="89" applyNumberFormat="1" applyFont="1" applyFill="1" applyBorder="1" applyAlignment="1" applyProtection="1">
      <alignment horizontal="right" vertical="center" wrapText="1" indent="1"/>
    </xf>
    <xf numFmtId="164" fontId="7" fillId="0" borderId="0" xfId="89" applyNumberFormat="1" applyFont="1" applyFill="1" applyBorder="1" applyAlignment="1" applyProtection="1">
      <alignment horizontal="right" vertical="center" wrapText="1" indent="1"/>
    </xf>
    <xf numFmtId="164" fontId="22" fillId="0" borderId="37" xfId="89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9" xfId="0" applyNumberFormat="1" applyFont="1" applyBorder="1" applyAlignment="1" applyProtection="1">
      <alignment horizontal="right" vertical="center" wrapText="1" indent="1"/>
    </xf>
    <xf numFmtId="0" fontId="6" fillId="0" borderId="43" xfId="0" applyFont="1" applyFill="1" applyBorder="1" applyAlignment="1" applyProtection="1">
      <alignment horizontal="right" vertical="center"/>
    </xf>
    <xf numFmtId="164" fontId="22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3" xfId="0" applyNumberFormat="1" applyFont="1" applyFill="1" applyBorder="1" applyAlignment="1" applyProtection="1">
      <alignment horizontal="right" vertical="center" wrapText="1" indent="1"/>
    </xf>
    <xf numFmtId="164" fontId="3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9" xfId="0" applyNumberFormat="1" applyFont="1" applyFill="1" applyBorder="1" applyAlignment="1" applyProtection="1">
      <alignment horizontal="right" vertical="center" wrapText="1" indent="1"/>
    </xf>
    <xf numFmtId="164" fontId="30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22" xfId="0" applyNumberFormat="1" applyFont="1" applyFill="1" applyBorder="1" applyAlignment="1" applyProtection="1">
      <alignment horizontal="centerContinuous" vertical="center" wrapText="1"/>
    </xf>
    <xf numFmtId="164" fontId="8" fillId="0" borderId="23" xfId="0" applyNumberFormat="1" applyFont="1" applyFill="1" applyBorder="1" applyAlignment="1" applyProtection="1">
      <alignment horizontal="centerContinuous" vertical="center" wrapText="1"/>
    </xf>
    <xf numFmtId="164" fontId="8" fillId="0" borderId="29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30" xfId="0" applyNumberFormat="1" applyFont="1" applyFill="1" applyBorder="1" applyAlignment="1" applyProtection="1">
      <alignment horizontal="center" vertical="center" wrapText="1"/>
    </xf>
    <xf numFmtId="164" fontId="29" fillId="0" borderId="22" xfId="0" applyNumberFormat="1" applyFont="1" applyFill="1" applyBorder="1" applyAlignment="1" applyProtection="1">
      <alignment horizontal="center" vertical="center" wrapText="1"/>
    </xf>
    <xf numFmtId="164" fontId="29" fillId="0" borderId="23" xfId="0" applyNumberFormat="1" applyFont="1" applyFill="1" applyBorder="1" applyAlignment="1" applyProtection="1">
      <alignment horizontal="center" vertical="center" wrapText="1"/>
    </xf>
    <xf numFmtId="164" fontId="29" fillId="0" borderId="29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33" xfId="0" applyNumberFormat="1" applyFill="1" applyBorder="1" applyAlignment="1" applyProtection="1">
      <alignment horizontal="left" vertical="center" wrapText="1" indent="1"/>
    </xf>
    <xf numFmtId="164" fontId="22" fillId="0" borderId="18" xfId="0" applyNumberFormat="1" applyFont="1" applyFill="1" applyBorder="1" applyAlignment="1" applyProtection="1">
      <alignment horizontal="left" vertical="center" wrapText="1" indent="1"/>
    </xf>
    <xf numFmtId="164" fontId="0" fillId="0" borderId="31" xfId="0" applyNumberFormat="1" applyFill="1" applyBorder="1" applyAlignment="1" applyProtection="1">
      <alignment horizontal="left" vertical="center" wrapText="1" indent="1"/>
    </xf>
    <xf numFmtId="164" fontId="22" fillId="0" borderId="17" xfId="0" applyNumberFormat="1" applyFont="1" applyFill="1" applyBorder="1" applyAlignment="1" applyProtection="1">
      <alignment horizontal="left" vertical="center" wrapText="1" indent="1"/>
    </xf>
    <xf numFmtId="164" fontId="22" fillId="0" borderId="59" xfId="0" applyNumberFormat="1" applyFont="1" applyFill="1" applyBorder="1" applyAlignment="1" applyProtection="1">
      <alignment horizontal="left" vertical="center" wrapText="1" indent="1"/>
    </xf>
    <xf numFmtId="164" fontId="32" fillId="0" borderId="30" xfId="0" applyNumberFormat="1" applyFont="1" applyFill="1" applyBorder="1" applyAlignment="1" applyProtection="1">
      <alignment horizontal="left" vertical="center" wrapText="1" indent="1"/>
    </xf>
    <xf numFmtId="164" fontId="1" fillId="0" borderId="34" xfId="0" applyNumberFormat="1" applyFont="1" applyFill="1" applyBorder="1" applyAlignment="1" applyProtection="1">
      <alignment horizontal="left" vertical="center" wrapText="1" indent="1"/>
    </xf>
    <xf numFmtId="164" fontId="30" fillId="0" borderId="16" xfId="0" applyNumberFormat="1" applyFont="1" applyFill="1" applyBorder="1" applyAlignment="1" applyProtection="1">
      <alignment horizontal="left" vertical="center" wrapText="1" indent="1"/>
    </xf>
    <xf numFmtId="164" fontId="30" fillId="0" borderId="17" xfId="0" applyNumberFormat="1" applyFont="1" applyFill="1" applyBorder="1" applyAlignment="1" applyProtection="1">
      <alignment horizontal="left" vertical="center" wrapText="1" indent="1"/>
    </xf>
    <xf numFmtId="164" fontId="1" fillId="0" borderId="31" xfId="0" applyNumberFormat="1" applyFont="1" applyFill="1" applyBorder="1" applyAlignment="1" applyProtection="1">
      <alignment horizontal="left" vertical="center" wrapText="1" indent="1"/>
    </xf>
    <xf numFmtId="164" fontId="33" fillId="0" borderId="11" xfId="0" applyNumberFormat="1" applyFont="1" applyFill="1" applyBorder="1" applyAlignment="1" applyProtection="1">
      <alignment horizontal="right" vertical="center" wrapText="1" indent="1"/>
    </xf>
    <xf numFmtId="164" fontId="32" fillId="0" borderId="22" xfId="0" applyNumberFormat="1" applyFont="1" applyFill="1" applyBorder="1" applyAlignment="1" applyProtection="1">
      <alignment horizontal="left" vertical="center" wrapText="1" indent="1"/>
    </xf>
    <xf numFmtId="164" fontId="32" fillId="0" borderId="60" xfId="0" applyNumberFormat="1" applyFont="1" applyFill="1" applyBorder="1" applyAlignment="1" applyProtection="1">
      <alignment horizontal="right" vertical="center" wrapText="1" indent="1"/>
    </xf>
    <xf numFmtId="164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33" fillId="0" borderId="16" xfId="0" applyNumberFormat="1" applyFont="1" applyFill="1" applyBorder="1" applyAlignment="1" applyProtection="1">
      <alignment horizontal="left" vertical="center" wrapText="1" indent="1"/>
    </xf>
    <xf numFmtId="164" fontId="30" fillId="0" borderId="17" xfId="0" applyNumberFormat="1" applyFont="1" applyFill="1" applyBorder="1" applyAlignment="1" applyProtection="1">
      <alignment horizontal="left" vertical="center" wrapText="1" indent="2"/>
    </xf>
    <xf numFmtId="164" fontId="30" fillId="0" borderId="11" xfId="0" applyNumberFormat="1" applyFont="1" applyFill="1" applyBorder="1" applyAlignment="1" applyProtection="1">
      <alignment horizontal="left" vertical="center" wrapText="1" indent="2"/>
    </xf>
    <xf numFmtId="164" fontId="33" fillId="0" borderId="11" xfId="0" applyNumberFormat="1" applyFont="1" applyFill="1" applyBorder="1" applyAlignment="1" applyProtection="1">
      <alignment horizontal="left" vertical="center" wrapText="1" indent="1"/>
    </xf>
    <xf numFmtId="164" fontId="30" fillId="0" borderId="18" xfId="0" applyNumberFormat="1" applyFont="1" applyFill="1" applyBorder="1" applyAlignment="1" applyProtection="1">
      <alignment horizontal="left" vertical="center" wrapText="1" indent="1"/>
    </xf>
    <xf numFmtId="164" fontId="22" fillId="0" borderId="18" xfId="0" applyNumberFormat="1" applyFont="1" applyFill="1" applyBorder="1" applyAlignment="1" applyProtection="1">
      <alignment horizontal="left" vertical="center" wrapText="1" indent="2"/>
    </xf>
    <xf numFmtId="164" fontId="22" fillId="0" borderId="19" xfId="0" applyNumberFormat="1" applyFont="1" applyFill="1" applyBorder="1" applyAlignment="1" applyProtection="1">
      <alignment horizontal="left" vertical="center" wrapText="1" indent="2"/>
    </xf>
    <xf numFmtId="166" fontId="30" fillId="0" borderId="61" xfId="54" applyNumberFormat="1" applyFont="1" applyFill="1" applyBorder="1" applyProtection="1">
      <protection locked="0"/>
    </xf>
    <xf numFmtId="166" fontId="30" fillId="0" borderId="55" xfId="54" applyNumberFormat="1" applyFont="1" applyFill="1" applyBorder="1" applyProtection="1">
      <protection locked="0"/>
    </xf>
    <xf numFmtId="166" fontId="30" fillId="0" borderId="50" xfId="54" applyNumberFormat="1" applyFont="1" applyFill="1" applyBorder="1" applyProtection="1">
      <protection locked="0"/>
    </xf>
    <xf numFmtId="0" fontId="30" fillId="0" borderId="12" xfId="89" applyFont="1" applyFill="1" applyBorder="1" applyProtection="1"/>
    <xf numFmtId="0" fontId="8" fillId="0" borderId="13" xfId="0" applyFont="1" applyFill="1" applyBorder="1" applyAlignment="1" applyProtection="1">
      <alignment horizontal="center" vertical="center"/>
    </xf>
    <xf numFmtId="0" fontId="8" fillId="0" borderId="36" xfId="0" applyFont="1" applyFill="1" applyBorder="1" applyAlignment="1" applyProtection="1">
      <alignment horizontal="center" vertical="center"/>
    </xf>
    <xf numFmtId="0" fontId="8" fillId="0" borderId="45" xfId="0" quotePrefix="1" applyFont="1" applyFill="1" applyBorder="1" applyAlignment="1" applyProtection="1">
      <alignment horizontal="right" vertical="center" indent="1"/>
    </xf>
    <xf numFmtId="0" fontId="8" fillId="0" borderId="62" xfId="0" applyFont="1" applyFill="1" applyBorder="1" applyAlignment="1" applyProtection="1">
      <alignment horizontal="right" vertical="center" indent="1"/>
    </xf>
    <xf numFmtId="0" fontId="8" fillId="0" borderId="38" xfId="0" applyFont="1" applyFill="1" applyBorder="1" applyAlignment="1" applyProtection="1">
      <alignment horizontal="right" vertical="center" wrapText="1" indent="1"/>
    </xf>
    <xf numFmtId="164" fontId="8" fillId="0" borderId="50" xfId="0" applyNumberFormat="1" applyFont="1" applyFill="1" applyBorder="1" applyAlignment="1" applyProtection="1">
      <alignment horizontal="right" vertical="center" wrapText="1" indent="1"/>
    </xf>
    <xf numFmtId="164" fontId="22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60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60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60" xfId="0" applyNumberFormat="1" applyFont="1" applyFill="1" applyBorder="1" applyAlignment="1" applyProtection="1">
      <alignment horizontal="right" vertical="center" wrapText="1" indent="1"/>
    </xf>
    <xf numFmtId="164" fontId="20" fillId="0" borderId="29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45" xfId="0" applyNumberFormat="1" applyFont="1" applyFill="1" applyBorder="1" applyAlignment="1" applyProtection="1">
      <alignment horizontal="right" vertical="center"/>
    </xf>
    <xf numFmtId="49" fontId="8" fillId="0" borderId="62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16" fillId="0" borderId="0" xfId="0" applyFont="1" applyAlignment="1">
      <alignment horizontal="center" wrapText="1"/>
    </xf>
    <xf numFmtId="0" fontId="26" fillId="0" borderId="38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26" fillId="0" borderId="44" xfId="0" applyFont="1" applyBorder="1" applyAlignment="1" applyProtection="1">
      <alignment horizontal="left" vertical="center" wrapText="1" indent="1"/>
    </xf>
    <xf numFmtId="0" fontId="12" fillId="0" borderId="0" xfId="89" applyFont="1" applyFill="1" applyProtection="1"/>
    <xf numFmtId="0" fontId="12" fillId="0" borderId="0" xfId="89" applyFont="1" applyFill="1" applyAlignment="1" applyProtection="1">
      <alignment horizontal="right" vertical="center" indent="1"/>
    </xf>
    <xf numFmtId="0" fontId="40" fillId="0" borderId="11" xfId="0" applyFont="1" applyBorder="1" applyAlignment="1">
      <alignment horizontal="justify" wrapText="1"/>
    </xf>
    <xf numFmtId="0" fontId="40" fillId="0" borderId="11" xfId="0" applyFont="1" applyBorder="1" applyAlignment="1">
      <alignment wrapText="1"/>
    </xf>
    <xf numFmtId="0" fontId="40" fillId="0" borderId="3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34" xfId="0" applyNumberFormat="1" applyFill="1" applyBorder="1" applyAlignment="1" applyProtection="1">
      <alignment horizontal="left" vertical="center" wrapText="1" indent="1"/>
    </xf>
    <xf numFmtId="164" fontId="22" fillId="0" borderId="16" xfId="0" applyNumberFormat="1" applyFont="1" applyFill="1" applyBorder="1" applyAlignment="1" applyProtection="1">
      <alignment horizontal="left" vertical="center" wrapText="1" indent="1"/>
    </xf>
    <xf numFmtId="164" fontId="22" fillId="0" borderId="63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7" xfId="89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64" xfId="0" applyFont="1" applyFill="1" applyBorder="1" applyAlignment="1" applyProtection="1">
      <alignment horizontal="center" vertical="center" wrapText="1"/>
    </xf>
    <xf numFmtId="0" fontId="8" fillId="0" borderId="52" xfId="0" applyFont="1" applyFill="1" applyBorder="1" applyAlignment="1" applyProtection="1">
      <alignment horizontal="center" vertical="center" wrapText="1"/>
    </xf>
    <xf numFmtId="0" fontId="20" fillId="0" borderId="24" xfId="89" applyFont="1" applyFill="1" applyBorder="1" applyAlignment="1" applyProtection="1">
      <alignment horizontal="center" vertical="center" wrapText="1"/>
    </xf>
    <xf numFmtId="0" fontId="20" fillId="0" borderId="28" xfId="89" applyFont="1" applyFill="1" applyBorder="1" applyAlignment="1" applyProtection="1">
      <alignment horizontal="center" vertical="center" wrapText="1"/>
    </xf>
    <xf numFmtId="0" fontId="20" fillId="0" borderId="38" xfId="89" applyFont="1" applyFill="1" applyBorder="1" applyAlignment="1" applyProtection="1">
      <alignment horizontal="center" vertical="center" wrapText="1"/>
    </xf>
    <xf numFmtId="164" fontId="22" fillId="0" borderId="35" xfId="89" applyNumberFormat="1" applyFont="1" applyFill="1" applyBorder="1" applyAlignment="1" applyProtection="1">
      <alignment horizontal="right" vertical="center" wrapText="1" indent="1"/>
    </xf>
    <xf numFmtId="0" fontId="22" fillId="0" borderId="12" xfId="89" applyFont="1" applyFill="1" applyBorder="1" applyAlignment="1" applyProtection="1">
      <alignment horizontal="left" vertical="center" wrapText="1" indent="6"/>
    </xf>
    <xf numFmtId="0" fontId="12" fillId="0" borderId="0" xfId="89" applyFill="1" applyProtection="1"/>
    <xf numFmtId="0" fontId="22" fillId="0" borderId="0" xfId="89" applyFont="1" applyFill="1" applyProtection="1"/>
    <xf numFmtId="0" fontId="15" fillId="0" borderId="0" xfId="89" applyFont="1" applyFill="1" applyProtection="1"/>
    <xf numFmtId="0" fontId="27" fillId="0" borderId="12" xfId="0" applyFont="1" applyBorder="1" applyAlignment="1" applyProtection="1">
      <alignment horizontal="left" wrapText="1" indent="1"/>
    </xf>
    <xf numFmtId="0" fontId="27" fillId="0" borderId="11" xfId="0" applyFont="1" applyBorder="1" applyAlignment="1" applyProtection="1">
      <alignment horizontal="left" wrapText="1" indent="1"/>
    </xf>
    <xf numFmtId="0" fontId="27" fillId="0" borderId="15" xfId="0" applyFont="1" applyBorder="1" applyAlignment="1" applyProtection="1">
      <alignment horizontal="left" wrapText="1" indent="1"/>
    </xf>
    <xf numFmtId="0" fontId="28" fillId="0" borderId="22" xfId="0" applyFont="1" applyBorder="1" applyAlignment="1" applyProtection="1">
      <alignment wrapText="1"/>
    </xf>
    <xf numFmtId="0" fontId="27" fillId="0" borderId="15" xfId="0" applyFont="1" applyBorder="1" applyAlignment="1" applyProtection="1">
      <alignment wrapText="1"/>
    </xf>
    <xf numFmtId="0" fontId="27" fillId="0" borderId="18" xfId="0" applyFont="1" applyBorder="1" applyAlignment="1" applyProtection="1">
      <alignment wrapText="1"/>
    </xf>
    <xf numFmtId="0" fontId="27" fillId="0" borderId="17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28" fillId="0" borderId="23" xfId="0" applyFont="1" applyBorder="1" applyAlignment="1" applyProtection="1">
      <alignment wrapText="1"/>
    </xf>
    <xf numFmtId="0" fontId="28" fillId="0" borderId="57" xfId="0" applyFont="1" applyBorder="1" applyAlignment="1" applyProtection="1">
      <alignment wrapText="1"/>
    </xf>
    <xf numFmtId="0" fontId="28" fillId="0" borderId="44" xfId="0" applyFont="1" applyBorder="1" applyAlignment="1" applyProtection="1">
      <alignment wrapText="1"/>
    </xf>
    <xf numFmtId="0" fontId="12" fillId="0" borderId="0" xfId="89" applyFill="1" applyAlignment="1" applyProtection="1"/>
    <xf numFmtId="164" fontId="26" fillId="0" borderId="29" xfId="0" quotePrefix="1" applyNumberFormat="1" applyFont="1" applyBorder="1" applyAlignment="1" applyProtection="1">
      <alignment horizontal="right" vertical="center" wrapText="1" indent="1"/>
    </xf>
    <xf numFmtId="0" fontId="25" fillId="0" borderId="0" xfId="89" applyFont="1" applyFill="1" applyProtection="1"/>
    <xf numFmtId="0" fontId="24" fillId="0" borderId="0" xfId="89" applyFont="1" applyFill="1" applyProtection="1"/>
    <xf numFmtId="0" fontId="12" fillId="0" borderId="0" xfId="89" applyFill="1" applyBorder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left" vertical="center" wrapText="1" indent="1"/>
      <protection locked="0"/>
    </xf>
    <xf numFmtId="49" fontId="22" fillId="0" borderId="18" xfId="89" applyNumberFormat="1" applyFont="1" applyFill="1" applyBorder="1" applyAlignment="1" applyProtection="1">
      <alignment horizontal="center" vertical="center" wrapText="1"/>
    </xf>
    <xf numFmtId="49" fontId="22" fillId="0" borderId="17" xfId="89" applyNumberFormat="1" applyFont="1" applyFill="1" applyBorder="1" applyAlignment="1" applyProtection="1">
      <alignment horizontal="center" vertical="center" wrapText="1"/>
    </xf>
    <xf numFmtId="49" fontId="22" fillId="0" borderId="19" xfId="89" applyNumberFormat="1" applyFont="1" applyFill="1" applyBorder="1" applyAlignment="1" applyProtection="1">
      <alignment horizontal="center" vertical="center" wrapText="1"/>
    </xf>
    <xf numFmtId="0" fontId="28" fillId="0" borderId="22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0" fontId="27" fillId="0" borderId="17" xfId="0" applyFont="1" applyBorder="1" applyAlignment="1" applyProtection="1">
      <alignment horizontal="center" wrapText="1"/>
    </xf>
    <xf numFmtId="0" fontId="27" fillId="0" borderId="19" xfId="0" applyFont="1" applyBorder="1" applyAlignment="1" applyProtection="1">
      <alignment horizontal="center" wrapText="1"/>
    </xf>
    <xf numFmtId="0" fontId="28" fillId="0" borderId="57" xfId="0" applyFont="1" applyBorder="1" applyAlignment="1" applyProtection="1">
      <alignment horizontal="center" wrapText="1"/>
    </xf>
    <xf numFmtId="0" fontId="22" fillId="0" borderId="0" xfId="0" applyFont="1" applyFill="1" applyAlignment="1" applyProtection="1">
      <alignment horizontal="center" vertical="center" wrapText="1"/>
    </xf>
    <xf numFmtId="49" fontId="22" fillId="0" borderId="20" xfId="89" applyNumberFormat="1" applyFont="1" applyFill="1" applyBorder="1" applyAlignment="1" applyProtection="1">
      <alignment horizontal="center" vertical="center" wrapText="1"/>
    </xf>
    <xf numFmtId="49" fontId="22" fillId="0" borderId="16" xfId="89" applyNumberFormat="1" applyFont="1" applyFill="1" applyBorder="1" applyAlignment="1" applyProtection="1">
      <alignment horizontal="center" vertical="center" wrapText="1"/>
    </xf>
    <xf numFmtId="49" fontId="22" fillId="0" borderId="21" xfId="89" applyNumberFormat="1" applyFont="1" applyFill="1" applyBorder="1" applyAlignment="1" applyProtection="1">
      <alignment horizontal="center" vertical="center" wrapText="1"/>
    </xf>
    <xf numFmtId="0" fontId="28" fillId="0" borderId="57" xfId="0" applyFont="1" applyBorder="1" applyAlignment="1" applyProtection="1">
      <alignment horizontal="center" vertical="center" wrapText="1"/>
    </xf>
    <xf numFmtId="0" fontId="8" fillId="0" borderId="47" xfId="0" applyFont="1" applyFill="1" applyBorder="1" applyAlignment="1" applyProtection="1">
      <alignment horizontal="center" vertical="center" wrapText="1"/>
    </xf>
    <xf numFmtId="49" fontId="30" fillId="0" borderId="20" xfId="0" applyNumberFormat="1" applyFont="1" applyFill="1" applyBorder="1" applyAlignment="1" applyProtection="1">
      <alignment horizontal="center" vertical="center" wrapText="1"/>
    </xf>
    <xf numFmtId="49" fontId="30" fillId="0" borderId="17" xfId="0" applyNumberFormat="1" applyFont="1" applyFill="1" applyBorder="1" applyAlignment="1" applyProtection="1">
      <alignment horizontal="center" vertical="center" wrapText="1"/>
    </xf>
    <xf numFmtId="49" fontId="30" fillId="0" borderId="18" xfId="0" applyNumberFormat="1" applyFont="1" applyFill="1" applyBorder="1" applyAlignment="1" applyProtection="1">
      <alignment horizontal="center" vertical="center" wrapText="1"/>
    </xf>
    <xf numFmtId="0" fontId="30" fillId="0" borderId="12" xfId="89" applyFont="1" applyFill="1" applyBorder="1" applyAlignment="1" applyProtection="1">
      <alignment horizontal="left" vertical="center" wrapText="1" indent="1"/>
    </xf>
    <xf numFmtId="0" fontId="30" fillId="0" borderId="11" xfId="89" applyFont="1" applyFill="1" applyBorder="1" applyAlignment="1" applyProtection="1">
      <alignment horizontal="left" vertical="center" wrapText="1" indent="1"/>
    </xf>
    <xf numFmtId="0" fontId="30" fillId="0" borderId="44" xfId="89" quotePrefix="1" applyFont="1" applyFill="1" applyBorder="1" applyAlignment="1" applyProtection="1">
      <alignment horizontal="left" vertical="center" wrapText="1" indent="1"/>
    </xf>
    <xf numFmtId="0" fontId="40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2" fillId="24" borderId="25" xfId="89" applyNumberFormat="1" applyFont="1" applyFill="1" applyBorder="1" applyAlignment="1" applyProtection="1">
      <alignment horizontal="right" vertical="center" wrapText="1" indent="1"/>
    </xf>
    <xf numFmtId="164" fontId="22" fillId="24" borderId="27" xfId="89" applyNumberFormat="1" applyFont="1" applyFill="1" applyBorder="1" applyAlignment="1" applyProtection="1">
      <alignment horizontal="right" vertical="center" wrapText="1" indent="1"/>
    </xf>
    <xf numFmtId="164" fontId="30" fillId="0" borderId="35" xfId="89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9" xfId="89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22" xfId="89" applyFont="1" applyFill="1" applyBorder="1" applyAlignment="1">
      <alignment horizontal="center" vertical="center"/>
    </xf>
    <xf numFmtId="166" fontId="32" fillId="0" borderId="23" xfId="89" applyNumberFormat="1" applyFont="1" applyFill="1" applyBorder="1"/>
    <xf numFmtId="166" fontId="32" fillId="0" borderId="29" xfId="89" applyNumberFormat="1" applyFont="1" applyFill="1" applyBorder="1"/>
    <xf numFmtId="0" fontId="35" fillId="0" borderId="0" xfId="89" applyFont="1" applyFill="1"/>
    <xf numFmtId="0" fontId="29" fillId="0" borderId="22" xfId="89" applyFont="1" applyFill="1" applyBorder="1" applyAlignment="1" applyProtection="1">
      <alignment horizontal="center" vertical="center"/>
    </xf>
    <xf numFmtId="49" fontId="22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3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0" xfId="90" applyFont="1" applyFill="1" applyBorder="1" applyAlignment="1" applyProtection="1">
      <alignment horizontal="left" vertical="center" wrapText="1" indent="1"/>
    </xf>
    <xf numFmtId="164" fontId="33" fillId="0" borderId="10" xfId="0" applyNumberFormat="1" applyFont="1" applyFill="1" applyBorder="1" applyAlignment="1" applyProtection="1">
      <alignment horizontal="right" vertical="center" wrapText="1" indent="1"/>
    </xf>
    <xf numFmtId="3" fontId="47" fillId="26" borderId="25" xfId="0" applyNumberFormat="1" applyFont="1" applyFill="1" applyBorder="1"/>
    <xf numFmtId="0" fontId="47" fillId="0" borderId="0" xfId="0" applyFont="1" applyAlignment="1">
      <alignment wrapText="1"/>
    </xf>
    <xf numFmtId="3" fontId="47" fillId="0" borderId="0" xfId="0" applyNumberFormat="1" applyFont="1" applyAlignment="1">
      <alignment wrapText="1"/>
    </xf>
    <xf numFmtId="0" fontId="49" fillId="0" borderId="22" xfId="87" applyFont="1" applyBorder="1" applyAlignment="1">
      <alignment horizontal="center" wrapText="1"/>
    </xf>
    <xf numFmtId="3" fontId="47" fillId="0" borderId="11" xfId="87" applyNumberFormat="1" applyFont="1" applyBorder="1" applyAlignment="1">
      <alignment vertical="justify" wrapText="1"/>
    </xf>
    <xf numFmtId="0" fontId="49" fillId="0" borderId="22" xfId="87" applyFont="1" applyBorder="1" applyAlignment="1">
      <alignment wrapText="1"/>
    </xf>
    <xf numFmtId="0" fontId="47" fillId="0" borderId="0" xfId="0" applyFont="1"/>
    <xf numFmtId="0" fontId="51" fillId="0" borderId="0" xfId="0" applyFont="1"/>
    <xf numFmtId="0" fontId="51" fillId="0" borderId="11" xfId="0" applyFont="1" applyBorder="1" applyAlignment="1">
      <alignment wrapText="1"/>
    </xf>
    <xf numFmtId="0" fontId="51" fillId="0" borderId="11" xfId="0" applyFont="1" applyBorder="1"/>
    <xf numFmtId="0" fontId="49" fillId="0" borderId="13" xfId="0" applyFont="1" applyFill="1" applyBorder="1" applyAlignment="1">
      <alignment wrapText="1"/>
    </xf>
    <xf numFmtId="0" fontId="49" fillId="0" borderId="45" xfId="0" applyFont="1" applyFill="1" applyBorder="1" applyAlignment="1">
      <alignment wrapText="1"/>
    </xf>
    <xf numFmtId="0" fontId="51" fillId="26" borderId="11" xfId="0" applyFont="1" applyFill="1" applyBorder="1" applyAlignment="1">
      <alignment wrapText="1"/>
    </xf>
    <xf numFmtId="0" fontId="51" fillId="26" borderId="11" xfId="0" applyFont="1" applyFill="1" applyBorder="1"/>
    <xf numFmtId="0" fontId="47" fillId="26" borderId="11" xfId="0" applyFont="1" applyFill="1" applyBorder="1"/>
    <xf numFmtId="0" fontId="47" fillId="26" borderId="25" xfId="0" applyFont="1" applyFill="1" applyBorder="1"/>
    <xf numFmtId="3" fontId="51" fillId="26" borderId="11" xfId="0" applyNumberFormat="1" applyFont="1" applyFill="1" applyBorder="1"/>
    <xf numFmtId="0" fontId="52" fillId="26" borderId="11" xfId="0" applyFont="1" applyFill="1" applyBorder="1"/>
    <xf numFmtId="3" fontId="52" fillId="26" borderId="11" xfId="0" applyNumberFormat="1" applyFont="1" applyFill="1" applyBorder="1"/>
    <xf numFmtId="0" fontId="53" fillId="26" borderId="11" xfId="0" applyFont="1" applyFill="1" applyBorder="1" applyAlignment="1">
      <alignment wrapText="1"/>
    </xf>
    <xf numFmtId="0" fontId="52" fillId="26" borderId="11" xfId="0" applyFont="1" applyFill="1" applyBorder="1" applyAlignment="1">
      <alignment wrapText="1"/>
    </xf>
    <xf numFmtId="0" fontId="52" fillId="27" borderId="11" xfId="0" applyFont="1" applyFill="1" applyBorder="1" applyAlignment="1">
      <alignment wrapText="1"/>
    </xf>
    <xf numFmtId="0" fontId="52" fillId="27" borderId="11" xfId="0" applyFont="1" applyFill="1" applyBorder="1"/>
    <xf numFmtId="3" fontId="52" fillId="27" borderId="11" xfId="0" applyNumberFormat="1" applyFont="1" applyFill="1" applyBorder="1"/>
    <xf numFmtId="3" fontId="51" fillId="27" borderId="11" xfId="0" applyNumberFormat="1" applyFont="1" applyFill="1" applyBorder="1"/>
    <xf numFmtId="0" fontId="47" fillId="0" borderId="11" xfId="0" applyFont="1" applyFill="1" applyBorder="1"/>
    <xf numFmtId="0" fontId="47" fillId="0" borderId="11" xfId="0" applyFont="1" applyBorder="1"/>
    <xf numFmtId="3" fontId="47" fillId="0" borderId="25" xfId="0" applyNumberFormat="1" applyFont="1" applyBorder="1"/>
    <xf numFmtId="0" fontId="53" fillId="27" borderId="11" xfId="0" applyFont="1" applyFill="1" applyBorder="1" applyAlignment="1">
      <alignment wrapText="1"/>
    </xf>
    <xf numFmtId="3" fontId="48" fillId="26" borderId="11" xfId="0" applyNumberFormat="1" applyFont="1" applyFill="1" applyBorder="1"/>
    <xf numFmtId="3" fontId="48" fillId="27" borderId="11" xfId="0" applyNumberFormat="1" applyFont="1" applyFill="1" applyBorder="1"/>
    <xf numFmtId="0" fontId="53" fillId="26" borderId="11" xfId="0" applyFont="1" applyFill="1" applyBorder="1"/>
    <xf numFmtId="0" fontId="53" fillId="26" borderId="11" xfId="0" applyFont="1" applyFill="1" applyBorder="1" applyAlignment="1">
      <alignment vertical="center" wrapText="1"/>
    </xf>
    <xf numFmtId="0" fontId="48" fillId="26" borderId="11" xfId="0" applyFont="1" applyFill="1" applyBorder="1" applyAlignment="1">
      <alignment vertical="center" wrapText="1"/>
    </xf>
    <xf numFmtId="0" fontId="48" fillId="26" borderId="11" xfId="0" applyFont="1" applyFill="1" applyBorder="1" applyAlignment="1">
      <alignment wrapText="1"/>
    </xf>
    <xf numFmtId="0" fontId="53" fillId="27" borderId="11" xfId="0" applyFont="1" applyFill="1" applyBorder="1"/>
    <xf numFmtId="3" fontId="47" fillId="26" borderId="11" xfId="0" applyNumberFormat="1" applyFont="1" applyFill="1" applyBorder="1"/>
    <xf numFmtId="0" fontId="51" fillId="27" borderId="21" xfId="0" applyFont="1" applyFill="1" applyBorder="1"/>
    <xf numFmtId="3" fontId="51" fillId="27" borderId="36" xfId="0" applyNumberFormat="1" applyFont="1" applyFill="1" applyBorder="1"/>
    <xf numFmtId="3" fontId="49" fillId="0" borderId="36" xfId="0" applyNumberFormat="1" applyFont="1" applyFill="1" applyBorder="1"/>
    <xf numFmtId="3" fontId="47" fillId="0" borderId="37" xfId="0" applyNumberFormat="1" applyFont="1" applyBorder="1"/>
    <xf numFmtId="3" fontId="51" fillId="0" borderId="0" xfId="0" applyNumberFormat="1" applyFont="1"/>
    <xf numFmtId="0" fontId="47" fillId="0" borderId="0" xfId="0" applyFont="1" applyFill="1"/>
    <xf numFmtId="0" fontId="50" fillId="26" borderId="20" xfId="0" applyFont="1" applyFill="1" applyBorder="1"/>
    <xf numFmtId="3" fontId="51" fillId="26" borderId="13" xfId="0" applyNumberFormat="1" applyFont="1" applyFill="1" applyBorder="1"/>
    <xf numFmtId="3" fontId="51" fillId="26" borderId="45" xfId="0" applyNumberFormat="1" applyFont="1" applyFill="1" applyBorder="1"/>
    <xf numFmtId="0" fontId="50" fillId="0" borderId="17" xfId="0" applyFont="1" applyBorder="1"/>
    <xf numFmtId="3" fontId="51" fillId="0" borderId="11" xfId="0" applyNumberFormat="1" applyFont="1" applyBorder="1"/>
    <xf numFmtId="3" fontId="51" fillId="0" borderId="25" xfId="0" applyNumberFormat="1" applyFont="1" applyBorder="1"/>
    <xf numFmtId="0" fontId="50" fillId="0" borderId="21" xfId="0" applyFont="1" applyBorder="1"/>
    <xf numFmtId="3" fontId="51" fillId="0" borderId="36" xfId="0" applyNumberFormat="1" applyFont="1" applyBorder="1"/>
    <xf numFmtId="3" fontId="51" fillId="0" borderId="37" xfId="0" applyNumberFormat="1" applyFont="1" applyBorder="1"/>
    <xf numFmtId="0" fontId="50" fillId="0" borderId="0" xfId="0" applyFont="1"/>
    <xf numFmtId="3" fontId="0" fillId="0" borderId="0" xfId="0" applyNumberFormat="1"/>
    <xf numFmtId="3" fontId="47" fillId="0" borderId="0" xfId="0" applyNumberFormat="1" applyFont="1"/>
    <xf numFmtId="0" fontId="51" fillId="0" borderId="58" xfId="0" applyFont="1" applyBorder="1" applyAlignment="1">
      <alignment wrapText="1"/>
    </xf>
    <xf numFmtId="0" fontId="51" fillId="0" borderId="13" xfId="0" applyFont="1" applyFill="1" applyBorder="1" applyAlignment="1">
      <alignment wrapText="1"/>
    </xf>
    <xf numFmtId="0" fontId="51" fillId="0" borderId="45" xfId="0" applyFont="1" applyFill="1" applyBorder="1" applyAlignment="1">
      <alignment wrapText="1"/>
    </xf>
    <xf numFmtId="0" fontId="51" fillId="28" borderId="11" xfId="0" applyFont="1" applyFill="1" applyBorder="1" applyAlignment="1">
      <alignment wrapText="1"/>
    </xf>
    <xf numFmtId="0" fontId="51" fillId="28" borderId="11" xfId="0" applyFont="1" applyFill="1" applyBorder="1"/>
    <xf numFmtId="0" fontId="51" fillId="28" borderId="58" xfId="0" applyFont="1" applyFill="1" applyBorder="1" applyAlignment="1">
      <alignment wrapText="1"/>
    </xf>
    <xf numFmtId="0" fontId="0" fillId="28" borderId="11" xfId="0" applyFill="1" applyBorder="1"/>
    <xf numFmtId="0" fontId="0" fillId="28" borderId="25" xfId="0" applyFill="1" applyBorder="1"/>
    <xf numFmtId="0" fontId="52" fillId="28" borderId="11" xfId="0" applyFont="1" applyFill="1" applyBorder="1" applyAlignment="1">
      <alignment wrapText="1"/>
    </xf>
    <xf numFmtId="3" fontId="52" fillId="28" borderId="11" xfId="0" applyNumberFormat="1" applyFont="1" applyFill="1" applyBorder="1"/>
    <xf numFmtId="3" fontId="51" fillId="28" borderId="58" xfId="0" applyNumberFormat="1" applyFont="1" applyFill="1" applyBorder="1"/>
    <xf numFmtId="0" fontId="47" fillId="28" borderId="11" xfId="0" applyFont="1" applyFill="1" applyBorder="1"/>
    <xf numFmtId="3" fontId="49" fillId="28" borderId="25" xfId="0" applyNumberFormat="1" applyFont="1" applyFill="1" applyBorder="1"/>
    <xf numFmtId="0" fontId="53" fillId="28" borderId="11" xfId="0" applyFont="1" applyFill="1" applyBorder="1" applyAlignment="1">
      <alignment wrapText="1"/>
    </xf>
    <xf numFmtId="0" fontId="53" fillId="28" borderId="11" xfId="0" applyFont="1" applyFill="1" applyBorder="1"/>
    <xf numFmtId="0" fontId="53" fillId="0" borderId="30" xfId="0" applyFont="1" applyBorder="1"/>
    <xf numFmtId="3" fontId="53" fillId="0" borderId="30" xfId="0" applyNumberFormat="1" applyFont="1" applyBorder="1"/>
    <xf numFmtId="3" fontId="53" fillId="0" borderId="52" xfId="0" applyNumberFormat="1" applyFont="1" applyBorder="1"/>
    <xf numFmtId="3" fontId="49" fillId="0" borderId="25" xfId="0" applyNumberFormat="1" applyFont="1" applyBorder="1"/>
    <xf numFmtId="0" fontId="47" fillId="28" borderId="0" xfId="0" applyFont="1" applyFill="1"/>
    <xf numFmtId="0" fontId="0" fillId="28" borderId="0" xfId="0" applyFill="1"/>
    <xf numFmtId="164" fontId="27" fillId="27" borderId="65" xfId="0" applyNumberFormat="1" applyFont="1" applyFill="1" applyBorder="1" applyAlignment="1" applyProtection="1">
      <alignment horizontal="right" vertical="center" wrapText="1"/>
      <protection locked="0"/>
    </xf>
    <xf numFmtId="0" fontId="29" fillId="0" borderId="24" xfId="89" applyFont="1" applyFill="1" applyBorder="1"/>
    <xf numFmtId="0" fontId="29" fillId="0" borderId="66" xfId="89" applyFont="1" applyFill="1" applyBorder="1"/>
    <xf numFmtId="0" fontId="29" fillId="0" borderId="38" xfId="89" applyFont="1" applyFill="1" applyBorder="1"/>
    <xf numFmtId="0" fontId="22" fillId="0" borderId="22" xfId="89" applyFont="1" applyFill="1" applyBorder="1" applyAlignment="1">
      <alignment horizontal="center"/>
    </xf>
    <xf numFmtId="0" fontId="22" fillId="0" borderId="53" xfId="89" applyFont="1" applyFill="1" applyBorder="1" applyAlignment="1">
      <alignment horizontal="center"/>
    </xf>
    <xf numFmtId="0" fontId="22" fillId="0" borderId="29" xfId="89" applyFont="1" applyFill="1" applyBorder="1" applyAlignment="1">
      <alignment horizontal="center"/>
    </xf>
    <xf numFmtId="3" fontId="22" fillId="0" borderId="18" xfId="89" applyNumberFormat="1" applyFont="1" applyFill="1" applyBorder="1"/>
    <xf numFmtId="3" fontId="22" fillId="0" borderId="67" xfId="89" applyNumberFormat="1" applyFont="1" applyFill="1" applyBorder="1"/>
    <xf numFmtId="3" fontId="22" fillId="0" borderId="35" xfId="89" applyNumberFormat="1" applyFont="1" applyFill="1" applyBorder="1"/>
    <xf numFmtId="3" fontId="22" fillId="0" borderId="17" xfId="89" applyNumberFormat="1" applyFont="1" applyFill="1" applyBorder="1"/>
    <xf numFmtId="3" fontId="22" fillId="0" borderId="68" xfId="89" applyNumberFormat="1" applyFont="1" applyFill="1" applyBorder="1"/>
    <xf numFmtId="3" fontId="22" fillId="0" borderId="25" xfId="89" applyNumberFormat="1" applyFont="1" applyFill="1" applyBorder="1"/>
    <xf numFmtId="3" fontId="22" fillId="0" borderId="19" xfId="89" applyNumberFormat="1" applyFont="1" applyFill="1" applyBorder="1"/>
    <xf numFmtId="3" fontId="22" fillId="0" borderId="49" xfId="89" applyNumberFormat="1" applyFont="1" applyFill="1" applyBorder="1"/>
    <xf numFmtId="3" fontId="22" fillId="0" borderId="27" xfId="89" applyNumberFormat="1" applyFont="1" applyFill="1" applyBorder="1"/>
    <xf numFmtId="0" fontId="24" fillId="0" borderId="0" xfId="0" applyFont="1" applyAlignment="1">
      <alignment horizontal="center" wrapText="1"/>
    </xf>
    <xf numFmtId="0" fontId="0" fillId="0" borderId="0" xfId="0" applyProtection="1"/>
    <xf numFmtId="0" fontId="32" fillId="0" borderId="24" xfId="0" applyFont="1" applyBorder="1" applyAlignment="1" applyProtection="1">
      <alignment horizontal="center" vertical="center" wrapText="1"/>
    </xf>
    <xf numFmtId="0" fontId="32" fillId="0" borderId="28" xfId="0" applyFont="1" applyBorder="1" applyAlignment="1" applyProtection="1">
      <alignment horizontal="center" vertical="center"/>
    </xf>
    <xf numFmtId="0" fontId="32" fillId="0" borderId="38" xfId="0" applyFont="1" applyBorder="1" applyAlignment="1" applyProtection="1">
      <alignment horizontal="center" vertical="center" wrapText="1"/>
    </xf>
    <xf numFmtId="0" fontId="30" fillId="0" borderId="64" xfId="0" applyFont="1" applyBorder="1" applyAlignment="1" applyProtection="1">
      <alignment horizontal="right" vertical="center" indent="1"/>
    </xf>
    <xf numFmtId="0" fontId="40" fillId="0" borderId="11" xfId="0" applyFont="1" applyBorder="1" applyProtection="1">
      <protection locked="0"/>
    </xf>
    <xf numFmtId="0" fontId="40" fillId="0" borderId="11" xfId="0" applyFont="1" applyBorder="1" applyAlignment="1" applyProtection="1">
      <alignment horizontal="left" vertical="center" indent="1"/>
      <protection locked="0"/>
    </xf>
    <xf numFmtId="0" fontId="30" fillId="0" borderId="69" xfId="0" applyFont="1" applyBorder="1" applyAlignment="1" applyProtection="1">
      <alignment horizontal="right" vertical="center" indent="1"/>
    </xf>
    <xf numFmtId="0" fontId="40" fillId="27" borderId="11" xfId="0" applyFont="1" applyFill="1" applyBorder="1" applyProtection="1">
      <protection locked="0"/>
    </xf>
    <xf numFmtId="0" fontId="40" fillId="27" borderId="11" xfId="0" applyFont="1" applyFill="1" applyBorder="1" applyAlignment="1" applyProtection="1">
      <alignment horizontal="left" vertical="center" indent="1"/>
      <protection locked="0"/>
    </xf>
    <xf numFmtId="3" fontId="40" fillId="27" borderId="11" xfId="0" applyNumberFormat="1" applyFont="1" applyFill="1" applyBorder="1" applyProtection="1">
      <protection locked="0"/>
    </xf>
    <xf numFmtId="164" fontId="15" fillId="25" borderId="30" xfId="0" applyNumberFormat="1" applyFont="1" applyFill="1" applyBorder="1" applyAlignment="1" applyProtection="1">
      <alignment horizontal="left" vertical="center" wrapText="1" indent="2"/>
    </xf>
    <xf numFmtId="3" fontId="32" fillId="0" borderId="29" xfId="0" applyNumberFormat="1" applyFont="1" applyFill="1" applyBorder="1" applyAlignment="1" applyProtection="1">
      <alignment horizontal="right" vertical="center" indent="1"/>
    </xf>
    <xf numFmtId="0" fontId="46" fillId="0" borderId="0" xfId="86"/>
    <xf numFmtId="0" fontId="54" fillId="0" borderId="0" xfId="86" applyFont="1"/>
    <xf numFmtId="0" fontId="49" fillId="0" borderId="70" xfId="86" applyFont="1" applyBorder="1" applyAlignment="1">
      <alignment horizontal="right" vertical="top" wrapText="1"/>
    </xf>
    <xf numFmtId="0" fontId="49" fillId="0" borderId="71" xfId="86" applyFont="1" applyBorder="1" applyAlignment="1">
      <alignment horizontal="center" vertical="center" wrapText="1"/>
    </xf>
    <xf numFmtId="0" fontId="49" fillId="0" borderId="21" xfId="86" applyFont="1" applyBorder="1" applyAlignment="1">
      <alignment horizontal="center" vertical="center" wrapText="1"/>
    </xf>
    <xf numFmtId="0" fontId="49" fillId="0" borderId="36" xfId="86" applyFont="1" applyBorder="1" applyAlignment="1">
      <alignment horizontal="center" vertical="center" wrapText="1"/>
    </xf>
    <xf numFmtId="0" fontId="49" fillId="0" borderId="56" xfId="86" applyFont="1" applyBorder="1" applyAlignment="1">
      <alignment horizontal="center" vertical="center" wrapText="1"/>
    </xf>
    <xf numFmtId="0" fontId="49" fillId="0" borderId="37" xfId="86" applyFont="1" applyBorder="1" applyAlignment="1">
      <alignment horizontal="center" vertical="center" wrapText="1"/>
    </xf>
    <xf numFmtId="0" fontId="46" fillId="0" borderId="0" xfId="86" applyAlignment="1">
      <alignment horizontal="center" vertical="center"/>
    </xf>
    <xf numFmtId="0" fontId="49" fillId="0" borderId="33" xfId="86" applyFont="1" applyBorder="1" applyAlignment="1">
      <alignment horizontal="left" vertical="top" wrapText="1"/>
    </xf>
    <xf numFmtId="3" fontId="49" fillId="0" borderId="35" xfId="86" applyNumberFormat="1" applyFont="1" applyBorder="1" applyAlignment="1">
      <alignment horizontal="right" vertical="top" wrapText="1"/>
    </xf>
    <xf numFmtId="0" fontId="49" fillId="0" borderId="31" xfId="86" applyFont="1" applyBorder="1" applyAlignment="1">
      <alignment horizontal="left" vertical="top" wrapText="1"/>
    </xf>
    <xf numFmtId="3" fontId="49" fillId="0" borderId="17" xfId="86" applyNumberFormat="1" applyFont="1" applyBorder="1" applyAlignment="1">
      <alignment horizontal="right" vertical="top" wrapText="1"/>
    </xf>
    <xf numFmtId="3" fontId="49" fillId="0" borderId="11" xfId="86" applyNumberFormat="1" applyFont="1" applyBorder="1" applyAlignment="1">
      <alignment horizontal="right" vertical="top" wrapText="1"/>
    </xf>
    <xf numFmtId="3" fontId="49" fillId="0" borderId="58" xfId="86" applyNumberFormat="1" applyFont="1" applyBorder="1" applyAlignment="1">
      <alignment horizontal="right" vertical="top" wrapText="1"/>
    </xf>
    <xf numFmtId="3" fontId="49" fillId="0" borderId="25" xfId="86" applyNumberFormat="1" applyFont="1" applyBorder="1" applyAlignment="1">
      <alignment horizontal="right" vertical="top" wrapText="1"/>
    </xf>
    <xf numFmtId="3" fontId="47" fillId="0" borderId="18" xfId="86" applyNumberFormat="1" applyFont="1" applyBorder="1" applyAlignment="1">
      <alignment horizontal="right" vertical="top" wrapText="1"/>
    </xf>
    <xf numFmtId="3" fontId="47" fillId="0" borderId="12" xfId="86" applyNumberFormat="1" applyFont="1" applyBorder="1" applyAlignment="1">
      <alignment horizontal="right" vertical="top" wrapText="1"/>
    </xf>
    <xf numFmtId="3" fontId="47" fillId="0" borderId="72" xfId="86" applyNumberFormat="1" applyFont="1" applyBorder="1" applyAlignment="1">
      <alignment horizontal="right" vertical="top" wrapText="1"/>
    </xf>
    <xf numFmtId="0" fontId="47" fillId="0" borderId="69" xfId="86" applyFont="1" applyBorder="1" applyAlignment="1">
      <alignment horizontal="left" vertical="top" wrapText="1"/>
    </xf>
    <xf numFmtId="3" fontId="47" fillId="0" borderId="17" xfId="86" applyNumberFormat="1" applyFont="1" applyBorder="1" applyAlignment="1">
      <alignment horizontal="right" vertical="top" wrapText="1"/>
    </xf>
    <xf numFmtId="3" fontId="47" fillId="0" borderId="11" xfId="86" applyNumberFormat="1" applyFont="1" applyBorder="1" applyAlignment="1">
      <alignment horizontal="right" vertical="top" wrapText="1"/>
    </xf>
    <xf numFmtId="3" fontId="47" fillId="0" borderId="14" xfId="86" applyNumberFormat="1" applyFont="1" applyBorder="1" applyAlignment="1">
      <alignment horizontal="right" vertical="top" wrapText="1"/>
    </xf>
    <xf numFmtId="3" fontId="49" fillId="0" borderId="73" xfId="86" applyNumberFormat="1" applyFont="1" applyBorder="1" applyAlignment="1">
      <alignment horizontal="right" vertical="top" wrapText="1"/>
    </xf>
    <xf numFmtId="0" fontId="49" fillId="0" borderId="74" xfId="86" applyFont="1" applyBorder="1" applyAlignment="1">
      <alignment horizontal="left" vertical="top" wrapText="1"/>
    </xf>
    <xf numFmtId="3" fontId="49" fillId="0" borderId="14" xfId="86" applyNumberFormat="1" applyFont="1" applyBorder="1" applyAlignment="1">
      <alignment horizontal="right" vertical="top" wrapText="1"/>
    </xf>
    <xf numFmtId="0" fontId="49" fillId="0" borderId="30" xfId="86" applyFont="1" applyBorder="1" applyAlignment="1">
      <alignment horizontal="right" vertical="top" wrapText="1"/>
    </xf>
    <xf numFmtId="3" fontId="49" fillId="0" borderId="22" xfId="86" applyNumberFormat="1" applyFont="1" applyBorder="1" applyAlignment="1">
      <alignment horizontal="right" vertical="top" wrapText="1"/>
    </xf>
    <xf numFmtId="0" fontId="46" fillId="0" borderId="0" xfId="86" applyFont="1"/>
    <xf numFmtId="3" fontId="46" fillId="0" borderId="0" xfId="86" applyNumberFormat="1"/>
    <xf numFmtId="3" fontId="54" fillId="0" borderId="0" xfId="86" applyNumberFormat="1" applyFont="1"/>
    <xf numFmtId="0" fontId="49" fillId="0" borderId="69" xfId="86" applyFont="1" applyBorder="1" applyAlignment="1">
      <alignment horizontal="left" vertical="top" wrapText="1"/>
    </xf>
    <xf numFmtId="3" fontId="47" fillId="0" borderId="58" xfId="86" applyNumberFormat="1" applyFont="1" applyBorder="1" applyAlignment="1">
      <alignment horizontal="right" vertical="top" wrapText="1"/>
    </xf>
    <xf numFmtId="0" fontId="34" fillId="0" borderId="53" xfId="0" applyFont="1" applyFill="1" applyBorder="1" applyAlignment="1" applyProtection="1">
      <alignment horizontal="center" vertical="center" wrapText="1"/>
    </xf>
    <xf numFmtId="164" fontId="7" fillId="0" borderId="0" xfId="89" applyNumberFormat="1" applyFont="1" applyFill="1" applyBorder="1" applyAlignment="1" applyProtection="1">
      <alignment horizontal="center" vertical="center"/>
    </xf>
    <xf numFmtId="0" fontId="24" fillId="0" borderId="0" xfId="89" applyFont="1" applyFill="1" applyAlignment="1" applyProtection="1">
      <alignment horizontal="center"/>
    </xf>
    <xf numFmtId="0" fontId="47" fillId="0" borderId="17" xfId="87" applyFont="1" applyFill="1" applyBorder="1" applyAlignment="1">
      <alignment horizontal="left" vertical="justify" wrapText="1"/>
    </xf>
    <xf numFmtId="164" fontId="0" fillId="0" borderId="0" xfId="0" applyNumberFormat="1" applyFill="1" applyAlignment="1">
      <alignment horizontal="left" vertical="center" wrapText="1"/>
    </xf>
    <xf numFmtId="0" fontId="0" fillId="0" borderId="0" xfId="0" applyAlignment="1">
      <alignment horizontal="left"/>
    </xf>
    <xf numFmtId="0" fontId="49" fillId="26" borderId="75" xfId="86" applyFont="1" applyFill="1" applyBorder="1" applyAlignment="1">
      <alignment horizontal="left" vertical="top" wrapText="1"/>
    </xf>
    <xf numFmtId="3" fontId="49" fillId="26" borderId="20" xfId="86" applyNumberFormat="1" applyFont="1" applyFill="1" applyBorder="1" applyAlignment="1">
      <alignment horizontal="right" vertical="top" wrapText="1"/>
    </xf>
    <xf numFmtId="3" fontId="49" fillId="26" borderId="13" xfId="86" applyNumberFormat="1" applyFont="1" applyFill="1" applyBorder="1" applyAlignment="1">
      <alignment horizontal="right" vertical="top" wrapText="1"/>
    </xf>
    <xf numFmtId="3" fontId="49" fillId="26" borderId="76" xfId="86" applyNumberFormat="1" applyFont="1" applyFill="1" applyBorder="1" applyAlignment="1">
      <alignment horizontal="right" vertical="top" wrapText="1"/>
    </xf>
    <xf numFmtId="3" fontId="49" fillId="26" borderId="45" xfId="86" applyNumberFormat="1" applyFont="1" applyFill="1" applyBorder="1" applyAlignment="1">
      <alignment horizontal="right" vertical="top" wrapText="1"/>
    </xf>
    <xf numFmtId="0" fontId="49" fillId="26" borderId="33" xfId="86" applyFont="1" applyFill="1" applyBorder="1" applyAlignment="1">
      <alignment horizontal="left" vertical="top" wrapText="1"/>
    </xf>
    <xf numFmtId="3" fontId="49" fillId="26" borderId="18" xfId="86" applyNumberFormat="1" applyFont="1" applyFill="1" applyBorder="1" applyAlignment="1">
      <alignment horizontal="right" vertical="top" wrapText="1"/>
    </xf>
    <xf numFmtId="3" fontId="49" fillId="26" borderId="12" xfId="86" applyNumberFormat="1" applyFont="1" applyFill="1" applyBorder="1" applyAlignment="1">
      <alignment horizontal="right" vertical="top" wrapText="1"/>
    </xf>
    <xf numFmtId="3" fontId="49" fillId="26" borderId="72" xfId="86" applyNumberFormat="1" applyFont="1" applyFill="1" applyBorder="1" applyAlignment="1">
      <alignment horizontal="right" vertical="top" wrapText="1"/>
    </xf>
    <xf numFmtId="3" fontId="49" fillId="26" borderId="35" xfId="86" applyNumberFormat="1" applyFont="1" applyFill="1" applyBorder="1" applyAlignment="1">
      <alignment horizontal="right" vertical="top" wrapText="1"/>
    </xf>
    <xf numFmtId="0" fontId="49" fillId="26" borderId="34" xfId="86" applyFont="1" applyFill="1" applyBorder="1" applyAlignment="1">
      <alignment horizontal="left" vertical="top" wrapText="1"/>
    </xf>
    <xf numFmtId="3" fontId="49" fillId="26" borderId="16" xfId="86" applyNumberFormat="1" applyFont="1" applyFill="1" applyBorder="1" applyAlignment="1">
      <alignment horizontal="right" vertical="top" wrapText="1"/>
    </xf>
    <xf numFmtId="3" fontId="49" fillId="26" borderId="10" xfId="86" applyNumberFormat="1" applyFont="1" applyFill="1" applyBorder="1" applyAlignment="1">
      <alignment horizontal="right" vertical="top" wrapText="1"/>
    </xf>
    <xf numFmtId="3" fontId="49" fillId="26" borderId="63" xfId="86" applyNumberFormat="1" applyFont="1" applyFill="1" applyBorder="1" applyAlignment="1">
      <alignment horizontal="right" vertical="top" wrapText="1"/>
    </xf>
    <xf numFmtId="3" fontId="49" fillId="26" borderId="26" xfId="86" applyNumberFormat="1" applyFont="1" applyFill="1" applyBorder="1" applyAlignment="1">
      <alignment horizontal="right" vertical="top" wrapText="1"/>
    </xf>
    <xf numFmtId="0" fontId="47" fillId="26" borderId="69" xfId="86" applyFont="1" applyFill="1" applyBorder="1" applyAlignment="1">
      <alignment horizontal="left" vertical="top" wrapText="1"/>
    </xf>
    <xf numFmtId="3" fontId="47" fillId="26" borderId="17" xfId="86" applyNumberFormat="1" applyFont="1" applyFill="1" applyBorder="1" applyAlignment="1">
      <alignment horizontal="right" vertical="top" wrapText="1"/>
    </xf>
    <xf numFmtId="3" fontId="47" fillId="26" borderId="11" xfId="86" applyNumberFormat="1" applyFont="1" applyFill="1" applyBorder="1" applyAlignment="1">
      <alignment horizontal="right" vertical="top" wrapText="1"/>
    </xf>
    <xf numFmtId="3" fontId="49" fillId="26" borderId="25" xfId="86" applyNumberFormat="1" applyFont="1" applyFill="1" applyBorder="1" applyAlignment="1">
      <alignment horizontal="right" vertical="top" wrapText="1"/>
    </xf>
    <xf numFmtId="3" fontId="47" fillId="26" borderId="14" xfId="86" applyNumberFormat="1" applyFont="1" applyFill="1" applyBorder="1" applyAlignment="1">
      <alignment horizontal="right" vertical="top" wrapText="1"/>
    </xf>
    <xf numFmtId="3" fontId="47" fillId="26" borderId="58" xfId="86" applyNumberFormat="1" applyFont="1" applyFill="1" applyBorder="1" applyAlignment="1">
      <alignment horizontal="right" vertical="top" wrapText="1"/>
    </xf>
    <xf numFmtId="0" fontId="49" fillId="26" borderId="74" xfId="86" applyFont="1" applyFill="1" applyBorder="1" applyAlignment="1">
      <alignment horizontal="left" vertical="top" wrapText="1"/>
    </xf>
    <xf numFmtId="3" fontId="49" fillId="26" borderId="17" xfId="86" applyNumberFormat="1" applyFont="1" applyFill="1" applyBorder="1" applyAlignment="1">
      <alignment horizontal="right" vertical="top" wrapText="1"/>
    </xf>
    <xf numFmtId="3" fontId="49" fillId="26" borderId="11" xfId="86" applyNumberFormat="1" applyFont="1" applyFill="1" applyBorder="1" applyAlignment="1">
      <alignment horizontal="right" vertical="top" wrapText="1"/>
    </xf>
    <xf numFmtId="3" fontId="49" fillId="26" borderId="14" xfId="86" applyNumberFormat="1" applyFont="1" applyFill="1" applyBorder="1" applyAlignment="1">
      <alignment horizontal="right" vertical="top" wrapText="1"/>
    </xf>
    <xf numFmtId="3" fontId="49" fillId="26" borderId="58" xfId="86" applyNumberFormat="1" applyFont="1" applyFill="1" applyBorder="1" applyAlignment="1">
      <alignment horizontal="right" vertical="top" wrapText="1"/>
    </xf>
    <xf numFmtId="3" fontId="49" fillId="26" borderId="73" xfId="86" applyNumberFormat="1" applyFont="1" applyFill="1" applyBorder="1" applyAlignment="1">
      <alignment horizontal="right" vertical="top" wrapText="1"/>
    </xf>
    <xf numFmtId="0" fontId="49" fillId="28" borderId="74" xfId="86" applyFont="1" applyFill="1" applyBorder="1" applyAlignment="1">
      <alignment horizontal="left" vertical="top" wrapText="1"/>
    </xf>
    <xf numFmtId="3" fontId="49" fillId="28" borderId="17" xfId="86" applyNumberFormat="1" applyFont="1" applyFill="1" applyBorder="1" applyAlignment="1">
      <alignment horizontal="right" vertical="top" wrapText="1"/>
    </xf>
    <xf numFmtId="3" fontId="49" fillId="28" borderId="11" xfId="86" applyNumberFormat="1" applyFont="1" applyFill="1" applyBorder="1" applyAlignment="1">
      <alignment horizontal="right" vertical="top" wrapText="1"/>
    </xf>
    <xf numFmtId="3" fontId="49" fillId="28" borderId="25" xfId="86" applyNumberFormat="1" applyFont="1" applyFill="1" applyBorder="1" applyAlignment="1">
      <alignment horizontal="right" vertical="top" wrapText="1"/>
    </xf>
    <xf numFmtId="3" fontId="49" fillId="28" borderId="14" xfId="86" applyNumberFormat="1" applyFont="1" applyFill="1" applyBorder="1" applyAlignment="1">
      <alignment horizontal="right" vertical="top" wrapText="1"/>
    </xf>
    <xf numFmtId="3" fontId="49" fillId="28" borderId="58" xfId="86" applyNumberFormat="1" applyFont="1" applyFill="1" applyBorder="1" applyAlignment="1">
      <alignment horizontal="right" vertical="top" wrapText="1"/>
    </xf>
    <xf numFmtId="3" fontId="49" fillId="28" borderId="73" xfId="86" applyNumberFormat="1" applyFont="1" applyFill="1" applyBorder="1" applyAlignment="1">
      <alignment horizontal="right" vertical="top" wrapText="1"/>
    </xf>
    <xf numFmtId="164" fontId="5" fillId="0" borderId="0" xfId="89" applyNumberFormat="1" applyFont="1" applyFill="1" applyBorder="1" applyAlignment="1" applyProtection="1">
      <alignment horizontal="center" vertical="center" wrapText="1"/>
    </xf>
    <xf numFmtId="164" fontId="22" fillId="27" borderId="35" xfId="89" applyNumberFormat="1" applyFont="1" applyFill="1" applyBorder="1" applyAlignment="1" applyProtection="1">
      <alignment horizontal="right" vertical="center" wrapText="1" indent="1"/>
    </xf>
    <xf numFmtId="164" fontId="22" fillId="27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27" borderId="27" xfId="89" applyNumberFormat="1" applyFont="1" applyFill="1" applyBorder="1" applyAlignment="1" applyProtection="1">
      <alignment horizontal="right" vertical="center" wrapText="1" indent="1"/>
      <protection locked="0"/>
    </xf>
    <xf numFmtId="0" fontId="0" fillId="27" borderId="0" xfId="0" applyFill="1"/>
    <xf numFmtId="0" fontId="56" fillId="27" borderId="0" xfId="0" applyFont="1" applyFill="1" applyBorder="1"/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/>
    </xf>
    <xf numFmtId="164" fontId="15" fillId="0" borderId="0" xfId="89" applyNumberFormat="1" applyFont="1" applyFill="1" applyProtection="1"/>
    <xf numFmtId="164" fontId="2" fillId="0" borderId="0" xfId="0" applyNumberFormat="1" applyFont="1" applyFill="1" applyAlignment="1">
      <alignment vertical="center" wrapText="1"/>
    </xf>
    <xf numFmtId="0" fontId="22" fillId="0" borderId="25" xfId="0" applyFont="1" applyFill="1" applyBorder="1" applyAlignment="1">
      <alignment horizontal="right" vertical="center" wrapText="1"/>
    </xf>
    <xf numFmtId="0" fontId="10" fillId="0" borderId="45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vertical="center" wrapText="1"/>
    </xf>
    <xf numFmtId="0" fontId="6" fillId="0" borderId="77" xfId="0" applyFont="1" applyFill="1" applyBorder="1" applyAlignment="1" applyProtection="1">
      <alignment horizontal="right"/>
    </xf>
    <xf numFmtId="164" fontId="20" fillId="0" borderId="77" xfId="0" applyNumberFormat="1" applyFont="1" applyFill="1" applyBorder="1" applyAlignment="1" applyProtection="1">
      <alignment horizontal="right" vertical="center" wrapText="1" indent="1"/>
    </xf>
    <xf numFmtId="0" fontId="22" fillId="0" borderId="77" xfId="0" applyFont="1" applyFill="1" applyBorder="1" applyAlignment="1" applyProtection="1">
      <alignment horizontal="right" vertical="center" wrapText="1" indent="1"/>
    </xf>
    <xf numFmtId="0" fontId="0" fillId="0" borderId="77" xfId="0" applyFill="1" applyBorder="1" applyAlignment="1" applyProtection="1">
      <alignment horizontal="right" vertical="center" wrapText="1" indent="1"/>
    </xf>
    <xf numFmtId="166" fontId="22" fillId="0" borderId="0" xfId="89" applyNumberFormat="1" applyFont="1" applyFill="1" applyBorder="1" applyAlignment="1" applyProtection="1">
      <alignment horizontal="right" vertical="center" wrapText="1" indent="1"/>
      <protection locked="0"/>
    </xf>
    <xf numFmtId="3" fontId="51" fillId="0" borderId="11" xfId="0" applyNumberFormat="1" applyFont="1" applyBorder="1" applyAlignment="1">
      <alignment wrapText="1"/>
    </xf>
    <xf numFmtId="3" fontId="0" fillId="27" borderId="0" xfId="0" applyNumberFormat="1" applyFill="1"/>
    <xf numFmtId="164" fontId="0" fillId="27" borderId="0" xfId="0" applyNumberFormat="1" applyFill="1" applyAlignment="1">
      <alignment vertical="center" wrapText="1"/>
    </xf>
    <xf numFmtId="0" fontId="29" fillId="0" borderId="44" xfId="89" applyFont="1" applyFill="1" applyBorder="1" applyAlignment="1" applyProtection="1">
      <alignment horizontal="left" vertical="center" wrapText="1" indent="1"/>
    </xf>
    <xf numFmtId="3" fontId="20" fillId="0" borderId="23" xfId="89" applyNumberFormat="1" applyFont="1" applyFill="1" applyBorder="1" applyAlignment="1" applyProtection="1">
      <alignment horizontal="left" vertical="center" wrapText="1" indent="1"/>
    </xf>
    <xf numFmtId="0" fontId="46" fillId="0" borderId="0" xfId="86" applyAlignment="1">
      <alignment horizontal="left"/>
    </xf>
    <xf numFmtId="0" fontId="0" fillId="0" borderId="0" xfId="0" applyAlignment="1">
      <alignment horizontal="right"/>
    </xf>
    <xf numFmtId="3" fontId="47" fillId="0" borderId="0" xfId="0" applyNumberFormat="1" applyFont="1" applyAlignment="1">
      <alignment horizontal="right" wrapText="1"/>
    </xf>
    <xf numFmtId="164" fontId="0" fillId="27" borderId="0" xfId="0" applyNumberFormat="1" applyFill="1" applyAlignment="1">
      <alignment horizontal="center" vertical="center" wrapText="1"/>
    </xf>
    <xf numFmtId="0" fontId="48" fillId="27" borderId="11" xfId="0" applyFont="1" applyFill="1" applyBorder="1" applyAlignment="1">
      <alignment wrapText="1"/>
    </xf>
    <xf numFmtId="0" fontId="49" fillId="0" borderId="15" xfId="86" applyFont="1" applyBorder="1" applyAlignment="1">
      <alignment horizontal="center" vertical="center" wrapText="1"/>
    </xf>
    <xf numFmtId="0" fontId="40" fillId="27" borderId="11" xfId="0" applyFont="1" applyFill="1" applyBorder="1" applyAlignment="1" applyProtection="1">
      <alignment wrapText="1"/>
      <protection locked="0"/>
    </xf>
    <xf numFmtId="0" fontId="49" fillId="0" borderId="22" xfId="87" applyFont="1" applyBorder="1" applyAlignment="1">
      <alignment horizontal="left" wrapText="1"/>
    </xf>
    <xf numFmtId="0" fontId="49" fillId="0" borderId="41" xfId="87" applyFont="1" applyBorder="1" applyAlignment="1">
      <alignment horizontal="center" wrapText="1"/>
    </xf>
    <xf numFmtId="0" fontId="47" fillId="0" borderId="17" xfId="0" applyFont="1" applyBorder="1" applyAlignment="1">
      <alignment wrapText="1"/>
    </xf>
    <xf numFmtId="0" fontId="47" fillId="0" borderId="17" xfId="0" applyFont="1" applyBorder="1" applyAlignment="1">
      <alignment horizontal="justify" wrapText="1"/>
    </xf>
    <xf numFmtId="0" fontId="47" fillId="0" borderId="17" xfId="0" applyFont="1" applyBorder="1"/>
    <xf numFmtId="0" fontId="47" fillId="0" borderId="20" xfId="87" applyFont="1" applyBorder="1" applyAlignment="1">
      <alignment horizontal="left" wrapText="1"/>
    </xf>
    <xf numFmtId="3" fontId="47" fillId="0" borderId="13" xfId="87" applyNumberFormat="1" applyFont="1" applyBorder="1" applyAlignment="1">
      <alignment horizontal="right" wrapText="1"/>
    </xf>
    <xf numFmtId="3" fontId="49" fillId="0" borderId="13" xfId="0" applyNumberFormat="1" applyFont="1" applyBorder="1" applyAlignment="1">
      <alignment wrapText="1"/>
    </xf>
    <xf numFmtId="3" fontId="47" fillId="0" borderId="11" xfId="87" applyNumberFormat="1" applyFont="1" applyBorder="1" applyAlignment="1">
      <alignment vertical="center" wrapText="1"/>
    </xf>
    <xf numFmtId="3" fontId="47" fillId="0" borderId="11" xfId="87" applyNumberFormat="1" applyFont="1" applyBorder="1" applyAlignment="1">
      <alignment horizontal="right" vertical="center" wrapText="1"/>
    </xf>
    <xf numFmtId="3" fontId="47" fillId="0" borderId="11" xfId="87" applyNumberFormat="1" applyFont="1" applyBorder="1" applyAlignment="1">
      <alignment horizontal="right" wrapText="1"/>
    </xf>
    <xf numFmtId="3" fontId="49" fillId="0" borderId="11" xfId="87" applyNumberFormat="1" applyFont="1" applyBorder="1" applyAlignment="1">
      <alignment horizontal="right" wrapText="1"/>
    </xf>
    <xf numFmtId="3" fontId="47" fillId="0" borderId="11" xfId="0" applyNumberFormat="1" applyFont="1" applyBorder="1" applyAlignment="1">
      <alignment horizontal="right"/>
    </xf>
    <xf numFmtId="0" fontId="49" fillId="0" borderId="17" xfId="0" applyFont="1" applyBorder="1"/>
    <xf numFmtId="0" fontId="49" fillId="0" borderId="20" xfId="87" applyFont="1" applyBorder="1" applyAlignment="1">
      <alignment horizontal="left" wrapText="1"/>
    </xf>
    <xf numFmtId="0" fontId="49" fillId="0" borderId="29" xfId="87" applyFont="1" applyBorder="1" applyAlignment="1">
      <alignment horizontal="center" wrapText="1"/>
    </xf>
    <xf numFmtId="3" fontId="47" fillId="0" borderId="11" xfId="87" applyNumberFormat="1" applyFont="1" applyBorder="1" applyAlignment="1">
      <alignment horizontal="right" vertical="top" wrapText="1"/>
    </xf>
    <xf numFmtId="164" fontId="49" fillId="0" borderId="21" xfId="0" applyNumberFormat="1" applyFont="1" applyFill="1" applyBorder="1" applyAlignment="1" applyProtection="1">
      <alignment horizontal="left" vertical="center" wrapText="1"/>
    </xf>
    <xf numFmtId="164" fontId="49" fillId="0" borderId="36" xfId="0" applyNumberFormat="1" applyFont="1" applyFill="1" applyBorder="1" applyAlignment="1" applyProtection="1">
      <alignment vertical="center" wrapText="1"/>
    </xf>
    <xf numFmtId="164" fontId="47" fillId="0" borderId="0" xfId="0" applyNumberFormat="1" applyFont="1" applyFill="1" applyAlignment="1">
      <alignment vertical="center" wrapText="1"/>
    </xf>
    <xf numFmtId="164" fontId="47" fillId="0" borderId="0" xfId="0" applyNumberFormat="1" applyFont="1" applyFill="1" applyAlignment="1" applyProtection="1">
      <alignment horizontal="right" vertical="center" wrapText="1"/>
    </xf>
    <xf numFmtId="164" fontId="49" fillId="0" borderId="20" xfId="0" applyNumberFormat="1" applyFont="1" applyFill="1" applyBorder="1" applyAlignment="1" applyProtection="1">
      <alignment horizontal="center" vertical="center" wrapText="1"/>
    </xf>
    <xf numFmtId="164" fontId="49" fillId="0" borderId="13" xfId="0" applyNumberFormat="1" applyFont="1" applyFill="1" applyBorder="1" applyAlignment="1" applyProtection="1">
      <alignment horizontal="center" vertical="center" wrapText="1"/>
    </xf>
    <xf numFmtId="164" fontId="49" fillId="0" borderId="13" xfId="0" applyNumberFormat="1" applyFont="1" applyFill="1" applyBorder="1" applyAlignment="1">
      <alignment horizontal="center" vertical="center" wrapText="1"/>
    </xf>
    <xf numFmtId="164" fontId="49" fillId="0" borderId="45" xfId="0" applyNumberFormat="1" applyFont="1" applyFill="1" applyBorder="1" applyAlignment="1">
      <alignment horizontal="center" vertical="center" wrapText="1"/>
    </xf>
    <xf numFmtId="164" fontId="49" fillId="0" borderId="17" xfId="0" applyNumberFormat="1" applyFont="1" applyFill="1" applyBorder="1" applyAlignment="1" applyProtection="1">
      <alignment horizontal="center" vertical="center" wrapText="1"/>
    </xf>
    <xf numFmtId="164" fontId="49" fillId="0" borderId="11" xfId="0" applyNumberFormat="1" applyFont="1" applyFill="1" applyBorder="1" applyAlignment="1" applyProtection="1">
      <alignment horizontal="center" vertical="center" wrapText="1"/>
    </xf>
    <xf numFmtId="164" fontId="47" fillId="0" borderId="25" xfId="0" applyNumberFormat="1" applyFont="1" applyFill="1" applyBorder="1" applyAlignment="1">
      <alignment vertical="center" wrapText="1"/>
    </xf>
    <xf numFmtId="164" fontId="47" fillId="27" borderId="11" xfId="0" applyNumberFormat="1" applyFont="1" applyFill="1" applyBorder="1" applyAlignment="1">
      <alignment vertical="center" wrapText="1"/>
    </xf>
    <xf numFmtId="164" fontId="49" fillId="0" borderId="37" xfId="0" applyNumberFormat="1" applyFont="1" applyFill="1" applyBorder="1" applyAlignment="1">
      <alignment vertical="center" wrapText="1"/>
    </xf>
    <xf numFmtId="3" fontId="47" fillId="28" borderId="11" xfId="0" applyNumberFormat="1" applyFont="1" applyFill="1" applyBorder="1"/>
    <xf numFmtId="164" fontId="54" fillId="0" borderId="0" xfId="86" applyNumberFormat="1" applyFont="1"/>
    <xf numFmtId="0" fontId="12" fillId="0" borderId="0" xfId="0" applyFont="1"/>
    <xf numFmtId="164" fontId="15" fillId="0" borderId="0" xfId="89" applyNumberFormat="1" applyFont="1" applyFill="1" applyBorder="1" applyAlignment="1" applyProtection="1">
      <alignment horizontal="right" vertical="center" wrapText="1" indent="1"/>
      <protection locked="0"/>
    </xf>
    <xf numFmtId="0" fontId="49" fillId="0" borderId="60" xfId="0" applyFont="1" applyBorder="1" applyAlignment="1">
      <alignment horizontal="center" vertical="center" wrapText="1"/>
    </xf>
    <xf numFmtId="3" fontId="47" fillId="0" borderId="61" xfId="0" applyNumberFormat="1" applyFont="1" applyBorder="1" applyAlignment="1">
      <alignment vertical="center"/>
    </xf>
    <xf numFmtId="3" fontId="47" fillId="0" borderId="55" xfId="0" applyNumberFormat="1" applyFont="1" applyBorder="1" applyAlignment="1">
      <alignment vertical="center"/>
    </xf>
    <xf numFmtId="3" fontId="47" fillId="0" borderId="55" xfId="0" applyNumberFormat="1" applyFont="1" applyBorder="1"/>
    <xf numFmtId="164" fontId="49" fillId="0" borderId="0" xfId="0" applyNumberFormat="1" applyFont="1" applyFill="1" applyAlignment="1" applyProtection="1">
      <alignment horizontal="right" vertical="center" wrapText="1"/>
    </xf>
    <xf numFmtId="164" fontId="47" fillId="0" borderId="11" xfId="0" applyNumberFormat="1" applyFont="1" applyFill="1" applyBorder="1" applyAlignment="1" applyProtection="1">
      <alignment horizontal="center" vertical="center" wrapText="1"/>
    </xf>
    <xf numFmtId="164" fontId="47" fillId="0" borderId="25" xfId="0" applyNumberFormat="1" applyFont="1" applyFill="1" applyBorder="1" applyAlignment="1" applyProtection="1">
      <alignment horizontal="center" vertical="center" wrapText="1"/>
    </xf>
    <xf numFmtId="0" fontId="47" fillId="0" borderId="19" xfId="87" applyFont="1" applyFill="1" applyBorder="1" applyAlignment="1">
      <alignment horizontal="left" vertical="justify" wrapText="1"/>
    </xf>
    <xf numFmtId="3" fontId="47" fillId="0" borderId="15" xfId="87" applyNumberFormat="1" applyFont="1" applyBorder="1" applyAlignment="1">
      <alignment horizontal="right" vertical="top" wrapText="1"/>
    </xf>
    <xf numFmtId="3" fontId="47" fillId="0" borderId="15" xfId="87" applyNumberFormat="1" applyFont="1" applyBorder="1" applyAlignment="1">
      <alignment horizontal="right" vertical="center" wrapText="1"/>
    </xf>
    <xf numFmtId="0" fontId="47" fillId="0" borderId="0" xfId="0" applyFont="1" applyFill="1" applyBorder="1"/>
    <xf numFmtId="3" fontId="49" fillId="0" borderId="23" xfId="0" applyNumberFormat="1" applyFont="1" applyBorder="1" applyAlignment="1">
      <alignment wrapText="1"/>
    </xf>
    <xf numFmtId="0" fontId="47" fillId="0" borderId="17" xfId="0" applyFont="1" applyBorder="1" applyAlignment="1">
      <alignment horizontal="left" wrapText="1"/>
    </xf>
    <xf numFmtId="0" fontId="47" fillId="27" borderId="17" xfId="87" applyFont="1" applyFill="1" applyBorder="1" applyAlignment="1">
      <alignment horizontal="left" wrapText="1"/>
    </xf>
    <xf numFmtId="3" fontId="47" fillId="0" borderId="0" xfId="86" applyNumberFormat="1" applyFont="1"/>
    <xf numFmtId="0" fontId="26" fillId="0" borderId="70" xfId="0" applyFont="1" applyFill="1" applyBorder="1" applyAlignment="1" applyProtection="1">
      <alignment vertical="center" wrapText="1"/>
    </xf>
    <xf numFmtId="3" fontId="0" fillId="0" borderId="78" xfId="0" applyNumberFormat="1" applyFill="1" applyBorder="1"/>
    <xf numFmtId="3" fontId="0" fillId="0" borderId="79" xfId="0" applyNumberFormat="1" applyFill="1" applyBorder="1"/>
    <xf numFmtId="3" fontId="27" fillId="27" borderId="80" xfId="0" applyNumberFormat="1" applyFont="1" applyFill="1" applyBorder="1" applyAlignment="1" applyProtection="1">
      <alignment horizontal="right" vertical="center" wrapText="1"/>
      <protection locked="0"/>
    </xf>
    <xf numFmtId="0" fontId="32" fillId="0" borderId="30" xfId="0" applyFont="1" applyFill="1" applyBorder="1" applyAlignment="1">
      <alignment horizontal="center" vertical="center"/>
    </xf>
    <xf numFmtId="164" fontId="30" fillId="0" borderId="12" xfId="0" applyNumberFormat="1" applyFont="1" applyFill="1" applyBorder="1" applyAlignment="1" applyProtection="1">
      <alignment horizontal="right" vertical="center" wrapText="1" indent="1"/>
    </xf>
    <xf numFmtId="164" fontId="30" fillId="0" borderId="11" xfId="0" applyNumberFormat="1" applyFont="1" applyFill="1" applyBorder="1" applyAlignment="1" applyProtection="1">
      <alignment horizontal="right" vertical="center" wrapText="1" indent="1"/>
    </xf>
    <xf numFmtId="3" fontId="0" fillId="0" borderId="25" xfId="0" applyNumberFormat="1" applyFill="1" applyBorder="1" applyAlignment="1" applyProtection="1">
      <alignment horizontal="right" vertical="center" wrapText="1"/>
      <protection locked="0"/>
    </xf>
    <xf numFmtId="0" fontId="0" fillId="0" borderId="0" xfId="0" applyFill="1" applyAlignment="1">
      <alignment horizontal="right"/>
    </xf>
    <xf numFmtId="0" fontId="24" fillId="0" borderId="0" xfId="0" applyFont="1" applyFill="1" applyProtection="1"/>
    <xf numFmtId="0" fontId="17" fillId="0" borderId="0" xfId="0" applyFont="1" applyFill="1" applyProtection="1"/>
    <xf numFmtId="0" fontId="92" fillId="0" borderId="0" xfId="0" applyFont="1" applyFill="1" applyBorder="1" applyAlignment="1" applyProtection="1">
      <alignment horizontal="right"/>
    </xf>
    <xf numFmtId="0" fontId="32" fillId="0" borderId="24" xfId="0" applyFont="1" applyFill="1" applyBorder="1" applyAlignment="1" applyProtection="1">
      <alignment vertical="center"/>
    </xf>
    <xf numFmtId="0" fontId="32" fillId="0" borderId="28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 wrapText="1"/>
    </xf>
    <xf numFmtId="0" fontId="32" fillId="0" borderId="81" xfId="0" applyFont="1" applyFill="1" applyBorder="1" applyAlignment="1" applyProtection="1">
      <alignment horizontal="center" vertical="center" wrapText="1"/>
    </xf>
    <xf numFmtId="0" fontId="32" fillId="0" borderId="38" xfId="0" applyFont="1" applyFill="1" applyBorder="1" applyAlignment="1" applyProtection="1">
      <alignment horizontal="center" vertical="center"/>
    </xf>
    <xf numFmtId="49" fontId="17" fillId="0" borderId="20" xfId="0" applyNumberFormat="1" applyFont="1" applyFill="1" applyBorder="1" applyAlignment="1" applyProtection="1">
      <alignment vertical="center"/>
    </xf>
    <xf numFmtId="3" fontId="17" fillId="0" borderId="13" xfId="0" applyNumberFormat="1" applyFont="1" applyFill="1" applyBorder="1" applyAlignment="1" applyProtection="1">
      <alignment vertical="center"/>
      <protection locked="0"/>
    </xf>
    <xf numFmtId="3" fontId="17" fillId="0" borderId="76" xfId="0" applyNumberFormat="1" applyFont="1" applyFill="1" applyBorder="1" applyAlignment="1" applyProtection="1">
      <alignment vertical="center"/>
      <protection locked="0"/>
    </xf>
    <xf numFmtId="3" fontId="17" fillId="0" borderId="45" xfId="0" applyNumberFormat="1" applyFont="1" applyFill="1" applyBorder="1" applyAlignment="1" applyProtection="1">
      <alignment vertical="center"/>
    </xf>
    <xf numFmtId="49" fontId="18" fillId="0" borderId="17" xfId="0" quotePrefix="1" applyNumberFormat="1" applyFont="1" applyFill="1" applyBorder="1" applyAlignment="1" applyProtection="1">
      <alignment horizontal="left" vertical="center" indent="1"/>
    </xf>
    <xf numFmtId="3" fontId="0" fillId="0" borderId="11" xfId="0" applyNumberFormat="1" applyFont="1" applyFill="1" applyBorder="1" applyAlignment="1" applyProtection="1">
      <alignment vertical="center"/>
      <protection locked="0"/>
    </xf>
    <xf numFmtId="3" fontId="18" fillId="0" borderId="11" xfId="0" applyNumberFormat="1" applyFont="1" applyFill="1" applyBorder="1" applyAlignment="1" applyProtection="1">
      <alignment vertical="center"/>
      <protection locked="0"/>
    </xf>
    <xf numFmtId="3" fontId="18" fillId="0" borderId="58" xfId="0" applyNumberFormat="1" applyFont="1" applyFill="1" applyBorder="1" applyAlignment="1" applyProtection="1">
      <alignment vertical="center"/>
      <protection locked="0"/>
    </xf>
    <xf numFmtId="49" fontId="17" fillId="0" borderId="17" xfId="0" applyNumberFormat="1" applyFont="1" applyFill="1" applyBorder="1" applyAlignment="1" applyProtection="1">
      <alignment vertical="center"/>
    </xf>
    <xf numFmtId="3" fontId="17" fillId="0" borderId="11" xfId="0" applyNumberFormat="1" applyFont="1" applyFill="1" applyBorder="1" applyAlignment="1" applyProtection="1">
      <alignment vertical="center"/>
      <protection locked="0"/>
    </xf>
    <xf numFmtId="3" fontId="17" fillId="0" borderId="58" xfId="0" applyNumberFormat="1" applyFont="1" applyFill="1" applyBorder="1" applyAlignment="1" applyProtection="1">
      <alignment vertical="center"/>
      <protection locked="0"/>
    </xf>
    <xf numFmtId="3" fontId="17" fillId="0" borderId="25" xfId="0" applyNumberFormat="1" applyFont="1" applyFill="1" applyBorder="1" applyAlignment="1" applyProtection="1">
      <alignment vertical="center"/>
    </xf>
    <xf numFmtId="49" fontId="17" fillId="0" borderId="19" xfId="0" applyNumberFormat="1" applyFont="1" applyFill="1" applyBorder="1" applyAlignment="1" applyProtection="1">
      <alignment vertical="center"/>
    </xf>
    <xf numFmtId="3" fontId="17" fillId="0" borderId="15" xfId="0" applyNumberFormat="1" applyFont="1" applyFill="1" applyBorder="1" applyAlignment="1" applyProtection="1">
      <alignment vertical="center"/>
      <protection locked="0"/>
    </xf>
    <xf numFmtId="3" fontId="17" fillId="0" borderId="82" xfId="0" applyNumberFormat="1" applyFont="1" applyFill="1" applyBorder="1" applyAlignment="1" applyProtection="1">
      <alignment vertical="center"/>
      <protection locked="0"/>
    </xf>
    <xf numFmtId="3" fontId="17" fillId="0" borderId="27" xfId="0" applyNumberFormat="1" applyFont="1" applyFill="1" applyBorder="1" applyAlignment="1" applyProtection="1">
      <alignment vertical="center"/>
    </xf>
    <xf numFmtId="49" fontId="17" fillId="0" borderId="19" xfId="0" applyNumberFormat="1" applyFont="1" applyFill="1" applyBorder="1" applyAlignment="1" applyProtection="1">
      <alignment vertical="center"/>
      <protection locked="0"/>
    </xf>
    <xf numFmtId="3" fontId="17" fillId="0" borderId="37" xfId="0" applyNumberFormat="1" applyFont="1" applyFill="1" applyBorder="1" applyAlignment="1" applyProtection="1">
      <alignment vertical="center"/>
    </xf>
    <xf numFmtId="49" fontId="32" fillId="0" borderId="22" xfId="0" applyNumberFormat="1" applyFont="1" applyFill="1" applyBorder="1" applyAlignment="1" applyProtection="1">
      <alignment vertical="center"/>
    </xf>
    <xf numFmtId="3" fontId="17" fillId="0" borderId="23" xfId="0" applyNumberFormat="1" applyFont="1" applyFill="1" applyBorder="1" applyAlignment="1" applyProtection="1">
      <alignment vertical="center"/>
    </xf>
    <xf numFmtId="3" fontId="17" fillId="0" borderId="29" xfId="0" applyNumberFormat="1" applyFont="1" applyFill="1" applyBorder="1" applyAlignment="1" applyProtection="1">
      <alignment vertical="center"/>
    </xf>
    <xf numFmtId="49" fontId="31" fillId="0" borderId="0" xfId="0" applyNumberFormat="1" applyFont="1" applyFill="1" applyBorder="1" applyAlignment="1" applyProtection="1">
      <alignment vertical="center"/>
    </xf>
    <xf numFmtId="3" fontId="30" fillId="0" borderId="0" xfId="0" applyNumberFormat="1" applyFont="1" applyFill="1" applyBorder="1" applyAlignment="1" applyProtection="1">
      <alignment vertical="center"/>
    </xf>
    <xf numFmtId="49" fontId="0" fillId="0" borderId="17" xfId="0" applyNumberFormat="1" applyFill="1" applyBorder="1" applyAlignment="1" applyProtection="1">
      <alignment vertical="center" wrapText="1"/>
    </xf>
    <xf numFmtId="49" fontId="0" fillId="0" borderId="17" xfId="0" applyNumberFormat="1" applyFill="1" applyBorder="1" applyAlignment="1" applyProtection="1">
      <alignment vertical="center"/>
    </xf>
    <xf numFmtId="49" fontId="17" fillId="0" borderId="17" xfId="0" applyNumberFormat="1" applyFont="1" applyFill="1" applyBorder="1" applyAlignment="1" applyProtection="1">
      <alignment vertical="center"/>
      <protection locked="0"/>
    </xf>
    <xf numFmtId="3" fontId="17" fillId="0" borderId="41" xfId="0" applyNumberFormat="1" applyFont="1" applyFill="1" applyBorder="1" applyAlignment="1" applyProtection="1">
      <alignment vertical="center"/>
    </xf>
    <xf numFmtId="49" fontId="29" fillId="0" borderId="66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Fill="1" applyProtection="1"/>
    <xf numFmtId="164" fontId="30" fillId="0" borderId="37" xfId="89" applyNumberFormat="1" applyFont="1" applyFill="1" applyBorder="1" applyAlignment="1" applyProtection="1">
      <alignment horizontal="right" vertical="center" wrapText="1" indent="1"/>
    </xf>
    <xf numFmtId="0" fontId="47" fillId="26" borderId="0" xfId="0" applyFont="1" applyFill="1"/>
    <xf numFmtId="0" fontId="28" fillId="0" borderId="24" xfId="89" applyFont="1" applyFill="1" applyBorder="1" applyAlignment="1" applyProtection="1">
      <alignment horizontal="center" vertical="center" wrapText="1"/>
    </xf>
    <xf numFmtId="0" fontId="28" fillId="0" borderId="38" xfId="89" applyFont="1" applyFill="1" applyBorder="1" applyAlignment="1" applyProtection="1">
      <alignment horizontal="center" vertical="center" wrapText="1"/>
    </xf>
    <xf numFmtId="0" fontId="20" fillId="0" borderId="53" xfId="0" applyFont="1" applyFill="1" applyBorder="1" applyAlignment="1" applyProtection="1">
      <alignment horizontal="center" vertical="center" wrapText="1"/>
    </xf>
    <xf numFmtId="0" fontId="20" fillId="0" borderId="6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10" fillId="0" borderId="42" xfId="0" applyFont="1" applyFill="1" applyBorder="1" applyAlignment="1" applyProtection="1">
      <alignment vertical="center" wrapText="1"/>
    </xf>
    <xf numFmtId="164" fontId="27" fillId="0" borderId="35" xfId="0" applyNumberFormat="1" applyFont="1" applyFill="1" applyBorder="1" applyAlignment="1" applyProtection="1">
      <alignment horizontal="right" vertical="center" wrapText="1"/>
    </xf>
    <xf numFmtId="0" fontId="10" fillId="0" borderId="14" xfId="0" applyFont="1" applyFill="1" applyBorder="1" applyAlignment="1" applyProtection="1">
      <alignment vertical="center" wrapText="1"/>
    </xf>
    <xf numFmtId="164" fontId="27" fillId="0" borderId="25" xfId="0" applyNumberFormat="1" applyFont="1" applyFill="1" applyBorder="1" applyAlignment="1" applyProtection="1">
      <alignment horizontal="right" vertical="center" wrapText="1"/>
    </xf>
    <xf numFmtId="0" fontId="2" fillId="0" borderId="14" xfId="0" applyFont="1" applyFill="1" applyBorder="1" applyAlignment="1" applyProtection="1">
      <alignment vertical="center" wrapText="1"/>
    </xf>
    <xf numFmtId="0" fontId="2" fillId="0" borderId="83" xfId="0" applyFont="1" applyFill="1" applyBorder="1" applyAlignment="1" applyProtection="1">
      <alignment vertical="center" wrapText="1"/>
    </xf>
    <xf numFmtId="164" fontId="27" fillId="0" borderId="27" xfId="0" applyNumberFormat="1" applyFont="1" applyFill="1" applyBorder="1" applyAlignment="1" applyProtection="1">
      <alignment horizontal="right" vertical="center" wrapText="1"/>
    </xf>
    <xf numFmtId="164" fontId="29" fillId="0" borderId="51" xfId="0" applyNumberFormat="1" applyFont="1" applyFill="1" applyBorder="1" applyAlignment="1" applyProtection="1">
      <alignment horizontal="right" vertical="center" wrapText="1" indent="1"/>
    </xf>
    <xf numFmtId="0" fontId="2" fillId="0" borderId="42" xfId="0" applyFont="1" applyFill="1" applyBorder="1" applyAlignment="1" applyProtection="1">
      <alignment vertical="center" wrapText="1"/>
    </xf>
    <xf numFmtId="0" fontId="2" fillId="0" borderId="51" xfId="0" applyFont="1" applyFill="1" applyBorder="1" applyAlignment="1" applyProtection="1">
      <alignment vertical="center" wrapText="1"/>
    </xf>
    <xf numFmtId="0" fontId="10" fillId="0" borderId="51" xfId="0" applyFont="1" applyFill="1" applyBorder="1" applyAlignment="1" applyProtection="1">
      <alignment vertical="center" wrapText="1"/>
    </xf>
    <xf numFmtId="164" fontId="27" fillId="0" borderId="29" xfId="0" applyNumberFormat="1" applyFont="1" applyFill="1" applyBorder="1" applyAlignment="1" applyProtection="1">
      <alignment horizontal="right" vertical="center" wrapText="1"/>
    </xf>
    <xf numFmtId="0" fontId="27" fillId="0" borderId="29" xfId="0" applyFont="1" applyFill="1" applyBorder="1" applyAlignment="1" applyProtection="1">
      <alignment horizontal="right" vertical="center" wrapText="1"/>
    </xf>
    <xf numFmtId="0" fontId="30" fillId="0" borderId="42" xfId="0" applyFont="1" applyFill="1" applyBorder="1" applyAlignment="1" applyProtection="1">
      <alignment vertical="center" wrapText="1"/>
    </xf>
    <xf numFmtId="0" fontId="42" fillId="0" borderId="42" xfId="0" applyFont="1" applyFill="1" applyBorder="1" applyAlignment="1" applyProtection="1">
      <alignment vertical="center" wrapText="1"/>
    </xf>
    <xf numFmtId="164" fontId="20" fillId="0" borderId="51" xfId="0" applyNumberFormat="1" applyFont="1" applyFill="1" applyBorder="1" applyAlignment="1" applyProtection="1">
      <alignment horizontal="right" vertical="center" wrapText="1" indent="1"/>
    </xf>
    <xf numFmtId="0" fontId="2" fillId="0" borderId="0" xfId="0" applyFont="1" applyFill="1" applyAlignment="1" applyProtection="1">
      <alignment horizontal="right" vertical="center" wrapText="1"/>
    </xf>
    <xf numFmtId="0" fontId="0" fillId="0" borderId="0" xfId="0" applyFill="1" applyAlignment="1" applyProtection="1">
      <alignment horizontal="right" vertical="center" wrapText="1"/>
    </xf>
    <xf numFmtId="0" fontId="7" fillId="0" borderId="66" xfId="0" applyFont="1" applyFill="1" applyBorder="1" applyAlignment="1" applyProtection="1">
      <alignment horizontal="center" vertical="center" wrapText="1"/>
    </xf>
    <xf numFmtId="0" fontId="7" fillId="0" borderId="84" xfId="0" applyFont="1" applyFill="1" applyBorder="1" applyAlignment="1" applyProtection="1">
      <alignment horizontal="right" vertical="center" wrapText="1"/>
    </xf>
    <xf numFmtId="164" fontId="29" fillId="0" borderId="22" xfId="0" applyNumberFormat="1" applyFont="1" applyFill="1" applyBorder="1" applyAlignment="1" applyProtection="1">
      <alignment horizontal="right" vertical="center" wrapText="1" indent="1"/>
    </xf>
    <xf numFmtId="164" fontId="29" fillId="0" borderId="29" xfId="0" applyNumberFormat="1" applyFont="1" applyFill="1" applyBorder="1" applyAlignment="1" applyProtection="1">
      <alignment horizontal="right" vertical="center" wrapText="1"/>
    </xf>
    <xf numFmtId="0" fontId="0" fillId="0" borderId="18" xfId="0" applyFill="1" applyBorder="1" applyAlignment="1" applyProtection="1">
      <alignment vertical="center" wrapText="1"/>
    </xf>
    <xf numFmtId="164" fontId="0" fillId="0" borderId="35" xfId="0" applyNumberFormat="1" applyFill="1" applyBorder="1" applyAlignment="1" applyProtection="1">
      <alignment horizontal="right" vertical="center" wrapText="1"/>
    </xf>
    <xf numFmtId="0" fontId="0" fillId="0" borderId="17" xfId="0" applyFill="1" applyBorder="1" applyAlignment="1" applyProtection="1">
      <alignment vertical="center" wrapText="1"/>
    </xf>
    <xf numFmtId="0" fontId="0" fillId="0" borderId="19" xfId="0" applyFill="1" applyBorder="1" applyAlignment="1" applyProtection="1">
      <alignment vertical="center" wrapText="1"/>
    </xf>
    <xf numFmtId="0" fontId="0" fillId="0" borderId="18" xfId="0" applyFont="1" applyFill="1" applyBorder="1" applyAlignment="1" applyProtection="1">
      <alignment vertical="center" wrapText="1"/>
    </xf>
    <xf numFmtId="164" fontId="0" fillId="0" borderId="35" xfId="0" applyNumberFormat="1" applyFont="1" applyFill="1" applyBorder="1" applyAlignment="1" applyProtection="1">
      <alignment horizontal="right" vertical="center" wrapText="1"/>
    </xf>
    <xf numFmtId="164" fontId="9" fillId="0" borderId="25" xfId="0" applyNumberFormat="1" applyFont="1" applyFill="1" applyBorder="1" applyAlignment="1" applyProtection="1">
      <alignment horizontal="right" vertical="center" wrapText="1"/>
    </xf>
    <xf numFmtId="164" fontId="9" fillId="0" borderId="27" xfId="0" applyNumberFormat="1" applyFont="1" applyFill="1" applyBorder="1" applyAlignment="1" applyProtection="1">
      <alignment horizontal="right" vertical="center" wrapText="1"/>
    </xf>
    <xf numFmtId="164" fontId="20" fillId="0" borderId="22" xfId="0" applyNumberFormat="1" applyFont="1" applyFill="1" applyBorder="1" applyAlignment="1" applyProtection="1">
      <alignment horizontal="right" vertical="center" wrapText="1" indent="1"/>
    </xf>
    <xf numFmtId="164" fontId="20" fillId="0" borderId="29" xfId="0" applyNumberFormat="1" applyFont="1" applyFill="1" applyBorder="1" applyAlignment="1" applyProtection="1">
      <alignment horizontal="right" vertical="center" wrapText="1"/>
    </xf>
    <xf numFmtId="0" fontId="0" fillId="0" borderId="22" xfId="0" applyFill="1" applyBorder="1" applyAlignment="1" applyProtection="1">
      <alignment vertical="center" wrapText="1"/>
    </xf>
    <xf numFmtId="3" fontId="0" fillId="0" borderId="29" xfId="0" applyNumberFormat="1" applyFill="1" applyBorder="1" applyAlignment="1" applyProtection="1">
      <alignment vertical="center" wrapText="1"/>
    </xf>
    <xf numFmtId="0" fontId="0" fillId="0" borderId="57" xfId="0" applyFill="1" applyBorder="1" applyAlignment="1" applyProtection="1">
      <alignment vertical="center" wrapText="1"/>
    </xf>
    <xf numFmtId="3" fontId="0" fillId="0" borderId="46" xfId="0" applyNumberFormat="1" applyFill="1" applyBorder="1" applyAlignment="1" applyProtection="1">
      <alignment vertical="center" wrapText="1"/>
    </xf>
    <xf numFmtId="0" fontId="30" fillId="0" borderId="14" xfId="0" applyFont="1" applyFill="1" applyBorder="1" applyAlignment="1" applyProtection="1">
      <alignment vertical="center" wrapText="1"/>
    </xf>
    <xf numFmtId="0" fontId="22" fillId="0" borderId="14" xfId="0" applyFont="1" applyFill="1" applyBorder="1" applyAlignment="1" applyProtection="1">
      <alignment vertical="center" wrapText="1"/>
    </xf>
    <xf numFmtId="164" fontId="28" fillId="0" borderId="52" xfId="0" applyNumberFormat="1" applyFont="1" applyFill="1" applyBorder="1" applyAlignment="1" applyProtection="1">
      <alignment vertical="center" wrapText="1"/>
    </xf>
    <xf numFmtId="164" fontId="28" fillId="0" borderId="29" xfId="0" applyNumberFormat="1" applyFont="1" applyFill="1" applyBorder="1" applyAlignment="1" applyProtection="1">
      <alignment vertical="center" wrapText="1"/>
    </xf>
    <xf numFmtId="0" fontId="27" fillId="0" borderId="17" xfId="0" applyFont="1" applyFill="1" applyBorder="1" applyAlignment="1" applyProtection="1">
      <alignment vertical="center" wrapText="1"/>
    </xf>
    <xf numFmtId="164" fontId="27" fillId="0" borderId="25" xfId="0" applyNumberFormat="1" applyFont="1" applyFill="1" applyBorder="1" applyAlignment="1" applyProtection="1">
      <alignment vertical="center" wrapText="1"/>
    </xf>
    <xf numFmtId="0" fontId="27" fillId="0" borderId="19" xfId="0" applyFont="1" applyFill="1" applyBorder="1" applyAlignment="1" applyProtection="1">
      <alignment vertical="center" wrapText="1"/>
    </xf>
    <xf numFmtId="0" fontId="27" fillId="0" borderId="22" xfId="0" applyFont="1" applyFill="1" applyBorder="1" applyAlignment="1" applyProtection="1">
      <alignment vertical="center" wrapText="1"/>
    </xf>
    <xf numFmtId="164" fontId="27" fillId="0" borderId="29" xfId="0" applyNumberFormat="1" applyFont="1" applyFill="1" applyBorder="1" applyAlignment="1" applyProtection="1">
      <alignment vertical="center" wrapText="1"/>
    </xf>
    <xf numFmtId="164" fontId="27" fillId="0" borderId="27" xfId="0" applyNumberFormat="1" applyFont="1" applyFill="1" applyBorder="1" applyAlignment="1" applyProtection="1">
      <alignment vertical="center" wrapText="1"/>
    </xf>
    <xf numFmtId="0" fontId="27" fillId="0" borderId="18" xfId="0" applyFont="1" applyFill="1" applyBorder="1" applyAlignment="1" applyProtection="1">
      <alignment vertical="center" wrapText="1"/>
    </xf>
    <xf numFmtId="164" fontId="27" fillId="0" borderId="35" xfId="0" applyNumberFormat="1" applyFont="1" applyFill="1" applyBorder="1" applyAlignment="1" applyProtection="1">
      <alignment vertical="center" wrapText="1"/>
    </xf>
    <xf numFmtId="164" fontId="28" fillId="0" borderId="22" xfId="0" applyNumberFormat="1" applyFont="1" applyFill="1" applyBorder="1" applyAlignment="1" applyProtection="1">
      <alignment vertical="center" wrapText="1"/>
    </xf>
    <xf numFmtId="164" fontId="28" fillId="0" borderId="60" xfId="0" applyNumberFormat="1" applyFont="1" applyFill="1" applyBorder="1" applyAlignment="1" applyProtection="1">
      <alignment vertical="center" wrapText="1"/>
    </xf>
    <xf numFmtId="0" fontId="7" fillId="0" borderId="84" xfId="0" applyFont="1" applyFill="1" applyBorder="1" applyAlignment="1" applyProtection="1">
      <alignment horizontal="center" vertical="center" wrapText="1"/>
    </xf>
    <xf numFmtId="164" fontId="0" fillId="0" borderId="35" xfId="0" applyNumberFormat="1" applyFill="1" applyBorder="1" applyAlignment="1" applyProtection="1">
      <alignment vertical="center" wrapText="1"/>
    </xf>
    <xf numFmtId="164" fontId="0" fillId="0" borderId="35" xfId="0" applyNumberFormat="1" applyFont="1" applyFill="1" applyBorder="1" applyAlignment="1" applyProtection="1">
      <alignment vertical="center" wrapText="1"/>
    </xf>
    <xf numFmtId="164" fontId="9" fillId="0" borderId="25" xfId="0" applyNumberFormat="1" applyFont="1" applyFill="1" applyBorder="1" applyAlignment="1" applyProtection="1">
      <alignment vertical="center" wrapText="1"/>
    </xf>
    <xf numFmtId="164" fontId="9" fillId="0" borderId="27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right" vertical="center"/>
    </xf>
    <xf numFmtId="0" fontId="31" fillId="0" borderId="38" xfId="89" applyFont="1" applyFill="1" applyBorder="1" applyAlignment="1" applyProtection="1">
      <alignment horizontal="center" vertical="center" wrapText="1"/>
    </xf>
    <xf numFmtId="0" fontId="29" fillId="0" borderId="2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  <xf numFmtId="164" fontId="29" fillId="0" borderId="29" xfId="89" applyNumberFormat="1" applyFont="1" applyFill="1" applyBorder="1" applyAlignment="1" applyProtection="1">
      <alignment horizontal="right" vertical="center" wrapText="1"/>
    </xf>
    <xf numFmtId="164" fontId="29" fillId="0" borderId="25" xfId="0" applyNumberFormat="1" applyFont="1" applyFill="1" applyBorder="1" applyAlignment="1">
      <alignment horizontal="right" vertical="center" wrapText="1"/>
    </xf>
    <xf numFmtId="3" fontId="30" fillId="0" borderId="17" xfId="0" applyNumberFormat="1" applyFont="1" applyFill="1" applyBorder="1" applyAlignment="1">
      <alignment vertical="center" wrapText="1"/>
    </xf>
    <xf numFmtId="164" fontId="29" fillId="0" borderId="29" xfId="89" applyNumberFormat="1" applyFont="1" applyFill="1" applyBorder="1" applyAlignment="1" applyProtection="1">
      <alignment horizontal="right" wrapText="1"/>
    </xf>
    <xf numFmtId="164" fontId="29" fillId="0" borderId="27" xfId="0" applyNumberFormat="1" applyFont="1" applyFill="1" applyBorder="1" applyAlignment="1">
      <alignment horizontal="right" vertical="center" wrapText="1"/>
    </xf>
    <xf numFmtId="0" fontId="29" fillId="0" borderId="29" xfId="0" applyFont="1" applyFill="1" applyBorder="1" applyAlignment="1">
      <alignment horizontal="right" vertical="center" wrapText="1"/>
    </xf>
    <xf numFmtId="0" fontId="7" fillId="0" borderId="60" xfId="0" applyFont="1" applyFill="1" applyBorder="1" applyAlignment="1">
      <alignment horizontal="right" vertical="center" wrapText="1"/>
    </xf>
    <xf numFmtId="164" fontId="28" fillId="0" borderId="29" xfId="89" applyNumberFormat="1" applyFont="1" applyFill="1" applyBorder="1" applyAlignment="1" applyProtection="1">
      <alignment horizontal="right" vertical="center" wrapText="1"/>
    </xf>
    <xf numFmtId="3" fontId="27" fillId="0" borderId="18" xfId="0" applyNumberFormat="1" applyFont="1" applyFill="1" applyBorder="1" applyAlignment="1">
      <alignment vertical="center" wrapText="1"/>
    </xf>
    <xf numFmtId="164" fontId="28" fillId="0" borderId="35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vertical="center" wrapText="1"/>
    </xf>
    <xf numFmtId="164" fontId="27" fillId="0" borderId="25" xfId="0" applyNumberFormat="1" applyFont="1" applyFill="1" applyBorder="1" applyAlignment="1">
      <alignment horizontal="right" vertical="center" wrapText="1"/>
    </xf>
    <xf numFmtId="3" fontId="27" fillId="0" borderId="19" xfId="0" applyNumberFormat="1" applyFont="1" applyFill="1" applyBorder="1" applyAlignment="1">
      <alignment vertical="center" wrapText="1"/>
    </xf>
    <xf numFmtId="164" fontId="27" fillId="0" borderId="27" xfId="0" applyNumberFormat="1" applyFont="1" applyFill="1" applyBorder="1" applyAlignment="1">
      <alignment horizontal="right" vertical="center" wrapText="1"/>
    </xf>
    <xf numFmtId="3" fontId="27" fillId="0" borderId="48" xfId="0" applyNumberFormat="1" applyFont="1" applyFill="1" applyBorder="1" applyAlignment="1">
      <alignment vertical="center" wrapText="1"/>
    </xf>
    <xf numFmtId="3" fontId="93" fillId="0" borderId="17" xfId="0" applyNumberFormat="1" applyFont="1" applyFill="1" applyBorder="1" applyAlignment="1">
      <alignment vertical="center" wrapText="1"/>
    </xf>
    <xf numFmtId="164" fontId="93" fillId="0" borderId="25" xfId="0" applyNumberFormat="1" applyFont="1" applyFill="1" applyBorder="1" applyAlignment="1">
      <alignment horizontal="right" vertical="center" wrapText="1"/>
    </xf>
    <xf numFmtId="164" fontId="28" fillId="0" borderId="29" xfId="0" applyNumberFormat="1" applyFont="1" applyBorder="1" applyAlignment="1" applyProtection="1">
      <alignment horizontal="right" vertical="center" wrapText="1"/>
    </xf>
    <xf numFmtId="164" fontId="28" fillId="0" borderId="29" xfId="0" quotePrefix="1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3" fontId="32" fillId="0" borderId="29" xfId="0" applyNumberFormat="1" applyFont="1" applyFill="1" applyBorder="1" applyAlignment="1">
      <alignment horizontal="right" vertical="center" wrapText="1"/>
    </xf>
    <xf numFmtId="0" fontId="7" fillId="0" borderId="22" xfId="89" applyFont="1" applyFill="1" applyBorder="1" applyAlignment="1" applyProtection="1">
      <alignment horizontal="center" vertical="center" wrapText="1"/>
    </xf>
    <xf numFmtId="0" fontId="7" fillId="0" borderId="38" xfId="89" applyFont="1" applyFill="1" applyBorder="1" applyAlignment="1" applyProtection="1">
      <alignment horizontal="center" vertical="center" wrapText="1"/>
    </xf>
    <xf numFmtId="0" fontId="3" fillId="0" borderId="20" xfId="0" applyFont="1" applyBorder="1"/>
    <xf numFmtId="3" fontId="3" fillId="0" borderId="25" xfId="0" applyNumberFormat="1" applyFont="1" applyBorder="1"/>
    <xf numFmtId="0" fontId="3" fillId="0" borderId="17" xfId="0" applyFont="1" applyBorder="1"/>
    <xf numFmtId="3" fontId="3" fillId="0" borderId="17" xfId="0" applyNumberFormat="1" applyFont="1" applyBorder="1"/>
    <xf numFmtId="3" fontId="49" fillId="0" borderId="11" xfId="0" applyNumberFormat="1" applyFont="1" applyBorder="1" applyAlignment="1">
      <alignment horizontal="right"/>
    </xf>
    <xf numFmtId="3" fontId="49" fillId="0" borderId="23" xfId="87" applyNumberFormat="1" applyFont="1" applyBorder="1" applyAlignment="1">
      <alignment vertical="justify" wrapText="1"/>
    </xf>
    <xf numFmtId="164" fontId="49" fillId="0" borderId="0" xfId="89" applyNumberFormat="1" applyFont="1" applyFill="1" applyBorder="1" applyAlignment="1" applyProtection="1">
      <alignment horizontal="right" vertical="center" wrapText="1" indent="1"/>
    </xf>
    <xf numFmtId="164" fontId="49" fillId="0" borderId="41" xfId="89" applyNumberFormat="1" applyFont="1" applyFill="1" applyBorder="1" applyAlignment="1" applyProtection="1">
      <alignment horizontal="right" vertical="center" wrapText="1" indent="1"/>
    </xf>
    <xf numFmtId="0" fontId="47" fillId="26" borderId="0" xfId="0" applyFont="1" applyFill="1" applyBorder="1"/>
    <xf numFmtId="3" fontId="0" fillId="26" borderId="0" xfId="0" applyNumberFormat="1" applyFill="1"/>
    <xf numFmtId="0" fontId="0" fillId="26" borderId="0" xfId="0" applyFill="1"/>
    <xf numFmtId="0" fontId="47" fillId="26" borderId="17" xfId="0" applyFont="1" applyFill="1" applyBorder="1"/>
    <xf numFmtId="3" fontId="47" fillId="26" borderId="11" xfId="0" applyNumberFormat="1" applyFont="1" applyFill="1" applyBorder="1" applyAlignment="1">
      <alignment horizontal="right"/>
    </xf>
    <xf numFmtId="3" fontId="47" fillId="26" borderId="11" xfId="87" applyNumberFormat="1" applyFont="1" applyFill="1" applyBorder="1" applyAlignment="1">
      <alignment horizontal="right" wrapText="1"/>
    </xf>
    <xf numFmtId="3" fontId="47" fillId="26" borderId="55" xfId="0" applyNumberFormat="1" applyFont="1" applyFill="1" applyBorder="1"/>
    <xf numFmtId="0" fontId="3" fillId="26" borderId="17" xfId="0" applyFont="1" applyFill="1" applyBorder="1"/>
    <xf numFmtId="3" fontId="3" fillId="26" borderId="25" xfId="0" applyNumberFormat="1" applyFont="1" applyFill="1" applyBorder="1"/>
    <xf numFmtId="0" fontId="47" fillId="26" borderId="57" xfId="0" applyFont="1" applyFill="1" applyBorder="1"/>
    <xf numFmtId="164" fontId="47" fillId="26" borderId="0" xfId="89" applyNumberFormat="1" applyFont="1" applyFill="1" applyBorder="1" applyAlignment="1" applyProtection="1">
      <alignment horizontal="right" vertical="center" wrapText="1" indent="1"/>
    </xf>
    <xf numFmtId="3" fontId="47" fillId="26" borderId="10" xfId="87" applyNumberFormat="1" applyFont="1" applyFill="1" applyBorder="1" applyAlignment="1">
      <alignment horizontal="right" wrapText="1"/>
    </xf>
    <xf numFmtId="3" fontId="47" fillId="26" borderId="50" xfId="0" applyNumberFormat="1" applyFont="1" applyFill="1" applyBorder="1"/>
    <xf numFmtId="0" fontId="3" fillId="26" borderId="19" xfId="0" applyFont="1" applyFill="1" applyBorder="1"/>
    <xf numFmtId="3" fontId="3" fillId="26" borderId="26" xfId="0" applyNumberFormat="1" applyFont="1" applyFill="1" applyBorder="1"/>
    <xf numFmtId="0" fontId="3" fillId="0" borderId="49" xfId="0" applyFont="1" applyBorder="1"/>
    <xf numFmtId="3" fontId="3" fillId="0" borderId="49" xfId="0" applyNumberFormat="1" applyFont="1" applyBorder="1"/>
    <xf numFmtId="0" fontId="3" fillId="0" borderId="0" xfId="0" applyFont="1" applyBorder="1"/>
    <xf numFmtId="3" fontId="3" fillId="0" borderId="0" xfId="0" applyNumberFormat="1" applyFont="1" applyBorder="1"/>
    <xf numFmtId="3" fontId="49" fillId="0" borderId="0" xfId="0" applyNumberFormat="1" applyFont="1" applyBorder="1" applyAlignment="1">
      <alignment horizontal="right"/>
    </xf>
    <xf numFmtId="164" fontId="0" fillId="0" borderId="0" xfId="0" applyNumberFormat="1" applyFill="1" applyBorder="1" applyAlignment="1">
      <alignment vertical="center" wrapText="1"/>
    </xf>
    <xf numFmtId="3" fontId="49" fillId="0" borderId="0" xfId="87" applyNumberFormat="1" applyFont="1" applyBorder="1" applyAlignment="1">
      <alignment vertical="justify" wrapText="1"/>
    </xf>
    <xf numFmtId="0" fontId="3" fillId="27" borderId="0" xfId="0" applyFont="1" applyFill="1" applyBorder="1"/>
    <xf numFmtId="3" fontId="3" fillId="27" borderId="0" xfId="0" applyNumberFormat="1" applyFont="1" applyFill="1" applyBorder="1"/>
    <xf numFmtId="3" fontId="3" fillId="0" borderId="0" xfId="0" applyNumberFormat="1" applyFont="1" applyFill="1" applyAlignment="1">
      <alignment vertical="center"/>
    </xf>
    <xf numFmtId="3" fontId="15" fillId="0" borderId="0" xfId="0" applyNumberFormat="1" applyFont="1" applyFill="1" applyAlignment="1">
      <alignment vertical="center"/>
    </xf>
    <xf numFmtId="3" fontId="19" fillId="0" borderId="24" xfId="89" applyNumberFormat="1" applyFont="1" applyFill="1" applyBorder="1" applyAlignment="1" applyProtection="1">
      <alignment horizontal="center" vertical="center" wrapText="1"/>
    </xf>
    <xf numFmtId="3" fontId="30" fillId="0" borderId="23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0" fillId="0" borderId="52" xfId="89" applyNumberFormat="1" applyFont="1" applyFill="1" applyBorder="1" applyAlignment="1" applyProtection="1">
      <alignment horizontal="right" vertical="center" wrapText="1" indent="1"/>
    </xf>
    <xf numFmtId="3" fontId="30" fillId="0" borderId="19" xfId="0" applyNumberFormat="1" applyFont="1" applyFill="1" applyBorder="1" applyAlignment="1">
      <alignment vertical="center" wrapText="1"/>
    </xf>
    <xf numFmtId="3" fontId="30" fillId="0" borderId="22" xfId="0" applyNumberFormat="1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3" fontId="3" fillId="0" borderId="53" xfId="0" applyNumberFormat="1" applyFont="1" applyFill="1" applyBorder="1" applyAlignment="1">
      <alignment horizontal="center" vertical="center" wrapText="1"/>
    </xf>
    <xf numFmtId="3" fontId="27" fillId="0" borderId="52" xfId="89" applyNumberFormat="1" applyFont="1" applyFill="1" applyBorder="1" applyAlignment="1" applyProtection="1">
      <alignment horizontal="right" vertical="center" wrapText="1" indent="1"/>
    </xf>
    <xf numFmtId="3" fontId="27" fillId="0" borderId="52" xfId="0" applyNumberFormat="1" applyFont="1" applyBorder="1" applyAlignment="1" applyProtection="1">
      <alignment horizontal="right" vertical="center" wrapText="1" indent="1"/>
    </xf>
    <xf numFmtId="3" fontId="27" fillId="0" borderId="52" xfId="0" quotePrefix="1" applyNumberFormat="1" applyFont="1" applyBorder="1" applyAlignment="1" applyProtection="1">
      <alignment horizontal="right" vertical="center" wrapText="1" indent="1"/>
    </xf>
    <xf numFmtId="3" fontId="0" fillId="0" borderId="0" xfId="0" applyNumberFormat="1" applyFont="1" applyFill="1" applyBorder="1" applyAlignment="1">
      <alignment vertical="center" wrapText="1"/>
    </xf>
    <xf numFmtId="3" fontId="0" fillId="0" borderId="23" xfId="0" applyNumberFormat="1" applyFont="1" applyFill="1" applyBorder="1" applyAlignment="1">
      <alignment vertical="center" wrapText="1"/>
    </xf>
    <xf numFmtId="164" fontId="22" fillId="27" borderId="7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27" borderId="31" xfId="89" applyNumberFormat="1" applyFont="1" applyFill="1" applyBorder="1" applyAlignment="1" applyProtection="1">
      <alignment horizontal="right" vertical="center" wrapText="1" indent="1"/>
      <protection locked="0"/>
    </xf>
    <xf numFmtId="3" fontId="12" fillId="0" borderId="0" xfId="89" applyNumberFormat="1" applyFill="1" applyProtection="1"/>
    <xf numFmtId="3" fontId="22" fillId="0" borderId="0" xfId="89" applyNumberFormat="1" applyFont="1" applyFill="1" applyProtection="1"/>
    <xf numFmtId="3" fontId="15" fillId="0" borderId="0" xfId="89" applyNumberFormat="1" applyFont="1" applyFill="1" applyProtection="1"/>
    <xf numFmtId="3" fontId="12" fillId="0" borderId="0" xfId="89" applyNumberFormat="1" applyFill="1" applyAlignment="1" applyProtection="1"/>
    <xf numFmtId="3" fontId="49" fillId="27" borderId="11" xfId="87" applyNumberFormat="1" applyFont="1" applyFill="1" applyBorder="1" applyAlignment="1">
      <alignment horizontal="right" wrapText="1"/>
    </xf>
    <xf numFmtId="3" fontId="47" fillId="27" borderId="11" xfId="0" applyNumberFormat="1" applyFont="1" applyFill="1" applyBorder="1"/>
    <xf numFmtId="0" fontId="0" fillId="0" borderId="11" xfId="0" applyBorder="1"/>
    <xf numFmtId="3" fontId="29" fillId="0" borderId="52" xfId="89" applyNumberFormat="1" applyFont="1" applyFill="1" applyBorder="1" applyAlignment="1" applyProtection="1">
      <alignment horizontal="right" vertical="center" wrapText="1" indent="1"/>
    </xf>
    <xf numFmtId="3" fontId="30" fillId="0" borderId="18" xfId="0" applyNumberFormat="1" applyFont="1" applyFill="1" applyBorder="1" applyAlignment="1">
      <alignment vertical="center" wrapText="1"/>
    </xf>
    <xf numFmtId="164" fontId="29" fillId="0" borderId="35" xfId="0" applyNumberFormat="1" applyFont="1" applyFill="1" applyBorder="1" applyAlignment="1">
      <alignment horizontal="right" vertical="center" wrapText="1"/>
    </xf>
    <xf numFmtId="3" fontId="30" fillId="0" borderId="30" xfId="0" applyNumberFormat="1" applyFont="1" applyFill="1" applyBorder="1" applyAlignment="1">
      <alignment vertical="center" wrapText="1"/>
    </xf>
    <xf numFmtId="164" fontId="29" fillId="0" borderId="30" xfId="0" applyNumberFormat="1" applyFont="1" applyFill="1" applyBorder="1" applyAlignment="1">
      <alignment horizontal="right" vertical="center" wrapText="1"/>
    </xf>
    <xf numFmtId="3" fontId="47" fillId="0" borderId="11" xfId="0" applyNumberFormat="1" applyFont="1" applyBorder="1"/>
    <xf numFmtId="0" fontId="3" fillId="0" borderId="11" xfId="0" applyFont="1" applyBorder="1"/>
    <xf numFmtId="3" fontId="3" fillId="0" borderId="11" xfId="0" applyNumberFormat="1" applyFont="1" applyBorder="1"/>
    <xf numFmtId="0" fontId="7" fillId="0" borderId="29" xfId="89" applyFont="1" applyFill="1" applyBorder="1" applyAlignment="1" applyProtection="1">
      <alignment horizontal="center" vertical="center" wrapText="1"/>
    </xf>
    <xf numFmtId="0" fontId="12" fillId="0" borderId="11" xfId="0" applyFont="1" applyBorder="1"/>
    <xf numFmtId="0" fontId="94" fillId="27" borderId="21" xfId="0" applyFont="1" applyFill="1" applyBorder="1"/>
    <xf numFmtId="3" fontId="49" fillId="27" borderId="37" xfId="0" applyNumberFormat="1" applyFont="1" applyFill="1" applyBorder="1"/>
    <xf numFmtId="0" fontId="32" fillId="0" borderId="0" xfId="0" applyFont="1"/>
    <xf numFmtId="3" fontId="3" fillId="0" borderId="25" xfId="0" applyNumberFormat="1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47" fillId="0" borderId="15" xfId="87" applyNumberFormat="1" applyFont="1" applyBorder="1" applyAlignment="1">
      <alignment vertical="justify" wrapText="1"/>
    </xf>
    <xf numFmtId="3" fontId="49" fillId="0" borderId="13" xfId="87" applyNumberFormat="1" applyFont="1" applyBorder="1" applyAlignment="1">
      <alignment horizontal="right" wrapText="1"/>
    </xf>
    <xf numFmtId="0" fontId="0" fillId="0" borderId="13" xfId="0" applyBorder="1"/>
    <xf numFmtId="3" fontId="49" fillId="0" borderId="13" xfId="0" applyNumberFormat="1" applyFont="1" applyBorder="1"/>
    <xf numFmtId="3" fontId="47" fillId="27" borderId="11" xfId="87" applyNumberFormat="1" applyFont="1" applyFill="1" applyBorder="1" applyAlignment="1">
      <alignment horizontal="right" wrapText="1"/>
    </xf>
    <xf numFmtId="0" fontId="96" fillId="27" borderId="17" xfId="0" applyFont="1" applyFill="1" applyBorder="1"/>
    <xf numFmtId="0" fontId="49" fillId="0" borderId="17" xfId="87" applyFont="1" applyBorder="1" applyAlignment="1">
      <alignment horizontal="left" wrapText="1"/>
    </xf>
    <xf numFmtId="3" fontId="49" fillId="27" borderId="11" xfId="0" applyNumberFormat="1" applyFont="1" applyFill="1" applyBorder="1"/>
    <xf numFmtId="0" fontId="49" fillId="27" borderId="17" xfId="87" applyFont="1" applyFill="1" applyBorder="1" applyAlignment="1">
      <alignment horizontal="left" wrapText="1"/>
    </xf>
    <xf numFmtId="0" fontId="24" fillId="0" borderId="11" xfId="0" applyFont="1" applyBorder="1"/>
    <xf numFmtId="0" fontId="49" fillId="0" borderId="11" xfId="0" applyFont="1" applyBorder="1"/>
    <xf numFmtId="164" fontId="7" fillId="0" borderId="0" xfId="89" applyNumberFormat="1" applyFont="1" applyFill="1" applyBorder="1" applyAlignment="1" applyProtection="1">
      <alignment horizontal="center" vertical="center"/>
    </xf>
    <xf numFmtId="164" fontId="36" fillId="0" borderId="43" xfId="89" applyNumberFormat="1" applyFont="1" applyFill="1" applyBorder="1" applyAlignment="1" applyProtection="1">
      <alignment horizontal="left" vertical="center"/>
    </xf>
    <xf numFmtId="164" fontId="36" fillId="0" borderId="43" xfId="89" applyNumberFormat="1" applyFont="1" applyFill="1" applyBorder="1" applyAlignment="1" applyProtection="1">
      <alignment horizontal="left"/>
    </xf>
    <xf numFmtId="0" fontId="24" fillId="0" borderId="0" xfId="89" applyFont="1" applyFill="1" applyAlignment="1" applyProtection="1">
      <alignment horizontal="center"/>
    </xf>
    <xf numFmtId="164" fontId="31" fillId="0" borderId="70" xfId="0" applyNumberFormat="1" applyFont="1" applyFill="1" applyBorder="1" applyAlignment="1" applyProtection="1">
      <alignment horizontal="center" vertical="center" wrapText="1"/>
    </xf>
    <xf numFmtId="164" fontId="31" fillId="0" borderId="71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95" fillId="0" borderId="66" xfId="0" applyNumberFormat="1" applyFont="1" applyFill="1" applyBorder="1" applyAlignment="1" applyProtection="1">
      <alignment horizontal="center" vertical="center" wrapText="1"/>
    </xf>
    <xf numFmtId="164" fontId="31" fillId="0" borderId="75" xfId="0" applyNumberFormat="1" applyFont="1" applyFill="1" applyBorder="1" applyAlignment="1" applyProtection="1">
      <alignment horizontal="center" vertical="center" wrapText="1"/>
    </xf>
    <xf numFmtId="164" fontId="31" fillId="0" borderId="85" xfId="0" applyNumberFormat="1" applyFont="1" applyFill="1" applyBorder="1" applyAlignment="1" applyProtection="1">
      <alignment horizontal="center" vertical="center" wrapText="1"/>
    </xf>
    <xf numFmtId="164" fontId="5" fillId="0" borderId="0" xfId="89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45" xfId="89" applyFont="1" applyFill="1" applyBorder="1" applyAlignment="1">
      <alignment horizontal="center" vertical="center" wrapText="1"/>
    </xf>
    <xf numFmtId="0" fontId="32" fillId="0" borderId="27" xfId="89" applyFont="1" applyFill="1" applyBorder="1" applyAlignment="1">
      <alignment horizontal="center" vertical="center" wrapText="1"/>
    </xf>
    <xf numFmtId="0" fontId="32" fillId="0" borderId="20" xfId="89" applyFont="1" applyFill="1" applyBorder="1" applyAlignment="1">
      <alignment horizontal="center" vertical="center" wrapText="1"/>
    </xf>
    <xf numFmtId="0" fontId="32" fillId="0" borderId="19" xfId="89" applyFont="1" applyFill="1" applyBorder="1" applyAlignment="1">
      <alignment horizontal="center" vertical="center" wrapText="1"/>
    </xf>
    <xf numFmtId="0" fontId="32" fillId="0" borderId="13" xfId="89" applyFont="1" applyFill="1" applyBorder="1" applyAlignment="1">
      <alignment horizontal="center" vertical="center" wrapText="1"/>
    </xf>
    <xf numFmtId="0" fontId="32" fillId="0" borderId="15" xfId="89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22" xfId="89" applyFont="1" applyFill="1" applyBorder="1" applyAlignment="1" applyProtection="1">
      <alignment horizontal="left"/>
    </xf>
    <xf numFmtId="0" fontId="31" fillId="0" borderId="23" xfId="89" applyFont="1" applyFill="1" applyBorder="1" applyAlignment="1" applyProtection="1">
      <alignment horizontal="left"/>
    </xf>
    <xf numFmtId="0" fontId="22" fillId="0" borderId="66" xfId="89" applyFont="1" applyFill="1" applyBorder="1" applyAlignment="1">
      <alignment horizontal="justify" vertical="center" wrapText="1"/>
    </xf>
    <xf numFmtId="0" fontId="49" fillId="0" borderId="0" xfId="0" applyFont="1" applyAlignment="1">
      <alignment horizontal="center" wrapText="1"/>
    </xf>
    <xf numFmtId="3" fontId="47" fillId="0" borderId="58" xfId="0" applyNumberFormat="1" applyFont="1" applyBorder="1" applyAlignment="1">
      <alignment horizontal="center"/>
    </xf>
    <xf numFmtId="3" fontId="47" fillId="0" borderId="68" xfId="0" applyNumberFormat="1" applyFont="1" applyBorder="1" applyAlignment="1">
      <alignment horizontal="center"/>
    </xf>
    <xf numFmtId="3" fontId="47" fillId="0" borderId="55" xfId="0" applyNumberFormat="1" applyFont="1" applyBorder="1" applyAlignment="1">
      <alignment horizontal="center"/>
    </xf>
    <xf numFmtId="164" fontId="49" fillId="0" borderId="0" xfId="0" applyNumberFormat="1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 wrapText="1"/>
    </xf>
    <xf numFmtId="0" fontId="0" fillId="0" borderId="0" xfId="0" applyFill="1" applyAlignment="1" applyProtection="1">
      <alignment horizontal="left"/>
    </xf>
    <xf numFmtId="0" fontId="17" fillId="0" borderId="0" xfId="0" applyFont="1" applyFill="1" applyAlignment="1" applyProtection="1">
      <alignment horizontal="left"/>
    </xf>
    <xf numFmtId="0" fontId="46" fillId="0" borderId="0" xfId="86" applyFont="1" applyAlignment="1">
      <alignment horizontal="right"/>
    </xf>
    <xf numFmtId="0" fontId="55" fillId="0" borderId="0" xfId="86" applyFont="1" applyAlignment="1">
      <alignment horizontal="right" vertical="center" wrapText="1"/>
    </xf>
    <xf numFmtId="0" fontId="49" fillId="0" borderId="86" xfId="86" applyFont="1" applyBorder="1" applyAlignment="1">
      <alignment horizontal="center" vertical="top" wrapText="1"/>
    </xf>
    <xf numFmtId="0" fontId="49" fillId="0" borderId="66" xfId="86" applyFont="1" applyBorder="1" applyAlignment="1">
      <alignment horizontal="center" vertical="top" wrapText="1"/>
    </xf>
    <xf numFmtId="0" fontId="49" fillId="0" borderId="84" xfId="86" applyFont="1" applyBorder="1" applyAlignment="1">
      <alignment horizontal="center" vertical="top" wrapText="1"/>
    </xf>
    <xf numFmtId="0" fontId="40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51" fillId="0" borderId="0" xfId="0" applyFont="1" applyAlignment="1">
      <alignment horizontal="right"/>
    </xf>
    <xf numFmtId="0" fontId="50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0" fillId="0" borderId="43" xfId="0" applyFont="1" applyBorder="1" applyAlignment="1" applyProtection="1">
      <alignment horizontal="right" vertical="top"/>
    </xf>
    <xf numFmtId="0" fontId="3" fillId="0" borderId="0" xfId="0" applyFont="1" applyFill="1" applyAlignment="1" applyProtection="1">
      <alignment horizontal="left"/>
      <protection locked="0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60" xfId="0" applyNumberFormat="1" applyFont="1" applyFill="1" applyBorder="1" applyAlignment="1" applyProtection="1">
      <alignment horizontal="left" vertical="center" wrapText="1" indent="2"/>
    </xf>
    <xf numFmtId="164" fontId="8" fillId="0" borderId="70" xfId="0" applyNumberFormat="1" applyFont="1" applyFill="1" applyBorder="1" applyAlignment="1" applyProtection="1">
      <alignment horizontal="center" vertical="center"/>
    </xf>
    <xf numFmtId="164" fontId="8" fillId="0" borderId="71" xfId="0" applyNumberFormat="1" applyFont="1" applyFill="1" applyBorder="1" applyAlignment="1" applyProtection="1">
      <alignment horizontal="center" vertical="center"/>
    </xf>
    <xf numFmtId="164" fontId="8" fillId="0" borderId="64" xfId="0" applyNumberFormat="1" applyFont="1" applyFill="1" applyBorder="1" applyAlignment="1" applyProtection="1">
      <alignment horizontal="center" vertical="center"/>
    </xf>
    <xf numFmtId="164" fontId="8" fillId="0" borderId="87" xfId="0" applyNumberFormat="1" applyFont="1" applyFill="1" applyBorder="1" applyAlignment="1" applyProtection="1">
      <alignment horizontal="center" vertical="center"/>
    </xf>
    <xf numFmtId="164" fontId="8" fillId="0" borderId="61" xfId="0" applyNumberFormat="1" applyFont="1" applyFill="1" applyBorder="1" applyAlignment="1" applyProtection="1">
      <alignment horizontal="center" vertical="center"/>
    </xf>
    <xf numFmtId="164" fontId="8" fillId="0" borderId="70" xfId="0" applyNumberFormat="1" applyFont="1" applyFill="1" applyBorder="1" applyAlignment="1" applyProtection="1">
      <alignment horizontal="center" vertical="center" wrapText="1"/>
    </xf>
    <xf numFmtId="164" fontId="8" fillId="0" borderId="71" xfId="0" applyNumberFormat="1" applyFont="1" applyFill="1" applyBorder="1" applyAlignment="1" applyProtection="1">
      <alignment horizontal="center" vertical="center" wrapText="1"/>
    </xf>
    <xf numFmtId="0" fontId="30" fillId="0" borderId="66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41" xfId="90" applyFont="1" applyFill="1" applyBorder="1" applyAlignment="1" applyProtection="1">
      <alignment horizontal="left" vertical="center" indent="1"/>
    </xf>
    <xf numFmtId="0" fontId="21" fillId="0" borderId="53" xfId="90" applyFont="1" applyFill="1" applyBorder="1" applyAlignment="1" applyProtection="1">
      <alignment horizontal="left" vertical="center" indent="1"/>
    </xf>
    <xf numFmtId="0" fontId="21" fillId="0" borderId="60" xfId="90" applyFont="1" applyFill="1" applyBorder="1" applyAlignment="1" applyProtection="1">
      <alignment horizontal="left" vertical="center" indent="1"/>
    </xf>
    <xf numFmtId="0" fontId="24" fillId="0" borderId="0" xfId="90" applyFont="1" applyFill="1" applyAlignment="1" applyProtection="1">
      <alignment horizontal="center" wrapText="1"/>
    </xf>
    <xf numFmtId="0" fontId="24" fillId="0" borderId="0" xfId="90" applyFont="1" applyFill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36" fillId="0" borderId="0" xfId="0" applyFont="1" applyAlignment="1" applyProtection="1">
      <alignment horizontal="right"/>
    </xf>
    <xf numFmtId="0" fontId="31" fillId="0" borderId="52" xfId="0" applyFont="1" applyBorder="1" applyAlignment="1" applyProtection="1">
      <alignment horizontal="left" vertical="center" indent="2"/>
    </xf>
    <xf numFmtId="0" fontId="31" fillId="0" borderId="51" xfId="0" applyFont="1" applyBorder="1" applyAlignment="1" applyProtection="1">
      <alignment horizontal="left" vertical="center" indent="2"/>
    </xf>
    <xf numFmtId="0" fontId="16" fillId="0" borderId="0" xfId="0" applyFont="1" applyFill="1" applyBorder="1" applyAlignment="1" applyProtection="1">
      <alignment horizontal="center" vertical="center"/>
    </xf>
    <xf numFmtId="0" fontId="44" fillId="0" borderId="43" xfId="0" applyFont="1" applyFill="1" applyBorder="1" applyAlignment="1" applyProtection="1">
      <alignment horizontal="right"/>
    </xf>
  </cellXfs>
  <cellStyles count="103">
    <cellStyle name="20% - 1. jelölőszín 2" xfId="1"/>
    <cellStyle name="20% - 2. jelölőszín 2" xfId="2"/>
    <cellStyle name="20% - 3. jelölőszín 2" xfId="3"/>
    <cellStyle name="20% - 4. jelölőszín 2" xfId="4"/>
    <cellStyle name="20% - 5. jelölőszín 2" xfId="5"/>
    <cellStyle name="20% - 6. jelölőszín 2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1. jelölőszín 2" xfId="13"/>
    <cellStyle name="40% - 2. jelölőszín 2" xfId="14"/>
    <cellStyle name="40% - 3. jelölőszín 2" xfId="15"/>
    <cellStyle name="40% - 4. jelölőszín 2" xfId="16"/>
    <cellStyle name="40% - 5. jelölőszín 2" xfId="17"/>
    <cellStyle name="40% - 6. jelölőszín 2" xfId="18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% - 1. jelölőszín 2" xfId="25"/>
    <cellStyle name="60% - 2. jelölőszín 2" xfId="26"/>
    <cellStyle name="60% - 3. jelölőszín 2" xfId="27"/>
    <cellStyle name="60% - 4. jelölőszín 2" xfId="28"/>
    <cellStyle name="60% - 5. jelölőszín 2" xfId="29"/>
    <cellStyle name="60% - 6. jelölőszín 2" xfId="30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evitel 2" xfId="44"/>
    <cellStyle name="Calculation" xfId="45"/>
    <cellStyle name="Check Cell" xfId="46"/>
    <cellStyle name="Cím 2" xfId="47"/>
    <cellStyle name="Címsor 1 2" xfId="48"/>
    <cellStyle name="Címsor 2 2" xfId="49"/>
    <cellStyle name="Címsor 3 2" xfId="50"/>
    <cellStyle name="Címsor 4 2" xfId="51"/>
    <cellStyle name="Ellenőrzőcella 2" xfId="52"/>
    <cellStyle name="Explanatory Text" xfId="53"/>
    <cellStyle name="Ezres" xfId="54" builtinId="3"/>
    <cellStyle name="Ezres 2" xfId="55"/>
    <cellStyle name="Figyelmeztetés 2" xfId="56"/>
    <cellStyle name="Good" xfId="57"/>
    <cellStyle name="Heading 1" xfId="58"/>
    <cellStyle name="Heading 2" xfId="59"/>
    <cellStyle name="Heading 3" xfId="60"/>
    <cellStyle name="Heading 4" xfId="61"/>
    <cellStyle name="Hiperhivatkozás" xfId="62"/>
    <cellStyle name="Hivatkozott cella 2" xfId="63"/>
    <cellStyle name="Input" xfId="64"/>
    <cellStyle name="Jegyzet 2" xfId="65"/>
    <cellStyle name="Jelölőszín (1) 2" xfId="66"/>
    <cellStyle name="Jelölőszín (2) 2" xfId="67"/>
    <cellStyle name="Jelölőszín (3) 2" xfId="68"/>
    <cellStyle name="Jelölőszín (4) 2" xfId="69"/>
    <cellStyle name="Jelölőszín (5) 2" xfId="70"/>
    <cellStyle name="Jelölőszín (6) 2" xfId="71"/>
    <cellStyle name="Jó 2" xfId="72"/>
    <cellStyle name="Kimenet 2" xfId="73"/>
    <cellStyle name="Linked Cell" xfId="74"/>
    <cellStyle name="Magyarázó szöveg 2" xfId="75"/>
    <cellStyle name="Már látott hiperhivatkozás" xfId="76"/>
    <cellStyle name="Neutral" xfId="77"/>
    <cellStyle name="Normál" xfId="0" builtinId="0"/>
    <cellStyle name="Normál 2" xfId="78"/>
    <cellStyle name="Normál 3" xfId="79"/>
    <cellStyle name="Normál 3 2" xfId="80"/>
    <cellStyle name="Normál 4" xfId="81"/>
    <cellStyle name="Normál 4 2" xfId="82"/>
    <cellStyle name="Normál 5" xfId="83"/>
    <cellStyle name="Normál 6" xfId="84"/>
    <cellStyle name="Normál 7" xfId="85"/>
    <cellStyle name="Normál_2006-2" xfId="86"/>
    <cellStyle name="Normál_7.sz.melléklet 2" xfId="87"/>
    <cellStyle name="Normal_KARSZJ3" xfId="88"/>
    <cellStyle name="Normál_KVRENMUNKA" xfId="89"/>
    <cellStyle name="Normál_SEGEDLETEK" xfId="90"/>
    <cellStyle name="Note" xfId="91"/>
    <cellStyle name="Output" xfId="92"/>
    <cellStyle name="Összesen 2" xfId="93"/>
    <cellStyle name="Rossz 2" xfId="94"/>
    <cellStyle name="Semleges 2" xfId="95"/>
    <cellStyle name="Számítás 2" xfId="96"/>
    <cellStyle name="Százalék 2" xfId="97"/>
    <cellStyle name="Százalék 2 2" xfId="98"/>
    <cellStyle name="Százalék 3" xfId="99"/>
    <cellStyle name="Title" xfId="100"/>
    <cellStyle name="Total" xfId="101"/>
    <cellStyle name="Warning Text" xfId="102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1478281</xdr:colOff>
      <xdr:row>6</xdr:row>
      <xdr:rowOff>182881</xdr:rowOff>
    </xdr:from>
    <xdr:to>
      <xdr:col>2</xdr:col>
      <xdr:colOff>1524000</xdr:colOff>
      <xdr:row>7</xdr:row>
      <xdr:rowOff>28575</xdr:rowOff>
    </xdr:to>
    <xdr:sp macro="" textlink="">
      <xdr:nvSpPr>
        <xdr:cNvPr id="2" name="Szövegdoboz 1"/>
        <xdr:cNvSpPr txBox="1"/>
      </xdr:nvSpPr>
      <xdr:spPr>
        <a:xfrm>
          <a:off x="1478281" y="11925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hu-H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1478281</xdr:colOff>
      <xdr:row>6</xdr:row>
      <xdr:rowOff>182881</xdr:rowOff>
    </xdr:from>
    <xdr:to>
      <xdr:col>0</xdr:col>
      <xdr:colOff>1524000</xdr:colOff>
      <xdr:row>7</xdr:row>
      <xdr:rowOff>28575</xdr:rowOff>
    </xdr:to>
    <xdr:sp macro="" textlink="">
      <xdr:nvSpPr>
        <xdr:cNvPr id="2" name="Szövegdoboz 1"/>
        <xdr:cNvSpPr txBox="1"/>
      </xdr:nvSpPr>
      <xdr:spPr>
        <a:xfrm>
          <a:off x="1478281" y="11925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hu-HU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3705225</xdr:colOff>
      <xdr:row>0</xdr:row>
      <xdr:rowOff>114300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4819650" y="11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2:Q137"/>
  <sheetViews>
    <sheetView topLeftCell="B34" zoomScale="120" zoomScaleNormal="120" zoomScaleSheetLayoutView="100" workbookViewId="0">
      <selection activeCell="H54" sqref="H54"/>
    </sheetView>
  </sheetViews>
  <sheetFormatPr defaultRowHeight="15.75"/>
  <cols>
    <col min="1" max="1" width="0.1640625" style="363" hidden="1" customWidth="1"/>
    <col min="2" max="2" width="31" style="363" customWidth="1"/>
    <col min="3" max="3" width="21.6640625" style="364" customWidth="1"/>
    <col min="4" max="4" width="13.83203125" style="364" customWidth="1"/>
    <col min="5" max="5" width="14" style="385" customWidth="1"/>
    <col min="6" max="6" width="13.83203125" style="364" customWidth="1"/>
    <col min="7" max="7" width="14" style="385" customWidth="1"/>
    <col min="8" max="8" width="15.5" style="894" customWidth="1"/>
    <col min="9" max="9" width="21.1640625" style="894" customWidth="1"/>
    <col min="10" max="17" width="9.33203125" style="894"/>
    <col min="18" max="16384" width="9.33203125" style="385"/>
  </cols>
  <sheetData>
    <row r="2" spans="1:17" ht="15.95" customHeight="1">
      <c r="A2" s="927" t="s">
        <v>663</v>
      </c>
      <c r="B2" s="927"/>
      <c r="C2" s="927"/>
      <c r="D2" s="592"/>
      <c r="F2" s="592"/>
    </row>
    <row r="3" spans="1:17" ht="15.95" customHeight="1" thickBot="1">
      <c r="A3" s="928" t="s">
        <v>664</v>
      </c>
      <c r="B3" s="928"/>
      <c r="C3" s="291" t="s">
        <v>667</v>
      </c>
      <c r="D3" s="637"/>
      <c r="F3" s="637"/>
    </row>
    <row r="4" spans="1:17" ht="38.1" customHeight="1" thickBot="1">
      <c r="A4" s="22" t="s">
        <v>70</v>
      </c>
      <c r="B4" s="23" t="s">
        <v>17</v>
      </c>
      <c r="C4" s="38" t="s">
        <v>771</v>
      </c>
      <c r="D4" s="879" t="s">
        <v>849</v>
      </c>
      <c r="E4" s="819" t="s">
        <v>840</v>
      </c>
      <c r="F4" s="879" t="s">
        <v>856</v>
      </c>
      <c r="G4" s="819" t="s">
        <v>840</v>
      </c>
      <c r="H4" s="879" t="s">
        <v>863</v>
      </c>
      <c r="I4" s="819" t="s">
        <v>840</v>
      </c>
    </row>
    <row r="5" spans="1:17" s="386" customFormat="1" ht="12" customHeight="1" thickBot="1">
      <c r="A5" s="380">
        <v>1</v>
      </c>
      <c r="B5" s="381">
        <v>2</v>
      </c>
      <c r="C5" s="382">
        <v>3</v>
      </c>
      <c r="D5" s="880">
        <v>4</v>
      </c>
      <c r="E5" s="820">
        <v>5</v>
      </c>
      <c r="F5" s="880">
        <v>4</v>
      </c>
      <c r="G5" s="820">
        <v>5</v>
      </c>
      <c r="H5" s="880">
        <v>4</v>
      </c>
      <c r="I5" s="820">
        <v>5</v>
      </c>
      <c r="J5" s="895"/>
      <c r="K5" s="895"/>
      <c r="L5" s="895"/>
      <c r="M5" s="895"/>
      <c r="N5" s="895"/>
      <c r="O5" s="895"/>
      <c r="P5" s="895"/>
      <c r="Q5" s="895"/>
    </row>
    <row r="6" spans="1:17" s="387" customFormat="1" ht="12" customHeight="1" thickBot="1">
      <c r="A6" s="19" t="s">
        <v>18</v>
      </c>
      <c r="B6" s="20" t="s">
        <v>239</v>
      </c>
      <c r="C6" s="281">
        <f t="shared" ref="C6:I6" si="0">+C7+C8+C9+C10+C11+C12</f>
        <v>866066453</v>
      </c>
      <c r="D6" s="281">
        <f t="shared" si="0"/>
        <v>18849198</v>
      </c>
      <c r="E6" s="281">
        <f t="shared" si="0"/>
        <v>884915651</v>
      </c>
      <c r="F6" s="281">
        <f t="shared" si="0"/>
        <v>0</v>
      </c>
      <c r="G6" s="281">
        <f t="shared" si="0"/>
        <v>884915651</v>
      </c>
      <c r="H6" s="281">
        <f t="shared" si="0"/>
        <v>7357182</v>
      </c>
      <c r="I6" s="281">
        <f t="shared" si="0"/>
        <v>892272833</v>
      </c>
      <c r="J6" s="896"/>
      <c r="K6" s="896"/>
      <c r="L6" s="896"/>
      <c r="M6" s="896"/>
      <c r="N6" s="896"/>
      <c r="O6" s="896"/>
      <c r="P6" s="896"/>
      <c r="Q6" s="896"/>
    </row>
    <row r="7" spans="1:17" s="387" customFormat="1" ht="12" customHeight="1" thickBot="1">
      <c r="A7" s="14" t="s">
        <v>100</v>
      </c>
      <c r="B7" s="388" t="s">
        <v>240</v>
      </c>
      <c r="C7" s="284">
        <v>174551450</v>
      </c>
      <c r="D7" s="882"/>
      <c r="E7" s="822">
        <f t="shared" ref="E7:E12" si="1">SUM(C7+D7)</f>
        <v>174551450</v>
      </c>
      <c r="F7" s="882"/>
      <c r="G7" s="822">
        <f t="shared" ref="G7:G12" si="2">SUM(E7+F7)</f>
        <v>174551450</v>
      </c>
      <c r="H7" s="882"/>
      <c r="I7" s="822">
        <f t="shared" ref="I7:I12" si="3">SUM(G7+H7)</f>
        <v>174551450</v>
      </c>
      <c r="J7" s="896"/>
      <c r="K7" s="896"/>
      <c r="L7" s="896"/>
      <c r="M7" s="896"/>
      <c r="N7" s="896"/>
      <c r="O7" s="896"/>
      <c r="P7" s="896"/>
      <c r="Q7" s="896"/>
    </row>
    <row r="8" spans="1:17" s="387" customFormat="1" ht="12" customHeight="1">
      <c r="A8" s="13" t="s">
        <v>101</v>
      </c>
      <c r="B8" s="389" t="s">
        <v>241</v>
      </c>
      <c r="C8" s="283">
        <v>412368200</v>
      </c>
      <c r="D8" s="824">
        <v>3335290</v>
      </c>
      <c r="E8" s="823">
        <f t="shared" si="1"/>
        <v>415703490</v>
      </c>
      <c r="F8" s="824"/>
      <c r="G8" s="823">
        <f t="shared" si="2"/>
        <v>415703490</v>
      </c>
      <c r="H8" s="824">
        <v>1423240</v>
      </c>
      <c r="I8" s="823">
        <f t="shared" si="3"/>
        <v>417126730</v>
      </c>
      <c r="J8" s="896"/>
      <c r="K8" s="896"/>
      <c r="L8" s="896"/>
      <c r="M8" s="896"/>
      <c r="N8" s="896"/>
      <c r="O8" s="896"/>
      <c r="P8" s="896"/>
      <c r="Q8" s="896"/>
    </row>
    <row r="9" spans="1:17" s="387" customFormat="1" ht="12" customHeight="1">
      <c r="A9" s="13" t="s">
        <v>102</v>
      </c>
      <c r="B9" s="389" t="s">
        <v>242</v>
      </c>
      <c r="C9" s="283">
        <v>138346664</v>
      </c>
      <c r="D9" s="824">
        <v>11658737</v>
      </c>
      <c r="E9" s="823">
        <f t="shared" si="1"/>
        <v>150005401</v>
      </c>
      <c r="F9" s="824"/>
      <c r="G9" s="823">
        <f t="shared" si="2"/>
        <v>150005401</v>
      </c>
      <c r="H9" s="824">
        <v>5399771</v>
      </c>
      <c r="I9" s="823">
        <f t="shared" si="3"/>
        <v>155405172</v>
      </c>
      <c r="J9" s="896"/>
      <c r="K9" s="896"/>
      <c r="L9" s="896"/>
      <c r="M9" s="896"/>
      <c r="N9" s="896"/>
      <c r="O9" s="896"/>
      <c r="P9" s="896"/>
      <c r="Q9" s="896"/>
    </row>
    <row r="10" spans="1:17" s="387" customFormat="1" ht="12" customHeight="1">
      <c r="A10" s="13" t="s">
        <v>103</v>
      </c>
      <c r="B10" s="389" t="s">
        <v>243</v>
      </c>
      <c r="C10" s="283">
        <v>20559110</v>
      </c>
      <c r="D10" s="824">
        <v>1160528</v>
      </c>
      <c r="E10" s="823">
        <f t="shared" si="1"/>
        <v>21719638</v>
      </c>
      <c r="F10" s="824"/>
      <c r="G10" s="823">
        <f t="shared" si="2"/>
        <v>21719638</v>
      </c>
      <c r="H10" s="824">
        <v>534171</v>
      </c>
      <c r="I10" s="823">
        <f t="shared" si="3"/>
        <v>22253809</v>
      </c>
      <c r="J10" s="896"/>
      <c r="K10" s="896"/>
      <c r="L10" s="896"/>
      <c r="M10" s="896"/>
      <c r="N10" s="896"/>
      <c r="O10" s="896"/>
      <c r="P10" s="896"/>
      <c r="Q10" s="896"/>
    </row>
    <row r="11" spans="1:17" s="387" customFormat="1" ht="12" customHeight="1">
      <c r="A11" s="13" t="s">
        <v>128</v>
      </c>
      <c r="B11" s="389" t="s">
        <v>516</v>
      </c>
      <c r="C11" s="283">
        <v>120241029</v>
      </c>
      <c r="D11" s="824"/>
      <c r="E11" s="823">
        <f t="shared" si="1"/>
        <v>120241029</v>
      </c>
      <c r="F11" s="824"/>
      <c r="G11" s="823">
        <f t="shared" si="2"/>
        <v>120241029</v>
      </c>
      <c r="H11" s="824"/>
      <c r="I11" s="823">
        <f t="shared" si="3"/>
        <v>120241029</v>
      </c>
      <c r="J11" s="896"/>
      <c r="K11" s="896"/>
      <c r="L11" s="896"/>
      <c r="M11" s="896"/>
      <c r="N11" s="896"/>
      <c r="O11" s="896"/>
      <c r="P11" s="896"/>
      <c r="Q11" s="896"/>
    </row>
    <row r="12" spans="1:17" s="387" customFormat="1" ht="12" customHeight="1" thickBot="1">
      <c r="A12" s="15" t="s">
        <v>104</v>
      </c>
      <c r="B12" s="390" t="s">
        <v>245</v>
      </c>
      <c r="C12" s="283"/>
      <c r="D12" s="283">
        <v>2694643</v>
      </c>
      <c r="E12" s="823">
        <f t="shared" si="1"/>
        <v>2694643</v>
      </c>
      <c r="F12" s="283"/>
      <c r="G12" s="823">
        <f t="shared" si="2"/>
        <v>2694643</v>
      </c>
      <c r="H12" s="283"/>
      <c r="I12" s="823">
        <f t="shared" si="3"/>
        <v>2694643</v>
      </c>
      <c r="J12" s="896"/>
      <c r="K12" s="896"/>
      <c r="L12" s="896"/>
      <c r="M12" s="896"/>
      <c r="N12" s="896"/>
      <c r="O12" s="896"/>
      <c r="P12" s="896"/>
      <c r="Q12" s="896"/>
    </row>
    <row r="13" spans="1:17" s="387" customFormat="1" ht="12" customHeight="1" thickBot="1">
      <c r="A13" s="19" t="s">
        <v>19</v>
      </c>
      <c r="B13" s="276" t="s">
        <v>246</v>
      </c>
      <c r="C13" s="281">
        <f>+C14+C15+C16+C17+C18+C19</f>
        <v>910430000</v>
      </c>
      <c r="D13" s="281">
        <f>+D14+D15+D16+D17+D18+D19</f>
        <v>7741727</v>
      </c>
      <c r="E13" s="281">
        <f>+E14+E15+E16+E17+E18+E19</f>
        <v>918171727</v>
      </c>
      <c r="F13" s="281">
        <f>+F14+F15+F16+F17+F18+F19+H19</f>
        <v>63950000</v>
      </c>
      <c r="G13" s="281">
        <f>+G14+G15+G16+G17+G18+G19</f>
        <v>964621727</v>
      </c>
      <c r="H13" s="281">
        <f>SUM(H14:H19)</f>
        <v>107500000</v>
      </c>
      <c r="I13" s="281">
        <f>+I14+I15+I16+I17+I18+I19</f>
        <v>1072121727</v>
      </c>
      <c r="J13" s="896"/>
      <c r="K13" s="896"/>
      <c r="L13" s="896"/>
      <c r="M13" s="896"/>
      <c r="N13" s="896"/>
      <c r="O13" s="896"/>
      <c r="P13" s="896"/>
      <c r="Q13" s="896"/>
    </row>
    <row r="14" spans="1:17" s="387" customFormat="1" ht="12" customHeight="1" thickBot="1">
      <c r="A14" s="14" t="s">
        <v>106</v>
      </c>
      <c r="B14" s="388" t="s">
        <v>517</v>
      </c>
      <c r="C14" s="284"/>
      <c r="D14" s="824"/>
      <c r="E14" s="823">
        <f>SUM(C14+D14)</f>
        <v>0</v>
      </c>
      <c r="F14" s="824"/>
      <c r="G14" s="823">
        <f>SUM(E14+F14)</f>
        <v>0</v>
      </c>
      <c r="H14" s="824"/>
      <c r="I14" s="823">
        <f>SUM(G14+H14)</f>
        <v>0</v>
      </c>
      <c r="J14" s="896"/>
      <c r="K14" s="896"/>
      <c r="L14" s="896"/>
      <c r="M14" s="896"/>
      <c r="N14" s="896"/>
      <c r="O14" s="896"/>
      <c r="P14" s="896"/>
      <c r="Q14" s="896"/>
    </row>
    <row r="15" spans="1:17" s="387" customFormat="1" ht="12" customHeight="1" thickBot="1">
      <c r="A15" s="13" t="s">
        <v>107</v>
      </c>
      <c r="B15" s="389" t="s">
        <v>248</v>
      </c>
      <c r="C15" s="283"/>
      <c r="D15" s="882"/>
      <c r="E15" s="822"/>
      <c r="F15" s="882"/>
      <c r="G15" s="822"/>
      <c r="H15" s="882"/>
      <c r="I15" s="822"/>
      <c r="J15" s="896"/>
      <c r="K15" s="896"/>
      <c r="L15" s="896"/>
      <c r="M15" s="896"/>
      <c r="N15" s="896"/>
      <c r="O15" s="896"/>
      <c r="P15" s="896"/>
      <c r="Q15" s="896"/>
    </row>
    <row r="16" spans="1:17" s="387" customFormat="1" ht="12" customHeight="1">
      <c r="A16" s="13" t="s">
        <v>108</v>
      </c>
      <c r="B16" s="389" t="s">
        <v>468</v>
      </c>
      <c r="C16" s="283"/>
      <c r="D16" s="824"/>
      <c r="E16" s="823">
        <f t="shared" ref="E16:E21" si="4">SUM(C16+D16)</f>
        <v>0</v>
      </c>
      <c r="F16" s="824"/>
      <c r="G16" s="823">
        <f t="shared" ref="G16:G21" si="5">SUM(E16+F16)</f>
        <v>0</v>
      </c>
      <c r="H16" s="824"/>
      <c r="I16" s="823">
        <f t="shared" ref="I16:I21" si="6">SUM(G16+H16)</f>
        <v>0</v>
      </c>
      <c r="J16" s="896"/>
      <c r="K16" s="896"/>
      <c r="L16" s="896"/>
      <c r="M16" s="896"/>
      <c r="N16" s="896"/>
      <c r="O16" s="896"/>
      <c r="P16" s="896"/>
      <c r="Q16" s="896"/>
    </row>
    <row r="17" spans="1:17" s="387" customFormat="1" ht="12" customHeight="1">
      <c r="A17" s="13" t="s">
        <v>109</v>
      </c>
      <c r="B17" s="389" t="s">
        <v>469</v>
      </c>
      <c r="C17" s="283"/>
      <c r="D17" s="824"/>
      <c r="E17" s="823">
        <f t="shared" si="4"/>
        <v>0</v>
      </c>
      <c r="F17" s="824"/>
      <c r="G17" s="823">
        <f t="shared" si="5"/>
        <v>0</v>
      </c>
      <c r="H17" s="824"/>
      <c r="I17" s="823">
        <f t="shared" si="6"/>
        <v>0</v>
      </c>
      <c r="J17" s="896"/>
      <c r="K17" s="896"/>
      <c r="L17" s="896"/>
      <c r="M17" s="896"/>
      <c r="N17" s="896"/>
      <c r="O17" s="896"/>
      <c r="P17" s="896"/>
      <c r="Q17" s="896"/>
    </row>
    <row r="18" spans="1:17" s="387" customFormat="1" ht="12" customHeight="1">
      <c r="A18" s="13" t="s">
        <v>110</v>
      </c>
      <c r="B18" s="389" t="s">
        <v>604</v>
      </c>
      <c r="C18" s="283">
        <v>906130000</v>
      </c>
      <c r="D18" s="824"/>
      <c r="E18" s="823">
        <f t="shared" si="4"/>
        <v>906130000</v>
      </c>
      <c r="F18" s="824"/>
      <c r="G18" s="823">
        <f t="shared" si="5"/>
        <v>906130000</v>
      </c>
      <c r="H18" s="824">
        <v>90000000</v>
      </c>
      <c r="I18" s="823">
        <f t="shared" si="6"/>
        <v>996130000</v>
      </c>
      <c r="J18" s="896"/>
      <c r="K18" s="896"/>
      <c r="L18" s="896"/>
      <c r="M18" s="896"/>
      <c r="N18" s="896"/>
      <c r="O18" s="896"/>
      <c r="P18" s="896"/>
      <c r="Q18" s="896"/>
    </row>
    <row r="19" spans="1:17" s="387" customFormat="1" ht="12" customHeight="1" thickBot="1">
      <c r="A19" s="15" t="s">
        <v>119</v>
      </c>
      <c r="B19" s="389" t="s">
        <v>850</v>
      </c>
      <c r="C19" s="285">
        <v>4300000</v>
      </c>
      <c r="D19" s="883">
        <v>7741727</v>
      </c>
      <c r="E19" s="826">
        <f t="shared" si="4"/>
        <v>12041727</v>
      </c>
      <c r="F19" s="883">
        <v>46450000</v>
      </c>
      <c r="G19" s="826">
        <f t="shared" si="5"/>
        <v>58491727</v>
      </c>
      <c r="H19" s="883">
        <v>17500000</v>
      </c>
      <c r="I19" s="826">
        <f t="shared" si="6"/>
        <v>75991727</v>
      </c>
      <c r="J19" s="896"/>
      <c r="K19" s="896"/>
      <c r="L19" s="896"/>
      <c r="M19" s="896"/>
      <c r="N19" s="896"/>
      <c r="O19" s="896"/>
      <c r="P19" s="896"/>
      <c r="Q19" s="896"/>
    </row>
    <row r="20" spans="1:17" s="387" customFormat="1" ht="12" customHeight="1" thickBot="1">
      <c r="A20" s="19" t="s">
        <v>20</v>
      </c>
      <c r="B20" s="20" t="s">
        <v>251</v>
      </c>
      <c r="C20" s="281">
        <f>+C21+C22+C23+C24+C25</f>
        <v>536850858</v>
      </c>
      <c r="D20" s="904"/>
      <c r="E20" s="905">
        <f t="shared" si="4"/>
        <v>536850858</v>
      </c>
      <c r="F20" s="904">
        <f>SUM(F21:F25)</f>
        <v>92740438</v>
      </c>
      <c r="G20" s="905">
        <f t="shared" si="5"/>
        <v>629591296</v>
      </c>
      <c r="H20" s="904">
        <f>SUM(H21:H25)</f>
        <v>-343664263</v>
      </c>
      <c r="I20" s="905">
        <f t="shared" si="6"/>
        <v>285927033</v>
      </c>
      <c r="J20" s="896"/>
      <c r="K20" s="896"/>
      <c r="L20" s="896"/>
      <c r="M20" s="896"/>
      <c r="N20" s="896"/>
      <c r="O20" s="896"/>
      <c r="P20" s="896"/>
      <c r="Q20" s="896"/>
    </row>
    <row r="21" spans="1:17" s="387" customFormat="1" ht="12" customHeight="1" thickBot="1">
      <c r="A21" s="14" t="s">
        <v>89</v>
      </c>
      <c r="B21" s="388" t="s">
        <v>252</v>
      </c>
      <c r="C21" s="284">
        <v>536850858</v>
      </c>
      <c r="D21" s="902"/>
      <c r="E21" s="903">
        <f t="shared" si="4"/>
        <v>536850858</v>
      </c>
      <c r="F21" s="902">
        <v>30000000</v>
      </c>
      <c r="G21" s="903">
        <f t="shared" si="5"/>
        <v>566850858</v>
      </c>
      <c r="H21" s="902">
        <v>-343664263</v>
      </c>
      <c r="I21" s="903">
        <f t="shared" si="6"/>
        <v>223186595</v>
      </c>
      <c r="J21" s="896"/>
      <c r="K21" s="896"/>
      <c r="L21" s="896"/>
      <c r="M21" s="896"/>
      <c r="N21" s="896"/>
      <c r="O21" s="896"/>
      <c r="P21" s="896"/>
      <c r="Q21" s="896"/>
    </row>
    <row r="22" spans="1:17" s="387" customFormat="1" ht="12" customHeight="1" thickBot="1">
      <c r="A22" s="13" t="s">
        <v>90</v>
      </c>
      <c r="B22" s="389" t="s">
        <v>253</v>
      </c>
      <c r="C22" s="283"/>
      <c r="D22" s="882">
        <f>+D23+D24+D25+D26+D27</f>
        <v>0</v>
      </c>
      <c r="E22" s="822"/>
      <c r="F22" s="882"/>
      <c r="G22" s="822"/>
      <c r="H22" s="882"/>
      <c r="I22" s="822"/>
      <c r="J22" s="896"/>
      <c r="K22" s="896"/>
      <c r="L22" s="896"/>
      <c r="M22" s="896"/>
      <c r="N22" s="896"/>
      <c r="O22" s="896"/>
      <c r="P22" s="896"/>
      <c r="Q22" s="896"/>
    </row>
    <row r="23" spans="1:17" s="387" customFormat="1" ht="12" customHeight="1">
      <c r="A23" s="13" t="s">
        <v>91</v>
      </c>
      <c r="B23" s="389" t="s">
        <v>470</v>
      </c>
      <c r="C23" s="283"/>
      <c r="D23" s="824"/>
      <c r="E23" s="823">
        <f t="shared" ref="E23:E38" si="7">SUM(C23+D23)</f>
        <v>0</v>
      </c>
      <c r="F23" s="824"/>
      <c r="G23" s="823">
        <f t="shared" ref="G23:G38" si="8">SUM(E23+F23)</f>
        <v>0</v>
      </c>
      <c r="H23" s="824"/>
      <c r="I23" s="823">
        <f t="shared" ref="I23:I38" si="9">SUM(G23+H23)</f>
        <v>0</v>
      </c>
      <c r="J23" s="896"/>
      <c r="K23" s="896"/>
      <c r="L23" s="896"/>
      <c r="M23" s="896"/>
      <c r="N23" s="896"/>
      <c r="O23" s="896"/>
      <c r="P23" s="896"/>
      <c r="Q23" s="896"/>
    </row>
    <row r="24" spans="1:17" s="387" customFormat="1" ht="12" customHeight="1">
      <c r="A24" s="13" t="s">
        <v>92</v>
      </c>
      <c r="B24" s="389" t="s">
        <v>471</v>
      </c>
      <c r="C24" s="283"/>
      <c r="D24" s="824"/>
      <c r="E24" s="823">
        <f t="shared" si="7"/>
        <v>0</v>
      </c>
      <c r="F24" s="824"/>
      <c r="G24" s="823">
        <f t="shared" si="8"/>
        <v>0</v>
      </c>
      <c r="H24" s="824"/>
      <c r="I24" s="823">
        <f t="shared" si="9"/>
        <v>0</v>
      </c>
      <c r="J24" s="896"/>
      <c r="K24" s="896"/>
      <c r="L24" s="896"/>
      <c r="M24" s="896"/>
      <c r="N24" s="896"/>
      <c r="O24" s="896"/>
      <c r="P24" s="896"/>
      <c r="Q24" s="896"/>
    </row>
    <row r="25" spans="1:17" s="387" customFormat="1" ht="12" customHeight="1">
      <c r="A25" s="13" t="s">
        <v>150</v>
      </c>
      <c r="B25" s="389" t="s">
        <v>605</v>
      </c>
      <c r="C25" s="283"/>
      <c r="D25" s="824"/>
      <c r="E25" s="823">
        <f t="shared" si="7"/>
        <v>0</v>
      </c>
      <c r="F25" s="824">
        <v>62740438</v>
      </c>
      <c r="G25" s="823">
        <f t="shared" si="8"/>
        <v>62740438</v>
      </c>
      <c r="H25" s="824"/>
      <c r="I25" s="823">
        <f t="shared" si="9"/>
        <v>62740438</v>
      </c>
      <c r="J25" s="896"/>
      <c r="K25" s="896"/>
      <c r="L25" s="896"/>
      <c r="M25" s="896"/>
      <c r="N25" s="896"/>
      <c r="O25" s="896"/>
      <c r="P25" s="896"/>
      <c r="Q25" s="896"/>
    </row>
    <row r="26" spans="1:17" s="387" customFormat="1" ht="12" customHeight="1" thickBot="1">
      <c r="A26" s="15" t="s">
        <v>151</v>
      </c>
      <c r="B26" s="390" t="s">
        <v>255</v>
      </c>
      <c r="C26" s="285"/>
      <c r="D26" s="824"/>
      <c r="E26" s="823">
        <f t="shared" si="7"/>
        <v>0</v>
      </c>
      <c r="F26" s="824"/>
      <c r="G26" s="823">
        <f t="shared" si="8"/>
        <v>0</v>
      </c>
      <c r="H26" s="824"/>
      <c r="I26" s="823">
        <f t="shared" si="9"/>
        <v>0</v>
      </c>
      <c r="J26" s="896"/>
      <c r="K26" s="896"/>
      <c r="L26" s="896"/>
      <c r="M26" s="896"/>
      <c r="N26" s="896"/>
      <c r="O26" s="896"/>
      <c r="P26" s="896"/>
      <c r="Q26" s="896"/>
    </row>
    <row r="27" spans="1:17" s="387" customFormat="1" ht="12" customHeight="1" thickBot="1">
      <c r="A27" s="19" t="s">
        <v>152</v>
      </c>
      <c r="B27" s="20" t="s">
        <v>256</v>
      </c>
      <c r="C27" s="287">
        <f>+C28+C35+C36+C38</f>
        <v>964500000</v>
      </c>
      <c r="D27" s="824"/>
      <c r="E27" s="823">
        <f t="shared" si="7"/>
        <v>964500000</v>
      </c>
      <c r="F27" s="824"/>
      <c r="G27" s="823">
        <f t="shared" si="8"/>
        <v>964500000</v>
      </c>
      <c r="H27" s="824"/>
      <c r="I27" s="823">
        <f t="shared" si="9"/>
        <v>964500000</v>
      </c>
      <c r="J27" s="896"/>
      <c r="K27" s="896"/>
      <c r="L27" s="896"/>
      <c r="M27" s="896"/>
      <c r="N27" s="896"/>
      <c r="O27" s="896"/>
      <c r="P27" s="896"/>
      <c r="Q27" s="896"/>
    </row>
    <row r="28" spans="1:17" s="387" customFormat="1" ht="12" customHeight="1" thickBot="1">
      <c r="A28" s="14" t="s">
        <v>257</v>
      </c>
      <c r="B28" s="388" t="s">
        <v>263</v>
      </c>
      <c r="C28" s="632">
        <f>+C29+C32</f>
        <v>877500000</v>
      </c>
      <c r="D28" s="883"/>
      <c r="E28" s="823">
        <f t="shared" si="7"/>
        <v>877500000</v>
      </c>
      <c r="F28" s="883"/>
      <c r="G28" s="823">
        <f t="shared" si="8"/>
        <v>877500000</v>
      </c>
      <c r="H28" s="883"/>
      <c r="I28" s="823">
        <f t="shared" si="9"/>
        <v>877500000</v>
      </c>
      <c r="J28" s="896"/>
      <c r="K28" s="896"/>
      <c r="L28" s="896"/>
      <c r="M28" s="896"/>
      <c r="N28" s="896"/>
      <c r="O28" s="896"/>
      <c r="P28" s="896"/>
      <c r="Q28" s="896"/>
    </row>
    <row r="29" spans="1:17" s="387" customFormat="1" ht="12" customHeight="1">
      <c r="A29" s="13" t="s">
        <v>258</v>
      </c>
      <c r="B29" s="389" t="s">
        <v>264</v>
      </c>
      <c r="C29" s="633">
        <f>C30+C31</f>
        <v>126000000</v>
      </c>
      <c r="D29" s="892"/>
      <c r="E29" s="823">
        <f t="shared" si="7"/>
        <v>126000000</v>
      </c>
      <c r="F29" s="892"/>
      <c r="G29" s="823">
        <f t="shared" si="8"/>
        <v>126000000</v>
      </c>
      <c r="H29" s="892"/>
      <c r="I29" s="823">
        <f t="shared" si="9"/>
        <v>126000000</v>
      </c>
      <c r="J29" s="896"/>
      <c r="K29" s="896"/>
      <c r="L29" s="896"/>
      <c r="M29" s="896"/>
      <c r="N29" s="896"/>
      <c r="O29" s="896"/>
      <c r="P29" s="896"/>
      <c r="Q29" s="896"/>
    </row>
    <row r="30" spans="1:17" s="387" customFormat="1" ht="12" customHeight="1">
      <c r="A30" s="13"/>
      <c r="B30" s="389" t="s">
        <v>511</v>
      </c>
      <c r="C30" s="633">
        <v>81000000</v>
      </c>
      <c r="D30" s="893"/>
      <c r="E30" s="823">
        <f t="shared" si="7"/>
        <v>81000000</v>
      </c>
      <c r="F30" s="893"/>
      <c r="G30" s="823">
        <f t="shared" si="8"/>
        <v>81000000</v>
      </c>
      <c r="H30" s="893"/>
      <c r="I30" s="823">
        <f t="shared" si="9"/>
        <v>81000000</v>
      </c>
      <c r="J30" s="896"/>
      <c r="K30" s="896"/>
      <c r="L30" s="896"/>
      <c r="M30" s="896"/>
      <c r="N30" s="896"/>
      <c r="O30" s="896"/>
      <c r="P30" s="896"/>
      <c r="Q30" s="896"/>
    </row>
    <row r="31" spans="1:17" s="387" customFormat="1" ht="12" customHeight="1">
      <c r="A31" s="13"/>
      <c r="B31" s="389" t="s">
        <v>819</v>
      </c>
      <c r="C31" s="633">
        <v>45000000</v>
      </c>
      <c r="D31" s="893"/>
      <c r="E31" s="823">
        <f t="shared" si="7"/>
        <v>45000000</v>
      </c>
      <c r="F31" s="893"/>
      <c r="G31" s="823">
        <f t="shared" si="8"/>
        <v>45000000</v>
      </c>
      <c r="H31" s="893"/>
      <c r="I31" s="823">
        <f t="shared" si="9"/>
        <v>45000000</v>
      </c>
      <c r="J31" s="896"/>
      <c r="K31" s="896"/>
      <c r="L31" s="896"/>
      <c r="M31" s="896"/>
      <c r="N31" s="896"/>
      <c r="O31" s="896"/>
      <c r="P31" s="896"/>
      <c r="Q31" s="896"/>
    </row>
    <row r="32" spans="1:17" s="387" customFormat="1" ht="12" customHeight="1">
      <c r="A32" s="13" t="s">
        <v>259</v>
      </c>
      <c r="B32" s="389" t="s">
        <v>265</v>
      </c>
      <c r="C32" s="633">
        <f>C33+C34</f>
        <v>751500000</v>
      </c>
      <c r="D32" s="893"/>
      <c r="E32" s="823">
        <f t="shared" si="7"/>
        <v>751500000</v>
      </c>
      <c r="F32" s="893"/>
      <c r="G32" s="823">
        <f t="shared" si="8"/>
        <v>751500000</v>
      </c>
      <c r="H32" s="893"/>
      <c r="I32" s="823">
        <f t="shared" si="9"/>
        <v>751500000</v>
      </c>
      <c r="J32" s="896"/>
      <c r="K32" s="896"/>
      <c r="L32" s="896"/>
      <c r="M32" s="896"/>
      <c r="N32" s="896"/>
      <c r="O32" s="896"/>
      <c r="P32" s="896"/>
      <c r="Q32" s="896"/>
    </row>
    <row r="33" spans="1:17" s="387" customFormat="1" ht="12" customHeight="1">
      <c r="A33" s="13"/>
      <c r="B33" s="389" t="s">
        <v>512</v>
      </c>
      <c r="C33" s="633">
        <v>750000000</v>
      </c>
      <c r="D33" s="893"/>
      <c r="E33" s="823">
        <f t="shared" si="7"/>
        <v>750000000</v>
      </c>
      <c r="F33" s="893"/>
      <c r="G33" s="823">
        <f t="shared" si="8"/>
        <v>750000000</v>
      </c>
      <c r="H33" s="893"/>
      <c r="I33" s="823">
        <f t="shared" si="9"/>
        <v>750000000</v>
      </c>
      <c r="J33" s="896"/>
      <c r="K33" s="896"/>
      <c r="L33" s="896"/>
      <c r="M33" s="896"/>
      <c r="N33" s="896"/>
      <c r="O33" s="896"/>
      <c r="P33" s="896"/>
      <c r="Q33" s="896"/>
    </row>
    <row r="34" spans="1:17" s="387" customFormat="1" ht="12" customHeight="1">
      <c r="A34" s="13"/>
      <c r="B34" s="389" t="s">
        <v>513</v>
      </c>
      <c r="C34" s="633">
        <v>1500000</v>
      </c>
      <c r="D34" s="893"/>
      <c r="E34" s="823">
        <f t="shared" si="7"/>
        <v>1500000</v>
      </c>
      <c r="F34" s="893"/>
      <c r="G34" s="823">
        <f t="shared" si="8"/>
        <v>1500000</v>
      </c>
      <c r="H34" s="893"/>
      <c r="I34" s="823">
        <f t="shared" si="9"/>
        <v>1500000</v>
      </c>
      <c r="J34" s="896"/>
      <c r="K34" s="896"/>
      <c r="L34" s="896"/>
      <c r="M34" s="896"/>
      <c r="N34" s="896"/>
      <c r="O34" s="896"/>
      <c r="P34" s="896"/>
      <c r="Q34" s="896"/>
    </row>
    <row r="35" spans="1:17" s="387" customFormat="1" ht="12" customHeight="1">
      <c r="A35" s="13" t="s">
        <v>260</v>
      </c>
      <c r="B35" s="389" t="s">
        <v>266</v>
      </c>
      <c r="C35" s="633">
        <v>85000000</v>
      </c>
      <c r="D35" s="893"/>
      <c r="E35" s="823">
        <f t="shared" si="7"/>
        <v>85000000</v>
      </c>
      <c r="F35" s="893"/>
      <c r="G35" s="823">
        <f t="shared" si="8"/>
        <v>85000000</v>
      </c>
      <c r="H35" s="893"/>
      <c r="I35" s="823">
        <f t="shared" si="9"/>
        <v>85000000</v>
      </c>
      <c r="J35" s="896"/>
      <c r="K35" s="896"/>
      <c r="L35" s="896"/>
      <c r="M35" s="896"/>
      <c r="N35" s="896"/>
      <c r="O35" s="896"/>
      <c r="P35" s="896"/>
      <c r="Q35" s="896"/>
    </row>
    <row r="36" spans="1:17" s="387" customFormat="1" ht="12" customHeight="1">
      <c r="A36" s="13" t="s">
        <v>261</v>
      </c>
      <c r="B36" s="389" t="s">
        <v>267</v>
      </c>
      <c r="C36" s="633">
        <f>C37</f>
        <v>2000000</v>
      </c>
      <c r="D36" s="893"/>
      <c r="E36" s="823">
        <f t="shared" si="7"/>
        <v>2000000</v>
      </c>
      <c r="F36" s="893"/>
      <c r="G36" s="823">
        <f t="shared" si="8"/>
        <v>2000000</v>
      </c>
      <c r="H36" s="893"/>
      <c r="I36" s="823">
        <f t="shared" si="9"/>
        <v>2000000</v>
      </c>
      <c r="J36" s="896"/>
      <c r="K36" s="896"/>
      <c r="L36" s="896"/>
      <c r="M36" s="896"/>
      <c r="N36" s="896"/>
      <c r="O36" s="896"/>
      <c r="P36" s="896"/>
      <c r="Q36" s="896"/>
    </row>
    <row r="37" spans="1:17" s="387" customFormat="1" ht="12" customHeight="1">
      <c r="A37" s="15"/>
      <c r="B37" s="390" t="s">
        <v>514</v>
      </c>
      <c r="C37" s="634">
        <v>2000000</v>
      </c>
      <c r="D37" s="893"/>
      <c r="E37" s="823">
        <f t="shared" si="7"/>
        <v>2000000</v>
      </c>
      <c r="F37" s="893"/>
      <c r="G37" s="823">
        <f t="shared" si="8"/>
        <v>2000000</v>
      </c>
      <c r="H37" s="893"/>
      <c r="I37" s="823">
        <f t="shared" si="9"/>
        <v>2000000</v>
      </c>
      <c r="J37" s="896"/>
      <c r="K37" s="896"/>
      <c r="L37" s="896"/>
      <c r="M37" s="896"/>
      <c r="N37" s="896"/>
      <c r="O37" s="896"/>
      <c r="P37" s="896"/>
      <c r="Q37" s="896"/>
    </row>
    <row r="38" spans="1:17" s="387" customFormat="1" ht="12" customHeight="1" thickBot="1">
      <c r="A38" s="15" t="s">
        <v>262</v>
      </c>
      <c r="B38" s="390" t="s">
        <v>268</v>
      </c>
      <c r="C38" s="634"/>
      <c r="D38" s="893"/>
      <c r="E38" s="823">
        <f t="shared" si="7"/>
        <v>0</v>
      </c>
      <c r="F38" s="893"/>
      <c r="G38" s="823">
        <f t="shared" si="8"/>
        <v>0</v>
      </c>
      <c r="H38" s="893"/>
      <c r="I38" s="823">
        <f t="shared" si="9"/>
        <v>0</v>
      </c>
      <c r="J38" s="896"/>
      <c r="K38" s="896"/>
      <c r="L38" s="896"/>
      <c r="M38" s="896"/>
      <c r="N38" s="896"/>
      <c r="O38" s="896"/>
      <c r="P38" s="896"/>
      <c r="Q38" s="896"/>
    </row>
    <row r="39" spans="1:17" s="387" customFormat="1" ht="12" customHeight="1" thickBot="1">
      <c r="A39" s="19" t="s">
        <v>22</v>
      </c>
      <c r="B39" s="20" t="s">
        <v>269</v>
      </c>
      <c r="C39" s="281">
        <f t="shared" ref="C39:I39" si="10">SUM(C40:C49)</f>
        <v>238310584</v>
      </c>
      <c r="D39" s="882">
        <f t="shared" si="10"/>
        <v>7817300</v>
      </c>
      <c r="E39" s="822">
        <f t="shared" si="10"/>
        <v>246127884</v>
      </c>
      <c r="F39" s="901">
        <f t="shared" si="10"/>
        <v>13643000</v>
      </c>
      <c r="G39" s="822">
        <f t="shared" si="10"/>
        <v>259770884</v>
      </c>
      <c r="H39" s="901">
        <f t="shared" si="10"/>
        <v>27697579</v>
      </c>
      <c r="I39" s="822">
        <f t="shared" si="10"/>
        <v>287468463</v>
      </c>
      <c r="J39" s="896"/>
      <c r="K39" s="896"/>
      <c r="L39" s="896"/>
      <c r="M39" s="896"/>
      <c r="N39" s="896"/>
      <c r="O39" s="896"/>
      <c r="P39" s="896"/>
      <c r="Q39" s="896"/>
    </row>
    <row r="40" spans="1:17" s="387" customFormat="1" ht="12" customHeight="1">
      <c r="A40" s="14" t="s">
        <v>93</v>
      </c>
      <c r="B40" s="388" t="s">
        <v>272</v>
      </c>
      <c r="C40" s="284"/>
      <c r="D40" s="824"/>
      <c r="E40" s="823">
        <f>SUM(C40+D40)</f>
        <v>0</v>
      </c>
      <c r="F40" s="824"/>
      <c r="G40" s="823">
        <f>SUM(E40+F40)</f>
        <v>0</v>
      </c>
      <c r="H40" s="824"/>
      <c r="I40" s="823">
        <f>SUM(G40+H40)</f>
        <v>0</v>
      </c>
      <c r="J40" s="896"/>
      <c r="K40" s="896"/>
      <c r="L40" s="896"/>
      <c r="M40" s="896"/>
      <c r="N40" s="896"/>
      <c r="O40" s="896"/>
      <c r="P40" s="896"/>
      <c r="Q40" s="896"/>
    </row>
    <row r="41" spans="1:17" s="387" customFormat="1" ht="12" customHeight="1">
      <c r="A41" s="13" t="s">
        <v>94</v>
      </c>
      <c r="B41" s="389" t="s">
        <v>273</v>
      </c>
      <c r="C41" s="283">
        <v>111637000</v>
      </c>
      <c r="D41" s="824">
        <v>2817300</v>
      </c>
      <c r="E41" s="823">
        <f t="shared" ref="E41:E49" si="11">SUM(C41+D41)</f>
        <v>114454300</v>
      </c>
      <c r="F41" s="824"/>
      <c r="G41" s="823">
        <f t="shared" ref="G41:G49" si="12">SUM(E41+F41)</f>
        <v>114454300</v>
      </c>
      <c r="H41" s="824">
        <v>15877068</v>
      </c>
      <c r="I41" s="823">
        <f t="shared" ref="I41:I49" si="13">SUM(G41+H41)</f>
        <v>130331368</v>
      </c>
      <c r="J41" s="896"/>
      <c r="K41" s="896"/>
      <c r="L41" s="896"/>
      <c r="M41" s="896"/>
      <c r="N41" s="896"/>
      <c r="O41" s="896"/>
      <c r="P41" s="896"/>
      <c r="Q41" s="896"/>
    </row>
    <row r="42" spans="1:17" s="387" customFormat="1" ht="12" customHeight="1">
      <c r="A42" s="13" t="s">
        <v>95</v>
      </c>
      <c r="B42" s="389" t="s">
        <v>274</v>
      </c>
      <c r="C42" s="283">
        <v>10900000</v>
      </c>
      <c r="D42" s="824">
        <v>5000000</v>
      </c>
      <c r="E42" s="823">
        <f t="shared" si="11"/>
        <v>15900000</v>
      </c>
      <c r="F42" s="824">
        <v>2000000</v>
      </c>
      <c r="G42" s="823">
        <f t="shared" si="12"/>
        <v>17900000</v>
      </c>
      <c r="H42" s="824">
        <v>2000000</v>
      </c>
      <c r="I42" s="823">
        <f t="shared" si="13"/>
        <v>19900000</v>
      </c>
      <c r="J42" s="896"/>
      <c r="K42" s="896"/>
      <c r="L42" s="896"/>
      <c r="M42" s="896"/>
      <c r="N42" s="896"/>
      <c r="O42" s="896"/>
      <c r="P42" s="896"/>
      <c r="Q42" s="896"/>
    </row>
    <row r="43" spans="1:17" s="387" customFormat="1" ht="12" customHeight="1">
      <c r="A43" s="13" t="s">
        <v>154</v>
      </c>
      <c r="B43" s="389" t="s">
        <v>275</v>
      </c>
      <c r="C43" s="283"/>
      <c r="D43" s="824"/>
      <c r="E43" s="823">
        <f t="shared" si="11"/>
        <v>0</v>
      </c>
      <c r="F43" s="824"/>
      <c r="G43" s="823">
        <f t="shared" si="12"/>
        <v>0</v>
      </c>
      <c r="H43" s="824"/>
      <c r="I43" s="823">
        <f t="shared" si="13"/>
        <v>0</v>
      </c>
      <c r="J43" s="896"/>
      <c r="K43" s="896"/>
      <c r="L43" s="896"/>
      <c r="M43" s="896"/>
      <c r="N43" s="896"/>
      <c r="O43" s="896"/>
      <c r="P43" s="896"/>
      <c r="Q43" s="896"/>
    </row>
    <row r="44" spans="1:17" s="387" customFormat="1" ht="12" customHeight="1">
      <c r="A44" s="13" t="s">
        <v>155</v>
      </c>
      <c r="B44" s="389" t="s">
        <v>668</v>
      </c>
      <c r="C44" s="283">
        <v>76342980</v>
      </c>
      <c r="D44" s="824"/>
      <c r="E44" s="823">
        <f t="shared" si="11"/>
        <v>76342980</v>
      </c>
      <c r="F44" s="824"/>
      <c r="G44" s="823">
        <f t="shared" si="12"/>
        <v>76342980</v>
      </c>
      <c r="H44" s="824"/>
      <c r="I44" s="823">
        <f t="shared" si="13"/>
        <v>76342980</v>
      </c>
      <c r="J44" s="896"/>
      <c r="K44" s="896"/>
      <c r="L44" s="896"/>
      <c r="M44" s="896"/>
      <c r="N44" s="896"/>
      <c r="O44" s="896"/>
      <c r="P44" s="896"/>
      <c r="Q44" s="896"/>
    </row>
    <row r="45" spans="1:17" s="387" customFormat="1" ht="12" customHeight="1">
      <c r="A45" s="13" t="s">
        <v>156</v>
      </c>
      <c r="B45" s="389" t="s">
        <v>277</v>
      </c>
      <c r="C45" s="283">
        <v>38430604</v>
      </c>
      <c r="D45" s="824"/>
      <c r="E45" s="823">
        <f t="shared" si="11"/>
        <v>38430604</v>
      </c>
      <c r="F45" s="824"/>
      <c r="G45" s="823">
        <f t="shared" si="12"/>
        <v>38430604</v>
      </c>
      <c r="H45" s="824">
        <v>1557379</v>
      </c>
      <c r="I45" s="823">
        <f t="shared" si="13"/>
        <v>39987983</v>
      </c>
      <c r="J45" s="896"/>
      <c r="K45" s="896"/>
      <c r="L45" s="896"/>
      <c r="M45" s="896"/>
      <c r="N45" s="896"/>
      <c r="O45" s="896"/>
      <c r="P45" s="896"/>
      <c r="Q45" s="896"/>
    </row>
    <row r="46" spans="1:17" s="387" customFormat="1" ht="12" customHeight="1">
      <c r="A46" s="13" t="s">
        <v>157</v>
      </c>
      <c r="B46" s="389" t="s">
        <v>278</v>
      </c>
      <c r="C46" s="283"/>
      <c r="D46" s="824"/>
      <c r="E46" s="823">
        <f t="shared" si="11"/>
        <v>0</v>
      </c>
      <c r="F46" s="824">
        <v>11643000</v>
      </c>
      <c r="G46" s="823">
        <f t="shared" si="12"/>
        <v>11643000</v>
      </c>
      <c r="H46" s="824"/>
      <c r="I46" s="823">
        <f t="shared" si="13"/>
        <v>11643000</v>
      </c>
      <c r="J46" s="896"/>
      <c r="K46" s="896"/>
      <c r="L46" s="896"/>
      <c r="M46" s="896"/>
      <c r="N46" s="896"/>
      <c r="O46" s="896"/>
      <c r="P46" s="896"/>
      <c r="Q46" s="896"/>
    </row>
    <row r="47" spans="1:17" s="387" customFormat="1" ht="12" customHeight="1">
      <c r="A47" s="13" t="s">
        <v>158</v>
      </c>
      <c r="B47" s="389" t="s">
        <v>279</v>
      </c>
      <c r="C47" s="283">
        <v>1000000</v>
      </c>
      <c r="D47" s="824"/>
      <c r="E47" s="823">
        <f t="shared" si="11"/>
        <v>1000000</v>
      </c>
      <c r="F47" s="824"/>
      <c r="G47" s="823">
        <f t="shared" si="12"/>
        <v>1000000</v>
      </c>
      <c r="H47" s="824"/>
      <c r="I47" s="823">
        <f t="shared" si="13"/>
        <v>1000000</v>
      </c>
      <c r="J47" s="896"/>
      <c r="K47" s="896"/>
      <c r="L47" s="896"/>
      <c r="M47" s="896"/>
      <c r="N47" s="896"/>
      <c r="O47" s="896"/>
      <c r="P47" s="896"/>
      <c r="Q47" s="896"/>
    </row>
    <row r="48" spans="1:17" s="387" customFormat="1" ht="12" customHeight="1">
      <c r="A48" s="13" t="s">
        <v>270</v>
      </c>
      <c r="B48" s="389" t="s">
        <v>280</v>
      </c>
      <c r="C48" s="286"/>
      <c r="D48" s="824"/>
      <c r="E48" s="823">
        <f t="shared" si="11"/>
        <v>0</v>
      </c>
      <c r="F48" s="824"/>
      <c r="G48" s="823">
        <f t="shared" si="12"/>
        <v>0</v>
      </c>
      <c r="H48" s="824"/>
      <c r="I48" s="823">
        <f t="shared" si="13"/>
        <v>0</v>
      </c>
      <c r="J48" s="896"/>
      <c r="K48" s="896"/>
      <c r="L48" s="896"/>
      <c r="M48" s="896"/>
      <c r="N48" s="896"/>
      <c r="O48" s="896"/>
      <c r="P48" s="896"/>
      <c r="Q48" s="896"/>
    </row>
    <row r="49" spans="1:17" s="387" customFormat="1" ht="12" customHeight="1" thickBot="1">
      <c r="A49" s="15" t="s">
        <v>271</v>
      </c>
      <c r="B49" s="390" t="s">
        <v>281</v>
      </c>
      <c r="C49" s="377"/>
      <c r="D49" s="824"/>
      <c r="E49" s="823">
        <f t="shared" si="11"/>
        <v>0</v>
      </c>
      <c r="F49" s="824"/>
      <c r="G49" s="823">
        <f t="shared" si="12"/>
        <v>0</v>
      </c>
      <c r="H49" s="824">
        <v>8263132</v>
      </c>
      <c r="I49" s="823">
        <f t="shared" si="13"/>
        <v>8263132</v>
      </c>
      <c r="J49" s="896"/>
      <c r="K49" s="896"/>
      <c r="L49" s="896"/>
      <c r="M49" s="896"/>
      <c r="N49" s="896"/>
      <c r="O49" s="896"/>
      <c r="P49" s="896"/>
      <c r="Q49" s="896"/>
    </row>
    <row r="50" spans="1:17" s="387" customFormat="1" ht="12" customHeight="1" thickBot="1">
      <c r="A50" s="19" t="s">
        <v>23</v>
      </c>
      <c r="B50" s="20" t="s">
        <v>282</v>
      </c>
      <c r="C50" s="281">
        <f t="shared" ref="C50:I50" si="14">SUM(C51:C55)</f>
        <v>36000000</v>
      </c>
      <c r="D50" s="882">
        <f t="shared" si="14"/>
        <v>0</v>
      </c>
      <c r="E50" s="822">
        <f t="shared" si="14"/>
        <v>36000000</v>
      </c>
      <c r="F50" s="882">
        <f t="shared" si="14"/>
        <v>0</v>
      </c>
      <c r="G50" s="822">
        <f t="shared" si="14"/>
        <v>36000000</v>
      </c>
      <c r="H50" s="882">
        <f t="shared" si="14"/>
        <v>300000</v>
      </c>
      <c r="I50" s="822">
        <f t="shared" si="14"/>
        <v>36300000</v>
      </c>
      <c r="J50" s="896"/>
      <c r="K50" s="896"/>
      <c r="L50" s="896"/>
      <c r="M50" s="896"/>
      <c r="N50" s="896"/>
      <c r="O50" s="896"/>
      <c r="P50" s="896"/>
      <c r="Q50" s="896"/>
    </row>
    <row r="51" spans="1:17" s="387" customFormat="1" ht="12" customHeight="1">
      <c r="A51" s="14" t="s">
        <v>96</v>
      </c>
      <c r="B51" s="388" t="s">
        <v>286</v>
      </c>
      <c r="C51" s="434"/>
      <c r="D51" s="824"/>
      <c r="E51" s="823">
        <f>SUM(C51+D51)</f>
        <v>0</v>
      </c>
      <c r="F51" s="824"/>
      <c r="G51" s="823">
        <f>SUM(E51+F51)</f>
        <v>0</v>
      </c>
      <c r="H51" s="824"/>
      <c r="I51" s="823">
        <f>SUM(G51+H51)</f>
        <v>0</v>
      </c>
      <c r="J51" s="896"/>
      <c r="K51" s="896"/>
      <c r="L51" s="896"/>
      <c r="M51" s="896"/>
      <c r="N51" s="896"/>
      <c r="O51" s="896"/>
      <c r="P51" s="896"/>
      <c r="Q51" s="896"/>
    </row>
    <row r="52" spans="1:17" s="387" customFormat="1" ht="12" customHeight="1">
      <c r="A52" s="13" t="s">
        <v>97</v>
      </c>
      <c r="B52" s="389" t="s">
        <v>287</v>
      </c>
      <c r="C52" s="286">
        <v>36000000</v>
      </c>
      <c r="D52" s="824"/>
      <c r="E52" s="823">
        <f>SUM(C52+D52)</f>
        <v>36000000</v>
      </c>
      <c r="F52" s="824"/>
      <c r="G52" s="823">
        <f>SUM(E52+F52)</f>
        <v>36000000</v>
      </c>
      <c r="H52" s="824"/>
      <c r="I52" s="823">
        <f>SUM(G52+H52)</f>
        <v>36000000</v>
      </c>
      <c r="J52" s="896"/>
      <c r="K52" s="896"/>
      <c r="L52" s="896"/>
      <c r="M52" s="896"/>
      <c r="N52" s="896"/>
      <c r="O52" s="896"/>
      <c r="P52" s="896"/>
      <c r="Q52" s="896"/>
    </row>
    <row r="53" spans="1:17" s="387" customFormat="1" ht="12" customHeight="1">
      <c r="A53" s="13" t="s">
        <v>283</v>
      </c>
      <c r="B53" s="389" t="s">
        <v>288</v>
      </c>
      <c r="C53" s="286"/>
      <c r="D53" s="824"/>
      <c r="E53" s="823">
        <f>SUM(C53+D53)</f>
        <v>0</v>
      </c>
      <c r="F53" s="824"/>
      <c r="G53" s="823">
        <f>SUM(E53+F53)</f>
        <v>0</v>
      </c>
      <c r="H53" s="824">
        <v>300000</v>
      </c>
      <c r="I53" s="823">
        <f>SUM(G53+H53)</f>
        <v>300000</v>
      </c>
      <c r="J53" s="896"/>
      <c r="K53" s="896"/>
      <c r="L53" s="896"/>
      <c r="M53" s="896"/>
      <c r="N53" s="896"/>
      <c r="O53" s="896"/>
      <c r="P53" s="896"/>
      <c r="Q53" s="896"/>
    </row>
    <row r="54" spans="1:17" s="387" customFormat="1" ht="12" customHeight="1">
      <c r="A54" s="13" t="s">
        <v>284</v>
      </c>
      <c r="B54" s="389" t="s">
        <v>289</v>
      </c>
      <c r="C54" s="286"/>
      <c r="D54" s="824"/>
      <c r="E54" s="823">
        <f>SUM(C54+D54)</f>
        <v>0</v>
      </c>
      <c r="F54" s="824"/>
      <c r="G54" s="823">
        <f>SUM(E54+F54)</f>
        <v>0</v>
      </c>
      <c r="H54" s="824"/>
      <c r="I54" s="823">
        <f>SUM(G54+H54)</f>
        <v>0</v>
      </c>
      <c r="J54" s="896"/>
      <c r="K54" s="896"/>
      <c r="L54" s="896"/>
      <c r="M54" s="896"/>
      <c r="N54" s="896"/>
      <c r="O54" s="896"/>
      <c r="P54" s="896"/>
      <c r="Q54" s="896"/>
    </row>
    <row r="55" spans="1:17" s="387" customFormat="1" ht="12" customHeight="1" thickBot="1">
      <c r="A55" s="15" t="s">
        <v>285</v>
      </c>
      <c r="B55" s="390" t="s">
        <v>290</v>
      </c>
      <c r="C55" s="377"/>
      <c r="D55" s="824"/>
      <c r="E55" s="823">
        <f>SUM(C55+D55)</f>
        <v>0</v>
      </c>
      <c r="F55" s="824"/>
      <c r="G55" s="823">
        <f>SUM(E55+F55)</f>
        <v>0</v>
      </c>
      <c r="H55" s="824"/>
      <c r="I55" s="823">
        <f>SUM(G55+H55)</f>
        <v>0</v>
      </c>
      <c r="J55" s="896"/>
      <c r="K55" s="896"/>
      <c r="L55" s="896"/>
      <c r="M55" s="896"/>
      <c r="N55" s="896"/>
      <c r="O55" s="896"/>
      <c r="P55" s="896"/>
      <c r="Q55" s="896"/>
    </row>
    <row r="56" spans="1:17" s="387" customFormat="1" ht="12" customHeight="1" thickBot="1">
      <c r="A56" s="19" t="s">
        <v>159</v>
      </c>
      <c r="B56" s="653" t="s">
        <v>671</v>
      </c>
      <c r="C56" s="281">
        <f t="shared" ref="C56:I56" si="15">SUM(C57:C59)</f>
        <v>0</v>
      </c>
      <c r="D56" s="882">
        <f t="shared" si="15"/>
        <v>0</v>
      </c>
      <c r="E56" s="822">
        <f t="shared" si="15"/>
        <v>0</v>
      </c>
      <c r="F56" s="882">
        <f t="shared" si="15"/>
        <v>0</v>
      </c>
      <c r="G56" s="822">
        <f t="shared" si="15"/>
        <v>0</v>
      </c>
      <c r="H56" s="882">
        <f t="shared" si="15"/>
        <v>0</v>
      </c>
      <c r="I56" s="822">
        <f t="shared" si="15"/>
        <v>0</v>
      </c>
      <c r="J56" s="896"/>
      <c r="K56" s="896"/>
      <c r="L56" s="896"/>
      <c r="M56" s="896"/>
      <c r="N56" s="896"/>
      <c r="O56" s="896"/>
      <c r="P56" s="896"/>
      <c r="Q56" s="896"/>
    </row>
    <row r="57" spans="1:17" s="387" customFormat="1" ht="12" customHeight="1">
      <c r="A57" s="14" t="s">
        <v>98</v>
      </c>
      <c r="B57" s="388" t="s">
        <v>292</v>
      </c>
      <c r="C57" s="284"/>
      <c r="D57" s="824"/>
      <c r="E57" s="823">
        <f>SUM(C57+D57)</f>
        <v>0</v>
      </c>
      <c r="F57" s="824"/>
      <c r="G57" s="823">
        <f>SUM(E57+F57)</f>
        <v>0</v>
      </c>
      <c r="H57" s="824"/>
      <c r="I57" s="823">
        <f>SUM(G57+H57)</f>
        <v>0</v>
      </c>
      <c r="J57" s="896"/>
      <c r="K57" s="896"/>
      <c r="L57" s="896"/>
      <c r="M57" s="896"/>
      <c r="N57" s="896"/>
      <c r="O57" s="896"/>
      <c r="P57" s="896"/>
      <c r="Q57" s="896"/>
    </row>
    <row r="58" spans="1:17" s="387" customFormat="1" ht="12" customHeight="1">
      <c r="A58" s="13" t="s">
        <v>99</v>
      </c>
      <c r="B58" s="389" t="s">
        <v>472</v>
      </c>
      <c r="C58" s="283"/>
      <c r="D58" s="824"/>
      <c r="E58" s="823">
        <f>SUM(C58+D58)</f>
        <v>0</v>
      </c>
      <c r="F58" s="824"/>
      <c r="G58" s="823">
        <f>SUM(E58+F58)</f>
        <v>0</v>
      </c>
      <c r="H58" s="824"/>
      <c r="I58" s="823">
        <f>SUM(G58+H58)</f>
        <v>0</v>
      </c>
      <c r="J58" s="896"/>
      <c r="K58" s="896"/>
      <c r="L58" s="896"/>
      <c r="M58" s="896"/>
      <c r="N58" s="896"/>
      <c r="O58" s="896"/>
      <c r="P58" s="896"/>
      <c r="Q58" s="896"/>
    </row>
    <row r="59" spans="1:17" s="387" customFormat="1" ht="12" customHeight="1">
      <c r="A59" s="13" t="s">
        <v>296</v>
      </c>
      <c r="B59" s="389" t="s">
        <v>654</v>
      </c>
      <c r="C59" s="283"/>
      <c r="D59" s="824"/>
      <c r="E59" s="823">
        <f>SUM(C59+D59)</f>
        <v>0</v>
      </c>
      <c r="F59" s="824"/>
      <c r="G59" s="823">
        <f>SUM(E59+F59)</f>
        <v>0</v>
      </c>
      <c r="H59" s="824"/>
      <c r="I59" s="823">
        <f>SUM(G59+H59)</f>
        <v>0</v>
      </c>
      <c r="J59" s="896"/>
      <c r="K59" s="896"/>
      <c r="L59" s="896"/>
      <c r="M59" s="896"/>
      <c r="N59" s="896"/>
      <c r="O59" s="896"/>
      <c r="P59" s="896"/>
      <c r="Q59" s="896"/>
    </row>
    <row r="60" spans="1:17" s="387" customFormat="1" ht="12" customHeight="1" thickBot="1">
      <c r="A60" s="15" t="s">
        <v>297</v>
      </c>
      <c r="B60" s="390" t="s">
        <v>295</v>
      </c>
      <c r="C60" s="285"/>
      <c r="D60" s="824"/>
      <c r="E60" s="823">
        <f>SUM(C60+D60)</f>
        <v>0</v>
      </c>
      <c r="F60" s="824"/>
      <c r="G60" s="823">
        <f>SUM(E60+F60)</f>
        <v>0</v>
      </c>
      <c r="H60" s="824"/>
      <c r="I60" s="823">
        <f>SUM(G60+H60)</f>
        <v>0</v>
      </c>
      <c r="J60" s="896"/>
      <c r="K60" s="896"/>
      <c r="L60" s="896"/>
      <c r="M60" s="896"/>
      <c r="N60" s="896"/>
      <c r="O60" s="896"/>
      <c r="P60" s="896"/>
      <c r="Q60" s="896"/>
    </row>
    <row r="61" spans="1:17" s="387" customFormat="1" ht="12" customHeight="1" thickBot="1">
      <c r="A61" s="19" t="s">
        <v>25</v>
      </c>
      <c r="B61" s="276" t="s">
        <v>298</v>
      </c>
      <c r="C61" s="281">
        <f t="shared" ref="C61:I61" si="16">SUM(C62:C64)</f>
        <v>0</v>
      </c>
      <c r="D61" s="882">
        <f t="shared" si="16"/>
        <v>0</v>
      </c>
      <c r="E61" s="822">
        <f t="shared" si="16"/>
        <v>0</v>
      </c>
      <c r="F61" s="882">
        <f t="shared" si="16"/>
        <v>0</v>
      </c>
      <c r="G61" s="822">
        <f t="shared" si="16"/>
        <v>0</v>
      </c>
      <c r="H61" s="882">
        <f t="shared" si="16"/>
        <v>1800000</v>
      </c>
      <c r="I61" s="822">
        <f t="shared" si="16"/>
        <v>1800000</v>
      </c>
      <c r="J61" s="896"/>
      <c r="K61" s="896"/>
      <c r="L61" s="896"/>
      <c r="M61" s="896"/>
      <c r="N61" s="896"/>
      <c r="O61" s="896"/>
      <c r="P61" s="896"/>
      <c r="Q61" s="896"/>
    </row>
    <row r="62" spans="1:17" s="387" customFormat="1" ht="12" customHeight="1">
      <c r="A62" s="14" t="s">
        <v>160</v>
      </c>
      <c r="B62" s="388" t="s">
        <v>300</v>
      </c>
      <c r="C62" s="286"/>
      <c r="D62" s="824"/>
      <c r="E62" s="823">
        <f>SUM(C62+D62)</f>
        <v>0</v>
      </c>
      <c r="F62" s="824"/>
      <c r="G62" s="823">
        <f>SUM(E62+F62)</f>
        <v>0</v>
      </c>
      <c r="H62" s="824"/>
      <c r="I62" s="823">
        <f>SUM(G62+H62)</f>
        <v>0</v>
      </c>
      <c r="J62" s="896"/>
      <c r="K62" s="896"/>
      <c r="L62" s="896"/>
      <c r="M62" s="896"/>
      <c r="N62" s="896"/>
      <c r="O62" s="896"/>
      <c r="P62" s="896"/>
      <c r="Q62" s="896"/>
    </row>
    <row r="63" spans="1:17" s="387" customFormat="1" ht="12" customHeight="1">
      <c r="A63" s="13" t="s">
        <v>161</v>
      </c>
      <c r="B63" s="389" t="s">
        <v>473</v>
      </c>
      <c r="C63" s="286"/>
      <c r="D63" s="824"/>
      <c r="E63" s="823">
        <f>SUM(C63+D63)</f>
        <v>0</v>
      </c>
      <c r="F63" s="824"/>
      <c r="G63" s="823">
        <f>SUM(E63+F63)</f>
        <v>0</v>
      </c>
      <c r="H63" s="824"/>
      <c r="I63" s="823">
        <f>SUM(G63+H63)</f>
        <v>0</v>
      </c>
      <c r="J63" s="896"/>
      <c r="K63" s="896"/>
      <c r="L63" s="896"/>
      <c r="M63" s="896"/>
      <c r="N63" s="896"/>
      <c r="O63" s="896"/>
      <c r="P63" s="896"/>
      <c r="Q63" s="896"/>
    </row>
    <row r="64" spans="1:17" s="387" customFormat="1" ht="12" customHeight="1">
      <c r="A64" s="13" t="s">
        <v>214</v>
      </c>
      <c r="B64" s="389" t="s">
        <v>301</v>
      </c>
      <c r="C64" s="286"/>
      <c r="D64" s="824"/>
      <c r="E64" s="823">
        <f>SUM(C64+D64)</f>
        <v>0</v>
      </c>
      <c r="F64" s="824"/>
      <c r="G64" s="823">
        <f>SUM(E64+F64)</f>
        <v>0</v>
      </c>
      <c r="H64" s="824">
        <v>1800000</v>
      </c>
      <c r="I64" s="823">
        <f>SUM(G64+H64)</f>
        <v>1800000</v>
      </c>
      <c r="J64" s="896"/>
      <c r="K64" s="896"/>
      <c r="L64" s="896"/>
      <c r="M64" s="896"/>
      <c r="N64" s="896"/>
      <c r="O64" s="896"/>
      <c r="P64" s="896"/>
      <c r="Q64" s="896"/>
    </row>
    <row r="65" spans="1:17" s="387" customFormat="1" ht="12" customHeight="1" thickBot="1">
      <c r="A65" s="15" t="s">
        <v>299</v>
      </c>
      <c r="B65" s="390" t="s">
        <v>606</v>
      </c>
      <c r="C65" s="286"/>
      <c r="D65" s="824"/>
      <c r="E65" s="823">
        <f>SUM(C65+D65)</f>
        <v>0</v>
      </c>
      <c r="F65" s="824"/>
      <c r="G65" s="823">
        <f>SUM(E65+F65)</f>
        <v>0</v>
      </c>
      <c r="H65" s="824"/>
      <c r="I65" s="823">
        <f>SUM(G65+H65)</f>
        <v>0</v>
      </c>
      <c r="J65" s="896"/>
      <c r="K65" s="896"/>
      <c r="L65" s="896"/>
      <c r="M65" s="896"/>
      <c r="N65" s="896"/>
      <c r="O65" s="896"/>
      <c r="P65" s="896"/>
      <c r="Q65" s="896"/>
    </row>
    <row r="66" spans="1:17" s="387" customFormat="1" ht="12" customHeight="1" thickBot="1">
      <c r="A66" s="19" t="s">
        <v>26</v>
      </c>
      <c r="B66" s="20" t="s">
        <v>303</v>
      </c>
      <c r="C66" s="287">
        <f>+C6+C13+C20+C27+C39+C50+C56+C61</f>
        <v>3552157895</v>
      </c>
      <c r="D66" s="287">
        <f>+D6+D13+D20+D27+D39+D50+D56+D61</f>
        <v>34408225</v>
      </c>
      <c r="E66" s="287">
        <f>+E6+E13+E20+E27+E39+E50+E56+E61</f>
        <v>3586566120</v>
      </c>
      <c r="F66" s="287">
        <f>+F6+F13+F20+F27+F39+F50+F56+F61+F22</f>
        <v>170333438</v>
      </c>
      <c r="G66" s="287">
        <f>+G6+G13+G20+G27+G39+G50+G56+G61</f>
        <v>3739399558</v>
      </c>
      <c r="H66" s="287">
        <f>+H6+H13+H20+H27+H39+H50+H56+H61+H22</f>
        <v>-199009502</v>
      </c>
      <c r="I66" s="287">
        <f>+I6+I13+I20+I27+I39+I50+I56+I61</f>
        <v>3540390056</v>
      </c>
      <c r="J66" s="896"/>
      <c r="K66" s="896"/>
      <c r="L66" s="896"/>
      <c r="M66" s="896"/>
      <c r="N66" s="896"/>
      <c r="O66" s="896"/>
      <c r="P66" s="896"/>
      <c r="Q66" s="896"/>
    </row>
    <row r="67" spans="1:17" s="387" customFormat="1" ht="12" customHeight="1" thickBot="1">
      <c r="A67" s="391" t="s">
        <v>304</v>
      </c>
      <c r="B67" s="276" t="s">
        <v>305</v>
      </c>
      <c r="C67" s="281">
        <f t="shared" ref="C67:I67" si="17">SUM(C68:C70)</f>
        <v>0</v>
      </c>
      <c r="D67" s="882">
        <f t="shared" si="17"/>
        <v>0</v>
      </c>
      <c r="E67" s="822">
        <f t="shared" si="17"/>
        <v>0</v>
      </c>
      <c r="F67" s="882">
        <f t="shared" si="17"/>
        <v>0</v>
      </c>
      <c r="G67" s="822">
        <f t="shared" si="17"/>
        <v>0</v>
      </c>
      <c r="H67" s="882">
        <f t="shared" si="17"/>
        <v>0</v>
      </c>
      <c r="I67" s="822">
        <f t="shared" si="17"/>
        <v>0</v>
      </c>
      <c r="J67" s="896"/>
      <c r="K67" s="896"/>
      <c r="L67" s="896"/>
      <c r="M67" s="896"/>
      <c r="N67" s="896"/>
      <c r="O67" s="896"/>
      <c r="P67" s="896"/>
      <c r="Q67" s="896"/>
    </row>
    <row r="68" spans="1:17" s="387" customFormat="1" ht="12" customHeight="1">
      <c r="A68" s="14" t="s">
        <v>338</v>
      </c>
      <c r="B68" s="388" t="s">
        <v>306</v>
      </c>
      <c r="C68" s="286"/>
      <c r="D68" s="824"/>
      <c r="E68" s="823">
        <f>SUM(C68+D68)</f>
        <v>0</v>
      </c>
      <c r="F68" s="824"/>
      <c r="G68" s="823">
        <f>SUM(E68+F68)</f>
        <v>0</v>
      </c>
      <c r="H68" s="824"/>
      <c r="I68" s="823">
        <f>SUM(G68+H68)</f>
        <v>0</v>
      </c>
      <c r="J68" s="896"/>
      <c r="K68" s="896"/>
      <c r="L68" s="896"/>
      <c r="M68" s="896"/>
      <c r="N68" s="896"/>
      <c r="O68" s="896"/>
      <c r="P68" s="896"/>
      <c r="Q68" s="896"/>
    </row>
    <row r="69" spans="1:17" s="387" customFormat="1" ht="12" customHeight="1">
      <c r="A69" s="13" t="s">
        <v>347</v>
      </c>
      <c r="B69" s="389" t="s">
        <v>307</v>
      </c>
      <c r="C69" s="286"/>
      <c r="D69" s="824"/>
      <c r="E69" s="823">
        <f>SUM(C69+D69)</f>
        <v>0</v>
      </c>
      <c r="F69" s="824"/>
      <c r="G69" s="823">
        <f>SUM(E69+F69)</f>
        <v>0</v>
      </c>
      <c r="H69" s="824"/>
      <c r="I69" s="823">
        <f>SUM(G69+H69)</f>
        <v>0</v>
      </c>
      <c r="J69" s="896"/>
      <c r="K69" s="896"/>
      <c r="L69" s="896"/>
      <c r="M69" s="896"/>
      <c r="N69" s="896"/>
      <c r="O69" s="896"/>
      <c r="P69" s="896"/>
      <c r="Q69" s="896"/>
    </row>
    <row r="70" spans="1:17" s="387" customFormat="1" ht="12" customHeight="1" thickBot="1">
      <c r="A70" s="15" t="s">
        <v>348</v>
      </c>
      <c r="B70" s="392" t="s">
        <v>308</v>
      </c>
      <c r="C70" s="286"/>
      <c r="D70" s="824"/>
      <c r="E70" s="823">
        <f>SUM(C70+D70)</f>
        <v>0</v>
      </c>
      <c r="F70" s="824"/>
      <c r="G70" s="823">
        <f>SUM(E70+F70)</f>
        <v>0</v>
      </c>
      <c r="H70" s="824"/>
      <c r="I70" s="823">
        <f>SUM(G70+H70)</f>
        <v>0</v>
      </c>
      <c r="J70" s="896"/>
      <c r="K70" s="896"/>
      <c r="L70" s="896"/>
      <c r="M70" s="896"/>
      <c r="N70" s="896"/>
      <c r="O70" s="896"/>
      <c r="P70" s="896"/>
      <c r="Q70" s="896"/>
    </row>
    <row r="71" spans="1:17" s="387" customFormat="1" ht="12" customHeight="1" thickBot="1">
      <c r="A71" s="391" t="s">
        <v>309</v>
      </c>
      <c r="B71" s="276" t="s">
        <v>310</v>
      </c>
      <c r="C71" s="281">
        <f t="shared" ref="C71:I71" si="18">SUM(C72:C75)</f>
        <v>0</v>
      </c>
      <c r="D71" s="882">
        <f t="shared" si="18"/>
        <v>0</v>
      </c>
      <c r="E71" s="822">
        <f t="shared" si="18"/>
        <v>0</v>
      </c>
      <c r="F71" s="882">
        <f t="shared" si="18"/>
        <v>0</v>
      </c>
      <c r="G71" s="822">
        <f t="shared" si="18"/>
        <v>0</v>
      </c>
      <c r="H71" s="882">
        <f t="shared" si="18"/>
        <v>0</v>
      </c>
      <c r="I71" s="822">
        <f t="shared" si="18"/>
        <v>0</v>
      </c>
      <c r="J71" s="896"/>
      <c r="K71" s="896"/>
      <c r="L71" s="896"/>
      <c r="M71" s="896"/>
      <c r="N71" s="896"/>
      <c r="O71" s="896"/>
      <c r="P71" s="896"/>
      <c r="Q71" s="896"/>
    </row>
    <row r="72" spans="1:17" s="387" customFormat="1" ht="12" customHeight="1">
      <c r="A72" s="14" t="s">
        <v>129</v>
      </c>
      <c r="B72" s="388" t="s">
        <v>311</v>
      </c>
      <c r="C72" s="286"/>
      <c r="D72" s="824"/>
      <c r="E72" s="823">
        <f>SUM(C72+D72)</f>
        <v>0</v>
      </c>
      <c r="F72" s="824"/>
      <c r="G72" s="823">
        <f>SUM(E72+F72)</f>
        <v>0</v>
      </c>
      <c r="H72" s="824"/>
      <c r="I72" s="823">
        <f>SUM(G72+H72)</f>
        <v>0</v>
      </c>
      <c r="J72" s="896"/>
      <c r="K72" s="896"/>
      <c r="L72" s="896"/>
      <c r="M72" s="896"/>
      <c r="N72" s="896"/>
      <c r="O72" s="896"/>
      <c r="P72" s="896"/>
      <c r="Q72" s="896"/>
    </row>
    <row r="73" spans="1:17" s="387" customFormat="1" ht="12" customHeight="1">
      <c r="A73" s="13" t="s">
        <v>130</v>
      </c>
      <c r="B73" s="389" t="s">
        <v>312</v>
      </c>
      <c r="C73" s="286"/>
      <c r="D73" s="824"/>
      <c r="E73" s="823">
        <f>SUM(C73+D73)</f>
        <v>0</v>
      </c>
      <c r="F73" s="824"/>
      <c r="G73" s="823">
        <f>SUM(E73+F73)</f>
        <v>0</v>
      </c>
      <c r="H73" s="824"/>
      <c r="I73" s="823">
        <f>SUM(G73+H73)</f>
        <v>0</v>
      </c>
      <c r="J73" s="896"/>
      <c r="K73" s="896"/>
      <c r="L73" s="896"/>
      <c r="M73" s="896"/>
      <c r="N73" s="896"/>
      <c r="O73" s="896"/>
      <c r="P73" s="896"/>
      <c r="Q73" s="896"/>
    </row>
    <row r="74" spans="1:17" s="387" customFormat="1" ht="12" customHeight="1">
      <c r="A74" s="13" t="s">
        <v>339</v>
      </c>
      <c r="B74" s="389" t="s">
        <v>313</v>
      </c>
      <c r="C74" s="286"/>
      <c r="D74" s="824"/>
      <c r="E74" s="823">
        <f>SUM(C74+D74)</f>
        <v>0</v>
      </c>
      <c r="F74" s="824"/>
      <c r="G74" s="823">
        <f>SUM(E74+F74)</f>
        <v>0</v>
      </c>
      <c r="H74" s="824"/>
      <c r="I74" s="823">
        <f>SUM(G74+H74)</f>
        <v>0</v>
      </c>
      <c r="J74" s="896"/>
      <c r="K74" s="896"/>
      <c r="L74" s="896"/>
      <c r="M74" s="896"/>
      <c r="N74" s="896"/>
      <c r="O74" s="896"/>
      <c r="P74" s="896"/>
      <c r="Q74" s="896"/>
    </row>
    <row r="75" spans="1:17" s="387" customFormat="1" ht="12" customHeight="1" thickBot="1">
      <c r="A75" s="15" t="s">
        <v>340</v>
      </c>
      <c r="B75" s="390" t="s">
        <v>314</v>
      </c>
      <c r="C75" s="286"/>
      <c r="D75" s="824"/>
      <c r="E75" s="823">
        <f>SUM(C75+D75)</f>
        <v>0</v>
      </c>
      <c r="F75" s="824"/>
      <c r="G75" s="823">
        <f>SUM(E75+F75)</f>
        <v>0</v>
      </c>
      <c r="H75" s="824"/>
      <c r="I75" s="823">
        <f>SUM(G75+H75)</f>
        <v>0</v>
      </c>
      <c r="J75" s="896"/>
      <c r="K75" s="896"/>
      <c r="L75" s="896"/>
      <c r="M75" s="896"/>
      <c r="N75" s="896"/>
      <c r="O75" s="896"/>
      <c r="P75" s="896"/>
      <c r="Q75" s="896"/>
    </row>
    <row r="76" spans="1:17" s="387" customFormat="1" ht="12" customHeight="1" thickBot="1">
      <c r="A76" s="391" t="s">
        <v>315</v>
      </c>
      <c r="B76" s="276" t="s">
        <v>316</v>
      </c>
      <c r="C76" s="281">
        <f t="shared" ref="C76:I76" si="19">SUM(C77:C78)</f>
        <v>200000000</v>
      </c>
      <c r="D76" s="882">
        <f t="shared" si="19"/>
        <v>308417515</v>
      </c>
      <c r="E76" s="825">
        <f t="shared" si="19"/>
        <v>508417515</v>
      </c>
      <c r="F76" s="882">
        <f t="shared" si="19"/>
        <v>0</v>
      </c>
      <c r="G76" s="825">
        <f t="shared" si="19"/>
        <v>508417515</v>
      </c>
      <c r="H76" s="882">
        <f t="shared" si="19"/>
        <v>0</v>
      </c>
      <c r="I76" s="825">
        <f t="shared" si="19"/>
        <v>508417515</v>
      </c>
      <c r="J76" s="896"/>
      <c r="K76" s="896"/>
      <c r="L76" s="896"/>
      <c r="M76" s="896"/>
      <c r="N76" s="896"/>
      <c r="O76" s="896"/>
      <c r="P76" s="896"/>
      <c r="Q76" s="896"/>
    </row>
    <row r="77" spans="1:17" s="387" customFormat="1" ht="12" customHeight="1">
      <c r="A77" s="14" t="s">
        <v>341</v>
      </c>
      <c r="B77" s="388" t="s">
        <v>317</v>
      </c>
      <c r="C77" s="286">
        <v>200000000</v>
      </c>
      <c r="D77" s="824">
        <v>308417515</v>
      </c>
      <c r="E77" s="823">
        <f>SUM(C77+D77)</f>
        <v>508417515</v>
      </c>
      <c r="F77" s="824"/>
      <c r="G77" s="823">
        <f>SUM(E77+F77)</f>
        <v>508417515</v>
      </c>
      <c r="H77" s="824"/>
      <c r="I77" s="823">
        <f>SUM(G77+H77)</f>
        <v>508417515</v>
      </c>
      <c r="J77" s="896"/>
      <c r="K77" s="896"/>
      <c r="L77" s="896"/>
      <c r="M77" s="896"/>
      <c r="N77" s="896"/>
      <c r="O77" s="896"/>
      <c r="P77" s="896"/>
      <c r="Q77" s="896"/>
    </row>
    <row r="78" spans="1:17" s="387" customFormat="1" ht="12" customHeight="1" thickBot="1">
      <c r="A78" s="15" t="s">
        <v>342</v>
      </c>
      <c r="B78" s="390" t="s">
        <v>318</v>
      </c>
      <c r="C78" s="286"/>
      <c r="D78" s="824"/>
      <c r="E78" s="823">
        <f>SUM(C78+D78)</f>
        <v>0</v>
      </c>
      <c r="F78" s="824"/>
      <c r="G78" s="823">
        <f>SUM(E78+F78)</f>
        <v>0</v>
      </c>
      <c r="H78" s="824"/>
      <c r="I78" s="823">
        <f>SUM(G78+H78)</f>
        <v>0</v>
      </c>
      <c r="J78" s="896"/>
      <c r="K78" s="896"/>
      <c r="L78" s="896"/>
      <c r="M78" s="896"/>
      <c r="N78" s="896"/>
      <c r="O78" s="896"/>
      <c r="P78" s="896"/>
      <c r="Q78" s="896"/>
    </row>
    <row r="79" spans="1:17" s="387" customFormat="1" ht="12" customHeight="1" thickBot="1">
      <c r="A79" s="391" t="s">
        <v>319</v>
      </c>
      <c r="B79" s="276" t="s">
        <v>320</v>
      </c>
      <c r="C79" s="281">
        <f t="shared" ref="C79:I79" si="20">SUM(C80:C82)</f>
        <v>20000000</v>
      </c>
      <c r="D79" s="882">
        <f t="shared" si="20"/>
        <v>0</v>
      </c>
      <c r="E79" s="822">
        <f t="shared" si="20"/>
        <v>20000000</v>
      </c>
      <c r="F79" s="882">
        <f t="shared" si="20"/>
        <v>0</v>
      </c>
      <c r="G79" s="822">
        <f t="shared" si="20"/>
        <v>20000000</v>
      </c>
      <c r="H79" s="882">
        <f t="shared" si="20"/>
        <v>0</v>
      </c>
      <c r="I79" s="822">
        <f t="shared" si="20"/>
        <v>20000000</v>
      </c>
      <c r="J79" s="896"/>
      <c r="K79" s="896"/>
      <c r="L79" s="896"/>
      <c r="M79" s="896"/>
      <c r="N79" s="896"/>
      <c r="O79" s="896"/>
      <c r="P79" s="896"/>
      <c r="Q79" s="896"/>
    </row>
    <row r="80" spans="1:17" s="387" customFormat="1" ht="12" customHeight="1">
      <c r="A80" s="14" t="s">
        <v>343</v>
      </c>
      <c r="B80" s="388" t="s">
        <v>321</v>
      </c>
      <c r="C80" s="286"/>
      <c r="D80" s="824"/>
      <c r="E80" s="823">
        <f>SUM(C80+D80)</f>
        <v>0</v>
      </c>
      <c r="F80" s="824"/>
      <c r="G80" s="823">
        <f>SUM(E80+F80)</f>
        <v>0</v>
      </c>
      <c r="H80" s="824"/>
      <c r="I80" s="823">
        <f>SUM(G80+H80)</f>
        <v>0</v>
      </c>
      <c r="J80" s="896"/>
      <c r="K80" s="896"/>
      <c r="L80" s="896"/>
      <c r="M80" s="896"/>
      <c r="N80" s="896"/>
      <c r="O80" s="896"/>
      <c r="P80" s="896"/>
      <c r="Q80" s="896"/>
    </row>
    <row r="81" spans="1:17" s="387" customFormat="1" ht="12" customHeight="1">
      <c r="A81" s="13" t="s">
        <v>344</v>
      </c>
      <c r="B81" s="389" t="s">
        <v>322</v>
      </c>
      <c r="C81" s="286">
        <v>20000000</v>
      </c>
      <c r="D81" s="824"/>
      <c r="E81" s="823">
        <f>SUM(C81+D81)</f>
        <v>20000000</v>
      </c>
      <c r="F81" s="824"/>
      <c r="G81" s="823">
        <f>SUM(E81+F81)</f>
        <v>20000000</v>
      </c>
      <c r="H81" s="824"/>
      <c r="I81" s="823">
        <f>SUM(G81+H81)</f>
        <v>20000000</v>
      </c>
      <c r="J81" s="896"/>
      <c r="K81" s="896"/>
      <c r="L81" s="896"/>
      <c r="M81" s="896"/>
      <c r="N81" s="896"/>
      <c r="O81" s="896"/>
      <c r="P81" s="896"/>
      <c r="Q81" s="896"/>
    </row>
    <row r="82" spans="1:17" s="387" customFormat="1" ht="12" customHeight="1" thickBot="1">
      <c r="A82" s="15" t="s">
        <v>345</v>
      </c>
      <c r="B82" s="390" t="s">
        <v>323</v>
      </c>
      <c r="C82" s="286"/>
      <c r="D82" s="824"/>
      <c r="E82" s="823">
        <f>SUM(C82+D82)</f>
        <v>0</v>
      </c>
      <c r="F82" s="824"/>
      <c r="G82" s="823">
        <f>SUM(E82+F82)</f>
        <v>0</v>
      </c>
      <c r="H82" s="824"/>
      <c r="I82" s="823">
        <f>SUM(G82+H82)</f>
        <v>0</v>
      </c>
      <c r="J82" s="896"/>
      <c r="K82" s="896"/>
      <c r="L82" s="896"/>
      <c r="M82" s="896"/>
      <c r="N82" s="896"/>
      <c r="O82" s="896"/>
      <c r="P82" s="896"/>
      <c r="Q82" s="896"/>
    </row>
    <row r="83" spans="1:17" s="387" customFormat="1" ht="12" customHeight="1" thickBot="1">
      <c r="A83" s="391" t="s">
        <v>324</v>
      </c>
      <c r="B83" s="276" t="s">
        <v>346</v>
      </c>
      <c r="C83" s="281">
        <f t="shared" ref="C83:I83" si="21">SUM(C84:C87)</f>
        <v>0</v>
      </c>
      <c r="D83" s="882">
        <f t="shared" si="21"/>
        <v>0</v>
      </c>
      <c r="E83" s="822">
        <f t="shared" si="21"/>
        <v>0</v>
      </c>
      <c r="F83" s="882">
        <f t="shared" si="21"/>
        <v>0</v>
      </c>
      <c r="G83" s="822">
        <f t="shared" si="21"/>
        <v>0</v>
      </c>
      <c r="H83" s="882">
        <f t="shared" si="21"/>
        <v>0</v>
      </c>
      <c r="I83" s="822">
        <f t="shared" si="21"/>
        <v>0</v>
      </c>
      <c r="J83" s="896"/>
      <c r="K83" s="896"/>
      <c r="L83" s="896"/>
      <c r="M83" s="896"/>
      <c r="N83" s="896"/>
      <c r="O83" s="896"/>
      <c r="P83" s="896"/>
      <c r="Q83" s="896"/>
    </row>
    <row r="84" spans="1:17" s="387" customFormat="1" ht="12" customHeight="1">
      <c r="A84" s="393" t="s">
        <v>325</v>
      </c>
      <c r="B84" s="388" t="s">
        <v>326</v>
      </c>
      <c r="C84" s="286"/>
      <c r="D84" s="824"/>
      <c r="E84" s="823">
        <f>SUM(C84:D84)</f>
        <v>0</v>
      </c>
      <c r="F84" s="824"/>
      <c r="G84" s="823">
        <f>SUM(E84:F84)</f>
        <v>0</v>
      </c>
      <c r="H84" s="824"/>
      <c r="I84" s="823">
        <f>SUM(G84:H84)</f>
        <v>0</v>
      </c>
      <c r="J84" s="896"/>
      <c r="K84" s="896"/>
      <c r="L84" s="896"/>
      <c r="M84" s="896"/>
      <c r="N84" s="896"/>
      <c r="O84" s="896"/>
      <c r="P84" s="896"/>
      <c r="Q84" s="896"/>
    </row>
    <row r="85" spans="1:17" s="387" customFormat="1" ht="12" customHeight="1">
      <c r="A85" s="394" t="s">
        <v>327</v>
      </c>
      <c r="B85" s="389" t="s">
        <v>328</v>
      </c>
      <c r="C85" s="286"/>
      <c r="D85" s="824"/>
      <c r="E85" s="823">
        <f>SUM(C85:D85)</f>
        <v>0</v>
      </c>
      <c r="F85" s="824"/>
      <c r="G85" s="823">
        <f>SUM(E85:F85)</f>
        <v>0</v>
      </c>
      <c r="H85" s="824"/>
      <c r="I85" s="823">
        <f>SUM(G85:H85)</f>
        <v>0</v>
      </c>
      <c r="J85" s="896"/>
      <c r="K85" s="896"/>
      <c r="L85" s="896"/>
      <c r="M85" s="896"/>
      <c r="N85" s="896"/>
      <c r="O85" s="896"/>
      <c r="P85" s="896"/>
      <c r="Q85" s="896"/>
    </row>
    <row r="86" spans="1:17" s="387" customFormat="1" ht="12" customHeight="1">
      <c r="A86" s="394" t="s">
        <v>329</v>
      </c>
      <c r="B86" s="389" t="s">
        <v>330</v>
      </c>
      <c r="C86" s="286"/>
      <c r="D86" s="824"/>
      <c r="E86" s="823">
        <f>SUM(C86:D86)</f>
        <v>0</v>
      </c>
      <c r="F86" s="824"/>
      <c r="G86" s="823">
        <f>SUM(E86:F86)</f>
        <v>0</v>
      </c>
      <c r="H86" s="824"/>
      <c r="I86" s="823">
        <f>SUM(G86:H86)</f>
        <v>0</v>
      </c>
      <c r="J86" s="896"/>
      <c r="K86" s="896"/>
      <c r="L86" s="896"/>
      <c r="M86" s="896"/>
      <c r="N86" s="896"/>
      <c r="O86" s="896"/>
      <c r="P86" s="896"/>
      <c r="Q86" s="896"/>
    </row>
    <row r="87" spans="1:17" s="387" customFormat="1" ht="12" customHeight="1" thickBot="1">
      <c r="A87" s="395" t="s">
        <v>331</v>
      </c>
      <c r="B87" s="390" t="s">
        <v>332</v>
      </c>
      <c r="C87" s="286"/>
      <c r="D87" s="883"/>
      <c r="E87" s="826">
        <f>SUM(C87:D87)</f>
        <v>0</v>
      </c>
      <c r="F87" s="883"/>
      <c r="G87" s="826">
        <f>SUM(E87:F87)</f>
        <v>0</v>
      </c>
      <c r="H87" s="883"/>
      <c r="I87" s="826">
        <f>SUM(G87:H87)</f>
        <v>0</v>
      </c>
      <c r="J87" s="896"/>
      <c r="K87" s="896"/>
      <c r="L87" s="896"/>
      <c r="M87" s="896"/>
      <c r="N87" s="896"/>
      <c r="O87" s="896"/>
      <c r="P87" s="896"/>
      <c r="Q87" s="896"/>
    </row>
    <row r="88" spans="1:17" s="387" customFormat="1" ht="13.5" customHeight="1" thickBot="1">
      <c r="A88" s="391" t="s">
        <v>333</v>
      </c>
      <c r="B88" s="276" t="s">
        <v>334</v>
      </c>
      <c r="C88" s="435"/>
      <c r="D88" s="884"/>
      <c r="E88" s="827"/>
      <c r="F88" s="884"/>
      <c r="G88" s="827"/>
      <c r="H88" s="884"/>
      <c r="I88" s="827"/>
      <c r="J88" s="896"/>
      <c r="K88" s="896"/>
      <c r="L88" s="896"/>
      <c r="M88" s="896"/>
      <c r="N88" s="896"/>
      <c r="O88" s="896"/>
      <c r="P88" s="896"/>
      <c r="Q88" s="896"/>
    </row>
    <row r="89" spans="1:17" s="387" customFormat="1" ht="15.75" customHeight="1" thickBot="1">
      <c r="A89" s="391" t="s">
        <v>335</v>
      </c>
      <c r="B89" s="396" t="s">
        <v>336</v>
      </c>
      <c r="C89" s="287">
        <f t="shared" ref="C89:I89" si="22">+C67+C71+C76+C79+C83+C88</f>
        <v>220000000</v>
      </c>
      <c r="D89" s="882">
        <f t="shared" si="22"/>
        <v>308417515</v>
      </c>
      <c r="E89" s="822">
        <f t="shared" si="22"/>
        <v>528417515</v>
      </c>
      <c r="F89" s="882">
        <f t="shared" si="22"/>
        <v>0</v>
      </c>
      <c r="G89" s="822">
        <f t="shared" si="22"/>
        <v>528417515</v>
      </c>
      <c r="H89" s="882">
        <f t="shared" si="22"/>
        <v>0</v>
      </c>
      <c r="I89" s="822">
        <f t="shared" si="22"/>
        <v>528417515</v>
      </c>
      <c r="J89" s="896"/>
      <c r="K89" s="896"/>
      <c r="L89" s="896"/>
      <c r="M89" s="896"/>
      <c r="N89" s="896"/>
      <c r="O89" s="896"/>
      <c r="P89" s="896"/>
      <c r="Q89" s="896"/>
    </row>
    <row r="90" spans="1:17" s="387" customFormat="1" ht="16.5" customHeight="1" thickBot="1">
      <c r="A90" s="397" t="s">
        <v>349</v>
      </c>
      <c r="B90" s="398" t="s">
        <v>337</v>
      </c>
      <c r="C90" s="287">
        <f t="shared" ref="C90:I90" si="23">+C66+C89</f>
        <v>3772157895</v>
      </c>
      <c r="D90" s="882">
        <f t="shared" si="23"/>
        <v>342825740</v>
      </c>
      <c r="E90" s="822">
        <f t="shared" si="23"/>
        <v>4114983635</v>
      </c>
      <c r="F90" s="882">
        <f t="shared" si="23"/>
        <v>170333438</v>
      </c>
      <c r="G90" s="822">
        <f t="shared" si="23"/>
        <v>4267817073</v>
      </c>
      <c r="H90" s="882">
        <f t="shared" si="23"/>
        <v>-199009502</v>
      </c>
      <c r="I90" s="822">
        <f t="shared" si="23"/>
        <v>4068807571</v>
      </c>
      <c r="J90" s="896"/>
      <c r="K90" s="896"/>
      <c r="L90" s="896"/>
      <c r="M90" s="896"/>
      <c r="N90" s="896"/>
      <c r="O90" s="896"/>
      <c r="P90" s="896"/>
      <c r="Q90" s="896"/>
    </row>
    <row r="91" spans="1:17" s="387" customFormat="1" ht="83.25" customHeight="1">
      <c r="A91" s="4"/>
      <c r="B91" s="5"/>
      <c r="C91" s="288"/>
      <c r="D91" s="288"/>
      <c r="F91" s="288"/>
      <c r="H91" s="896"/>
      <c r="I91" s="896"/>
      <c r="J91" s="896"/>
      <c r="K91" s="896"/>
      <c r="L91" s="896"/>
      <c r="M91" s="896"/>
      <c r="N91" s="896"/>
      <c r="O91" s="896"/>
      <c r="P91" s="896"/>
      <c r="Q91" s="896"/>
    </row>
    <row r="92" spans="1:17" ht="16.5" customHeight="1">
      <c r="A92" s="927" t="s">
        <v>46</v>
      </c>
      <c r="B92" s="927"/>
      <c r="C92" s="927"/>
      <c r="D92" s="592"/>
      <c r="F92" s="592"/>
    </row>
    <row r="93" spans="1:17" s="399" customFormat="1" ht="16.5" customHeight="1" thickBot="1">
      <c r="A93" s="929" t="s">
        <v>132</v>
      </c>
      <c r="B93" s="929"/>
      <c r="C93" s="134" t="s">
        <v>679</v>
      </c>
      <c r="D93" s="638"/>
      <c r="F93" s="638"/>
      <c r="H93" s="897"/>
      <c r="I93" s="897"/>
      <c r="J93" s="897"/>
      <c r="K93" s="897"/>
      <c r="L93" s="897"/>
      <c r="M93" s="897"/>
      <c r="N93" s="897"/>
      <c r="O93" s="897"/>
      <c r="P93" s="897"/>
      <c r="Q93" s="897"/>
    </row>
    <row r="94" spans="1:17" ht="38.1" customHeight="1" thickBot="1">
      <c r="A94" s="22" t="s">
        <v>70</v>
      </c>
      <c r="B94" s="23" t="s">
        <v>47</v>
      </c>
      <c r="C94" s="38" t="s">
        <v>771</v>
      </c>
      <c r="D94" s="879" t="s">
        <v>849</v>
      </c>
      <c r="E94" s="819" t="s">
        <v>840</v>
      </c>
      <c r="F94" s="879" t="s">
        <v>856</v>
      </c>
      <c r="G94" s="819" t="s">
        <v>840</v>
      </c>
      <c r="H94" s="879" t="s">
        <v>863</v>
      </c>
      <c r="I94" s="819" t="s">
        <v>840</v>
      </c>
    </row>
    <row r="95" spans="1:17" s="386" customFormat="1" ht="12" customHeight="1" thickBot="1">
      <c r="A95" s="31">
        <v>1</v>
      </c>
      <c r="B95" s="32">
        <v>2</v>
      </c>
      <c r="C95" s="33">
        <v>3</v>
      </c>
      <c r="D95" s="886"/>
      <c r="E95" s="828"/>
      <c r="F95" s="886"/>
      <c r="G95" s="828"/>
      <c r="H95" s="886"/>
      <c r="I95" s="828"/>
      <c r="J95" s="895"/>
      <c r="K95" s="895"/>
      <c r="L95" s="895"/>
      <c r="M95" s="895"/>
      <c r="N95" s="895"/>
      <c r="O95" s="895"/>
      <c r="P95" s="895"/>
      <c r="Q95" s="895"/>
    </row>
    <row r="96" spans="1:17" ht="12" customHeight="1" thickBot="1">
      <c r="A96" s="21" t="s">
        <v>18</v>
      </c>
      <c r="B96" s="30" t="s">
        <v>352</v>
      </c>
      <c r="C96" s="280">
        <f t="shared" ref="C96:I96" si="24">SUM(C97:C101)</f>
        <v>2713240763</v>
      </c>
      <c r="D96" s="887">
        <f t="shared" si="24"/>
        <v>134253269</v>
      </c>
      <c r="E96" s="829">
        <f t="shared" si="24"/>
        <v>2847494032</v>
      </c>
      <c r="F96" s="887">
        <f t="shared" si="24"/>
        <v>89422541</v>
      </c>
      <c r="G96" s="829">
        <f t="shared" si="24"/>
        <v>2936916573</v>
      </c>
      <c r="H96" s="887">
        <f t="shared" si="24"/>
        <v>149635532</v>
      </c>
      <c r="I96" s="829">
        <f t="shared" si="24"/>
        <v>3086552105</v>
      </c>
    </row>
    <row r="97" spans="1:9" ht="12" customHeight="1">
      <c r="A97" s="16" t="s">
        <v>100</v>
      </c>
      <c r="B97" s="9" t="s">
        <v>48</v>
      </c>
      <c r="C97" s="282">
        <v>1062548225</v>
      </c>
      <c r="D97" s="830">
        <v>22716076</v>
      </c>
      <c r="E97" s="831">
        <f>SUM(C97+D97)</f>
        <v>1085264301</v>
      </c>
      <c r="F97" s="830">
        <v>40531498</v>
      </c>
      <c r="G97" s="831">
        <f>SUM(E97+F97)</f>
        <v>1125795799</v>
      </c>
      <c r="H97" s="830">
        <v>30358906</v>
      </c>
      <c r="I97" s="831">
        <f>SUM(G97+H97)</f>
        <v>1156154705</v>
      </c>
    </row>
    <row r="98" spans="1:9" ht="12" customHeight="1">
      <c r="A98" s="13" t="s">
        <v>101</v>
      </c>
      <c r="B98" s="7" t="s">
        <v>162</v>
      </c>
      <c r="C98" s="283">
        <v>214759363</v>
      </c>
      <c r="D98" s="832">
        <v>3756799</v>
      </c>
      <c r="E98" s="831">
        <f>SUM(C98+D98)</f>
        <v>218516162</v>
      </c>
      <c r="F98" s="832">
        <v>3993278</v>
      </c>
      <c r="G98" s="831">
        <f>SUM(E98+F98)</f>
        <v>222509440</v>
      </c>
      <c r="H98" s="832">
        <v>5304016</v>
      </c>
      <c r="I98" s="831">
        <f>SUM(G98+H98)</f>
        <v>227813456</v>
      </c>
    </row>
    <row r="99" spans="1:9" ht="12" customHeight="1">
      <c r="A99" s="13" t="s">
        <v>102</v>
      </c>
      <c r="B99" s="7" t="s">
        <v>126</v>
      </c>
      <c r="C99" s="285">
        <v>1128644710</v>
      </c>
      <c r="D99" s="832">
        <v>93963986</v>
      </c>
      <c r="E99" s="831">
        <f>SUM(C99+D99)</f>
        <v>1222608696</v>
      </c>
      <c r="F99" s="832">
        <v>17907765</v>
      </c>
      <c r="G99" s="831">
        <f>SUM(E99+F99)</f>
        <v>1240516461</v>
      </c>
      <c r="H99" s="832">
        <v>91537120</v>
      </c>
      <c r="I99" s="831">
        <f>SUM(G99+H99)</f>
        <v>1332053581</v>
      </c>
    </row>
    <row r="100" spans="1:9" ht="12" customHeight="1">
      <c r="A100" s="13" t="s">
        <v>103</v>
      </c>
      <c r="B100" s="10" t="s">
        <v>163</v>
      </c>
      <c r="C100" s="285">
        <v>61500000</v>
      </c>
      <c r="D100" s="832"/>
      <c r="E100" s="831">
        <f>SUM(C100+D100)</f>
        <v>61500000</v>
      </c>
      <c r="F100" s="832"/>
      <c r="G100" s="831">
        <f>SUM(E100+F100)</f>
        <v>61500000</v>
      </c>
      <c r="H100" s="832">
        <v>1868790</v>
      </c>
      <c r="I100" s="831">
        <f>SUM(G100+H100)</f>
        <v>63368790</v>
      </c>
    </row>
    <row r="101" spans="1:9" ht="12" customHeight="1" thickBot="1">
      <c r="A101" s="13" t="s">
        <v>114</v>
      </c>
      <c r="B101" s="18" t="s">
        <v>164</v>
      </c>
      <c r="C101" s="285">
        <f>245788465</f>
        <v>245788465</v>
      </c>
      <c r="D101" s="832">
        <v>13816408</v>
      </c>
      <c r="E101" s="831">
        <f>SUM(C101+D101)</f>
        <v>259604873</v>
      </c>
      <c r="F101" s="832">
        <v>26990000</v>
      </c>
      <c r="G101" s="831">
        <f>SUM(E101+F101)</f>
        <v>286594873</v>
      </c>
      <c r="H101" s="832">
        <v>20566700</v>
      </c>
      <c r="I101" s="831">
        <f>SUM(G101+H101)</f>
        <v>307161573</v>
      </c>
    </row>
    <row r="102" spans="1:9" ht="12" customHeight="1" thickBot="1">
      <c r="A102" s="19" t="s">
        <v>19</v>
      </c>
      <c r="B102" s="29" t="s">
        <v>363</v>
      </c>
      <c r="C102" s="281">
        <f t="shared" ref="C102:I102" si="25">+C103+C105+C107</f>
        <v>942750428</v>
      </c>
      <c r="D102" s="281">
        <f t="shared" si="25"/>
        <v>106839228</v>
      </c>
      <c r="E102" s="281">
        <f t="shared" si="25"/>
        <v>1049589656</v>
      </c>
      <c r="F102" s="281">
        <f t="shared" si="25"/>
        <v>35314760</v>
      </c>
      <c r="G102" s="281">
        <f t="shared" si="25"/>
        <v>1084904416</v>
      </c>
      <c r="H102" s="281">
        <f t="shared" si="25"/>
        <v>-281663137</v>
      </c>
      <c r="I102" s="281">
        <f t="shared" si="25"/>
        <v>803241279</v>
      </c>
    </row>
    <row r="103" spans="1:9" ht="12" customHeight="1">
      <c r="A103" s="14" t="s">
        <v>106</v>
      </c>
      <c r="B103" s="7" t="s">
        <v>212</v>
      </c>
      <c r="C103" s="284">
        <v>640023671</v>
      </c>
      <c r="D103" s="832">
        <v>38252039</v>
      </c>
      <c r="E103" s="833">
        <f>SUM(C103+D103)</f>
        <v>678275710</v>
      </c>
      <c r="F103" s="832">
        <v>35314760</v>
      </c>
      <c r="G103" s="833">
        <f>SUM(E103+F103)</f>
        <v>713590470</v>
      </c>
      <c r="H103" s="832">
        <v>-329594313</v>
      </c>
      <c r="I103" s="833">
        <f>SUM(G103+H103)</f>
        <v>383996157</v>
      </c>
    </row>
    <row r="104" spans="1:9" ht="12" customHeight="1">
      <c r="A104" s="14" t="s">
        <v>107</v>
      </c>
      <c r="B104" s="11" t="s">
        <v>367</v>
      </c>
      <c r="C104" s="284">
        <v>346740769</v>
      </c>
      <c r="D104" s="832"/>
      <c r="E104" s="833">
        <f>SUM(C104+D104)</f>
        <v>346740769</v>
      </c>
      <c r="F104" s="832"/>
      <c r="G104" s="833">
        <f>SUM(E104+F104)</f>
        <v>346740769</v>
      </c>
      <c r="H104" s="832"/>
      <c r="I104" s="833">
        <f>SUM(G104+H104)</f>
        <v>346740769</v>
      </c>
    </row>
    <row r="105" spans="1:9" ht="12" customHeight="1">
      <c r="A105" s="14" t="s">
        <v>108</v>
      </c>
      <c r="B105" s="11" t="s">
        <v>166</v>
      </c>
      <c r="C105" s="283">
        <v>261626757</v>
      </c>
      <c r="D105" s="832">
        <v>46587189</v>
      </c>
      <c r="E105" s="833">
        <f>SUM(C105+D105)</f>
        <v>308213946</v>
      </c>
      <c r="F105" s="832"/>
      <c r="G105" s="833">
        <f>SUM(E105+F105)</f>
        <v>308213946</v>
      </c>
      <c r="H105" s="832">
        <v>3368902</v>
      </c>
      <c r="I105" s="833">
        <f>SUM(G105+H105)</f>
        <v>311582848</v>
      </c>
    </row>
    <row r="106" spans="1:9" ht="12" customHeight="1">
      <c r="A106" s="14" t="s">
        <v>109</v>
      </c>
      <c r="B106" s="11" t="s">
        <v>368</v>
      </c>
      <c r="C106" s="252"/>
      <c r="D106" s="832"/>
      <c r="E106" s="833">
        <f>SUM(C106+D106)</f>
        <v>0</v>
      </c>
      <c r="F106" s="832"/>
      <c r="G106" s="833">
        <f>SUM(E106+F106)</f>
        <v>0</v>
      </c>
      <c r="H106" s="832"/>
      <c r="I106" s="833">
        <f>SUM(G106+H106)</f>
        <v>0</v>
      </c>
    </row>
    <row r="107" spans="1:9" ht="12" customHeight="1" thickBot="1">
      <c r="A107" s="14" t="s">
        <v>110</v>
      </c>
      <c r="B107" s="278" t="s">
        <v>215</v>
      </c>
      <c r="C107" s="756">
        <v>41100000</v>
      </c>
      <c r="D107" s="832">
        <v>22000000</v>
      </c>
      <c r="E107" s="833">
        <f>SUM(C107+D107)</f>
        <v>63100000</v>
      </c>
      <c r="F107" s="832"/>
      <c r="G107" s="833">
        <f>SUM(E107+F107)</f>
        <v>63100000</v>
      </c>
      <c r="H107" s="832">
        <v>44562274</v>
      </c>
      <c r="I107" s="833">
        <f>SUM(G107+H107)</f>
        <v>107662274</v>
      </c>
    </row>
    <row r="108" spans="1:9" ht="12" customHeight="1" thickBot="1">
      <c r="A108" s="19" t="s">
        <v>20</v>
      </c>
      <c r="B108" s="119" t="s">
        <v>374</v>
      </c>
      <c r="C108" s="281">
        <f t="shared" ref="C108:I108" si="26">+C109+C110</f>
        <v>116166704</v>
      </c>
      <c r="D108" s="281">
        <f t="shared" si="26"/>
        <v>101733243</v>
      </c>
      <c r="E108" s="281">
        <f t="shared" si="26"/>
        <v>217899947</v>
      </c>
      <c r="F108" s="281">
        <f t="shared" si="26"/>
        <v>28096137</v>
      </c>
      <c r="G108" s="281">
        <f t="shared" si="26"/>
        <v>245996084</v>
      </c>
      <c r="H108" s="281">
        <f t="shared" si="26"/>
        <v>-66981897</v>
      </c>
      <c r="I108" s="281">
        <f t="shared" si="26"/>
        <v>179014187</v>
      </c>
    </row>
    <row r="109" spans="1:9" ht="12" customHeight="1">
      <c r="A109" s="14" t="s">
        <v>89</v>
      </c>
      <c r="B109" s="8" t="s">
        <v>61</v>
      </c>
      <c r="C109" s="284">
        <f>44532000-365296</f>
        <v>44166704</v>
      </c>
      <c r="D109" s="834">
        <v>-300000</v>
      </c>
      <c r="E109" s="835">
        <f>SUM(C109+D109)</f>
        <v>43866704</v>
      </c>
      <c r="F109" s="834">
        <v>-1539541</v>
      </c>
      <c r="G109" s="835">
        <f>SUM(E109+F109)</f>
        <v>42327163</v>
      </c>
      <c r="H109" s="834">
        <v>-13089140</v>
      </c>
      <c r="I109" s="835">
        <f>SUM(G109+H109)</f>
        <v>29238023</v>
      </c>
    </row>
    <row r="110" spans="1:9" ht="13.5" customHeight="1" thickBot="1">
      <c r="A110" s="15" t="s">
        <v>90</v>
      </c>
      <c r="B110" s="11" t="s">
        <v>62</v>
      </c>
      <c r="C110" s="285">
        <v>72000000</v>
      </c>
      <c r="D110" s="836">
        <v>102033243</v>
      </c>
      <c r="E110" s="835">
        <f>SUM(C110+D110)</f>
        <v>174033243</v>
      </c>
      <c r="F110" s="836">
        <v>29635678</v>
      </c>
      <c r="G110" s="835">
        <f>SUM(E110+F110)</f>
        <v>203668921</v>
      </c>
      <c r="H110" s="836">
        <v>-53892757</v>
      </c>
      <c r="I110" s="835">
        <f>SUM(G110+H110)</f>
        <v>149776164</v>
      </c>
    </row>
    <row r="111" spans="1:9" ht="12" customHeight="1" thickBot="1">
      <c r="A111" s="19" t="s">
        <v>21</v>
      </c>
      <c r="B111" s="119" t="s">
        <v>375</v>
      </c>
      <c r="C111" s="281">
        <f t="shared" ref="C111:I111" si="27">+C96+C102+C108</f>
        <v>3772157895</v>
      </c>
      <c r="D111" s="281">
        <f t="shared" si="27"/>
        <v>342825740</v>
      </c>
      <c r="E111" s="281">
        <f t="shared" si="27"/>
        <v>4114983635</v>
      </c>
      <c r="F111" s="281">
        <f t="shared" si="27"/>
        <v>152833438</v>
      </c>
      <c r="G111" s="281">
        <f t="shared" si="27"/>
        <v>4267817073</v>
      </c>
      <c r="H111" s="281">
        <f t="shared" si="27"/>
        <v>-199009502</v>
      </c>
      <c r="I111" s="281">
        <f t="shared" si="27"/>
        <v>4068807571</v>
      </c>
    </row>
    <row r="112" spans="1:9" ht="12" customHeight="1" thickBot="1">
      <c r="A112" s="19" t="s">
        <v>22</v>
      </c>
      <c r="B112" s="119" t="s">
        <v>376</v>
      </c>
      <c r="C112" s="281">
        <f t="shared" ref="C112:I112" si="28">+C113+C114+C115</f>
        <v>0</v>
      </c>
      <c r="D112" s="887">
        <f t="shared" si="28"/>
        <v>0</v>
      </c>
      <c r="E112" s="829">
        <f t="shared" si="28"/>
        <v>0</v>
      </c>
      <c r="F112" s="887">
        <f t="shared" si="28"/>
        <v>0</v>
      </c>
      <c r="G112" s="829">
        <f t="shared" si="28"/>
        <v>0</v>
      </c>
      <c r="H112" s="887">
        <f t="shared" si="28"/>
        <v>0</v>
      </c>
      <c r="I112" s="829">
        <f t="shared" si="28"/>
        <v>0</v>
      </c>
    </row>
    <row r="113" spans="1:9" ht="12" customHeight="1">
      <c r="A113" s="14" t="s">
        <v>93</v>
      </c>
      <c r="B113" s="8" t="s">
        <v>377</v>
      </c>
      <c r="C113" s="252"/>
      <c r="D113" s="837"/>
      <c r="E113" s="838">
        <f>SUM(C113:D113)</f>
        <v>0</v>
      </c>
      <c r="F113" s="837"/>
      <c r="G113" s="838">
        <f>SUM(E113:F113)</f>
        <v>0</v>
      </c>
      <c r="H113" s="837"/>
      <c r="I113" s="838">
        <f>SUM(G113:H113)</f>
        <v>0</v>
      </c>
    </row>
    <row r="114" spans="1:9" ht="12" customHeight="1">
      <c r="A114" s="14" t="s">
        <v>94</v>
      </c>
      <c r="B114" s="8" t="s">
        <v>378</v>
      </c>
      <c r="C114" s="252"/>
      <c r="D114" s="832"/>
      <c r="E114" s="838">
        <f>SUM(C114:D114)</f>
        <v>0</v>
      </c>
      <c r="F114" s="832"/>
      <c r="G114" s="838">
        <f>SUM(E114:F114)</f>
        <v>0</v>
      </c>
      <c r="H114" s="832"/>
      <c r="I114" s="838">
        <f>SUM(G114:H114)</f>
        <v>0</v>
      </c>
    </row>
    <row r="115" spans="1:9" ht="12" customHeight="1" thickBot="1">
      <c r="A115" s="12" t="s">
        <v>95</v>
      </c>
      <c r="B115" s="6" t="s">
        <v>379</v>
      </c>
      <c r="C115" s="252"/>
      <c r="D115" s="832"/>
      <c r="E115" s="838">
        <f>SUM(C115:D115)</f>
        <v>0</v>
      </c>
      <c r="F115" s="832"/>
      <c r="G115" s="838">
        <f>SUM(E115:F115)</f>
        <v>0</v>
      </c>
      <c r="H115" s="832"/>
      <c r="I115" s="838">
        <f>SUM(G115:H115)</f>
        <v>0</v>
      </c>
    </row>
    <row r="116" spans="1:9" ht="12" customHeight="1" thickBot="1">
      <c r="A116" s="19" t="s">
        <v>23</v>
      </c>
      <c r="B116" s="119" t="s">
        <v>435</v>
      </c>
      <c r="C116" s="281">
        <f t="shared" ref="C116:I116" si="29">+C117+C118+C119+C120</f>
        <v>0</v>
      </c>
      <c r="D116" s="887">
        <f t="shared" si="29"/>
        <v>0</v>
      </c>
      <c r="E116" s="829">
        <f t="shared" si="29"/>
        <v>0</v>
      </c>
      <c r="F116" s="887">
        <f t="shared" si="29"/>
        <v>0</v>
      </c>
      <c r="G116" s="829">
        <f t="shared" si="29"/>
        <v>0</v>
      </c>
      <c r="H116" s="887">
        <f t="shared" si="29"/>
        <v>0</v>
      </c>
      <c r="I116" s="829">
        <f t="shared" si="29"/>
        <v>0</v>
      </c>
    </row>
    <row r="117" spans="1:9" ht="12" customHeight="1">
      <c r="A117" s="14" t="s">
        <v>96</v>
      </c>
      <c r="B117" s="8" t="s">
        <v>380</v>
      </c>
      <c r="C117" s="252"/>
      <c r="D117" s="832"/>
      <c r="E117" s="833">
        <f>SUM(C117:D117)</f>
        <v>0</v>
      </c>
      <c r="F117" s="832"/>
      <c r="G117" s="833">
        <f>SUM(E117:F117)</f>
        <v>0</v>
      </c>
      <c r="H117" s="832"/>
      <c r="I117" s="833">
        <f>SUM(G117:H117)</f>
        <v>0</v>
      </c>
    </row>
    <row r="118" spans="1:9" ht="12" customHeight="1">
      <c r="A118" s="14" t="s">
        <v>97</v>
      </c>
      <c r="B118" s="8" t="s">
        <v>381</v>
      </c>
      <c r="C118" s="252"/>
      <c r="D118" s="832"/>
      <c r="E118" s="833">
        <f>SUM(C118:D118)</f>
        <v>0</v>
      </c>
      <c r="F118" s="832"/>
      <c r="G118" s="833">
        <f>SUM(E118:F118)</f>
        <v>0</v>
      </c>
      <c r="H118" s="832"/>
      <c r="I118" s="833">
        <f>SUM(G118:H118)</f>
        <v>0</v>
      </c>
    </row>
    <row r="119" spans="1:9" ht="12" customHeight="1">
      <c r="A119" s="14" t="s">
        <v>283</v>
      </c>
      <c r="B119" s="8" t="s">
        <v>382</v>
      </c>
      <c r="C119" s="252"/>
      <c r="D119" s="832"/>
      <c r="E119" s="833">
        <f>SUM(C119:D119)</f>
        <v>0</v>
      </c>
      <c r="F119" s="832"/>
      <c r="G119" s="833">
        <f>SUM(E119:F119)</f>
        <v>0</v>
      </c>
      <c r="H119" s="832"/>
      <c r="I119" s="833">
        <f>SUM(G119:H119)</f>
        <v>0</v>
      </c>
    </row>
    <row r="120" spans="1:9" ht="12" customHeight="1" thickBot="1">
      <c r="A120" s="12" t="s">
        <v>284</v>
      </c>
      <c r="B120" s="6" t="s">
        <v>383</v>
      </c>
      <c r="C120" s="252"/>
      <c r="D120" s="837"/>
      <c r="E120" s="833">
        <f>SUM(C120:D120)</f>
        <v>0</v>
      </c>
      <c r="F120" s="837"/>
      <c r="G120" s="833">
        <f>SUM(E120:F120)</f>
        <v>0</v>
      </c>
      <c r="H120" s="837"/>
      <c r="I120" s="833">
        <f>SUM(G120:H120)</f>
        <v>0</v>
      </c>
    </row>
    <row r="121" spans="1:9" ht="12" customHeight="1" thickBot="1">
      <c r="A121" s="19" t="s">
        <v>24</v>
      </c>
      <c r="B121" s="119" t="s">
        <v>384</v>
      </c>
      <c r="C121" s="287">
        <f t="shared" ref="C121:I121" si="30">+C122+C123+C124+C125</f>
        <v>0</v>
      </c>
      <c r="D121" s="887">
        <f t="shared" si="30"/>
        <v>0</v>
      </c>
      <c r="E121" s="829">
        <f t="shared" si="30"/>
        <v>0</v>
      </c>
      <c r="F121" s="887">
        <f t="shared" si="30"/>
        <v>0</v>
      </c>
      <c r="G121" s="829">
        <f t="shared" si="30"/>
        <v>0</v>
      </c>
      <c r="H121" s="887">
        <f t="shared" si="30"/>
        <v>0</v>
      </c>
      <c r="I121" s="829">
        <f t="shared" si="30"/>
        <v>0</v>
      </c>
    </row>
    <row r="122" spans="1:9" ht="12" customHeight="1">
      <c r="A122" s="14" t="s">
        <v>98</v>
      </c>
      <c r="B122" s="8" t="s">
        <v>385</v>
      </c>
      <c r="C122" s="252"/>
      <c r="D122" s="832"/>
      <c r="E122" s="833">
        <f>SUM(C122+D122)</f>
        <v>0</v>
      </c>
      <c r="F122" s="832"/>
      <c r="G122" s="833">
        <f>SUM(E122+F122)</f>
        <v>0</v>
      </c>
      <c r="H122" s="832"/>
      <c r="I122" s="833">
        <f>SUM(G122+H122)</f>
        <v>0</v>
      </c>
    </row>
    <row r="123" spans="1:9" ht="12" customHeight="1">
      <c r="A123" s="14" t="s">
        <v>99</v>
      </c>
      <c r="B123" s="8" t="s">
        <v>395</v>
      </c>
      <c r="C123" s="252"/>
      <c r="D123" s="832"/>
      <c r="E123" s="833">
        <f>SUM(C123+D123)</f>
        <v>0</v>
      </c>
      <c r="F123" s="832"/>
      <c r="G123" s="833">
        <f>SUM(E123+F123)</f>
        <v>0</v>
      </c>
      <c r="H123" s="832"/>
      <c r="I123" s="833">
        <f>SUM(G123+H123)</f>
        <v>0</v>
      </c>
    </row>
    <row r="124" spans="1:9" ht="12" customHeight="1">
      <c r="A124" s="14" t="s">
        <v>296</v>
      </c>
      <c r="B124" s="8" t="s">
        <v>386</v>
      </c>
      <c r="C124" s="252"/>
      <c r="D124" s="837"/>
      <c r="E124" s="833">
        <f>SUM(C124+D124)</f>
        <v>0</v>
      </c>
      <c r="F124" s="837"/>
      <c r="G124" s="833">
        <f>SUM(E124+F124)</f>
        <v>0</v>
      </c>
      <c r="H124" s="837"/>
      <c r="I124" s="833">
        <f>SUM(G124+H124)</f>
        <v>0</v>
      </c>
    </row>
    <row r="125" spans="1:9" ht="12" customHeight="1" thickBot="1">
      <c r="A125" s="12" t="s">
        <v>297</v>
      </c>
      <c r="B125" s="6" t="s">
        <v>387</v>
      </c>
      <c r="C125" s="252"/>
      <c r="D125" s="837"/>
      <c r="E125" s="833">
        <f>SUM(C125+D125)</f>
        <v>0</v>
      </c>
      <c r="F125" s="837"/>
      <c r="G125" s="833">
        <f>SUM(E125+F125)</f>
        <v>0</v>
      </c>
      <c r="H125" s="837"/>
      <c r="I125" s="833">
        <f>SUM(G125+H125)</f>
        <v>0</v>
      </c>
    </row>
    <row r="126" spans="1:9" ht="12" customHeight="1" thickBot="1">
      <c r="A126" s="19" t="s">
        <v>25</v>
      </c>
      <c r="B126" s="119" t="s">
        <v>388</v>
      </c>
      <c r="C126" s="290">
        <f t="shared" ref="C126:I126" si="31">+C127+C128+C129+C130</f>
        <v>0</v>
      </c>
      <c r="D126" s="888">
        <f t="shared" si="31"/>
        <v>0</v>
      </c>
      <c r="E126" s="839">
        <f t="shared" si="31"/>
        <v>0</v>
      </c>
      <c r="F126" s="888">
        <f t="shared" si="31"/>
        <v>0</v>
      </c>
      <c r="G126" s="839">
        <f t="shared" si="31"/>
        <v>0</v>
      </c>
      <c r="H126" s="888">
        <f t="shared" si="31"/>
        <v>0</v>
      </c>
      <c r="I126" s="839">
        <f t="shared" si="31"/>
        <v>0</v>
      </c>
    </row>
    <row r="127" spans="1:9" ht="12" customHeight="1">
      <c r="A127" s="14" t="s">
        <v>160</v>
      </c>
      <c r="B127" s="8" t="s">
        <v>389</v>
      </c>
      <c r="C127" s="252"/>
      <c r="D127" s="837"/>
      <c r="E127" s="838">
        <f>SUM(C127:D127)</f>
        <v>0</v>
      </c>
      <c r="F127" s="837"/>
      <c r="G127" s="838">
        <f>SUM(E127:F127)</f>
        <v>0</v>
      </c>
      <c r="H127" s="837"/>
      <c r="I127" s="838">
        <f>SUM(G127:H127)</f>
        <v>0</v>
      </c>
    </row>
    <row r="128" spans="1:9" ht="12" customHeight="1">
      <c r="A128" s="14" t="s">
        <v>161</v>
      </c>
      <c r="B128" s="8" t="s">
        <v>390</v>
      </c>
      <c r="C128" s="252"/>
      <c r="D128" s="837"/>
      <c r="E128" s="838">
        <f>SUM(C128:D128)</f>
        <v>0</v>
      </c>
      <c r="F128" s="837"/>
      <c r="G128" s="838">
        <f>SUM(E128:F128)</f>
        <v>0</v>
      </c>
      <c r="H128" s="837"/>
      <c r="I128" s="838">
        <f>SUM(G128:H128)</f>
        <v>0</v>
      </c>
    </row>
    <row r="129" spans="1:17" ht="12" customHeight="1">
      <c r="A129" s="14" t="s">
        <v>214</v>
      </c>
      <c r="B129" s="8" t="s">
        <v>391</v>
      </c>
      <c r="C129" s="252"/>
      <c r="D129" s="837"/>
      <c r="E129" s="838">
        <f>SUM(C129:D129)</f>
        <v>0</v>
      </c>
      <c r="F129" s="837"/>
      <c r="G129" s="838">
        <f>SUM(E129:F129)</f>
        <v>0</v>
      </c>
      <c r="H129" s="837"/>
      <c r="I129" s="838">
        <f>SUM(G129:H129)</f>
        <v>0</v>
      </c>
    </row>
    <row r="130" spans="1:17" ht="12" customHeight="1" thickBot="1">
      <c r="A130" s="14" t="s">
        <v>299</v>
      </c>
      <c r="B130" s="8" t="s">
        <v>392</v>
      </c>
      <c r="C130" s="252"/>
      <c r="D130" s="832"/>
      <c r="E130" s="838">
        <f>SUM(C130:D130)</f>
        <v>0</v>
      </c>
      <c r="F130" s="832"/>
      <c r="G130" s="838">
        <f>SUM(E130:F130)</f>
        <v>0</v>
      </c>
      <c r="H130" s="832"/>
      <c r="I130" s="838">
        <f>SUM(G130:H130)</f>
        <v>0</v>
      </c>
    </row>
    <row r="131" spans="1:17" ht="15" customHeight="1" thickBot="1">
      <c r="A131" s="19" t="s">
        <v>26</v>
      </c>
      <c r="B131" s="119" t="s">
        <v>393</v>
      </c>
      <c r="C131" s="400">
        <f t="shared" ref="C131:I131" si="32">+C112+C116+C121+C126</f>
        <v>0</v>
      </c>
      <c r="D131" s="889">
        <f t="shared" si="32"/>
        <v>0</v>
      </c>
      <c r="E131" s="840">
        <f t="shared" si="32"/>
        <v>0</v>
      </c>
      <c r="F131" s="889">
        <f t="shared" si="32"/>
        <v>0</v>
      </c>
      <c r="G131" s="840">
        <f t="shared" si="32"/>
        <v>0</v>
      </c>
      <c r="H131" s="889">
        <f t="shared" si="32"/>
        <v>0</v>
      </c>
      <c r="I131" s="840">
        <f t="shared" si="32"/>
        <v>0</v>
      </c>
    </row>
    <row r="132" spans="1:17" s="387" customFormat="1" ht="12.95" customHeight="1" thickBot="1">
      <c r="A132" s="279" t="s">
        <v>27</v>
      </c>
      <c r="B132" s="362" t="s">
        <v>394</v>
      </c>
      <c r="C132" s="400">
        <f t="shared" ref="C132:I132" si="33">+C111+C131</f>
        <v>3772157895</v>
      </c>
      <c r="D132" s="889">
        <f t="shared" si="33"/>
        <v>342825740</v>
      </c>
      <c r="E132" s="840">
        <f t="shared" si="33"/>
        <v>4114983635</v>
      </c>
      <c r="F132" s="889">
        <f t="shared" si="33"/>
        <v>152833438</v>
      </c>
      <c r="G132" s="840">
        <f t="shared" si="33"/>
        <v>4267817073</v>
      </c>
      <c r="H132" s="889">
        <f t="shared" si="33"/>
        <v>-199009502</v>
      </c>
      <c r="I132" s="840">
        <f t="shared" si="33"/>
        <v>4068807571</v>
      </c>
      <c r="J132" s="896"/>
      <c r="K132" s="896"/>
      <c r="L132" s="896"/>
      <c r="M132" s="896"/>
      <c r="N132" s="896"/>
      <c r="O132" s="896"/>
      <c r="P132" s="896"/>
      <c r="Q132" s="896"/>
    </row>
    <row r="133" spans="1:17" ht="7.5" customHeight="1">
      <c r="H133" s="364"/>
      <c r="I133" s="385"/>
    </row>
    <row r="134" spans="1:17">
      <c r="A134" s="930" t="s">
        <v>396</v>
      </c>
      <c r="B134" s="930"/>
      <c r="C134" s="930"/>
      <c r="D134" s="593"/>
      <c r="F134" s="593"/>
      <c r="H134" s="593"/>
      <c r="I134" s="385"/>
    </row>
    <row r="135" spans="1:17" ht="15" customHeight="1" thickBot="1">
      <c r="A135" s="928" t="s">
        <v>133</v>
      </c>
      <c r="B135" s="928"/>
      <c r="C135" s="291" t="s">
        <v>213</v>
      </c>
      <c r="D135" s="637"/>
      <c r="F135" s="637"/>
      <c r="H135" s="637"/>
      <c r="I135" s="385"/>
    </row>
    <row r="136" spans="1:17" ht="13.5" customHeight="1" thickBot="1">
      <c r="A136" s="19">
        <v>1</v>
      </c>
      <c r="B136" s="29" t="s">
        <v>397</v>
      </c>
      <c r="C136" s="281">
        <f t="shared" ref="C136:I136" si="34">+C66-C111</f>
        <v>-220000000</v>
      </c>
      <c r="D136" s="281">
        <f t="shared" si="34"/>
        <v>-308417515</v>
      </c>
      <c r="E136" s="281">
        <f t="shared" si="34"/>
        <v>-528417515</v>
      </c>
      <c r="F136" s="281">
        <f t="shared" si="34"/>
        <v>17500000</v>
      </c>
      <c r="G136" s="281">
        <f t="shared" si="34"/>
        <v>-528417515</v>
      </c>
      <c r="H136" s="281">
        <f t="shared" si="34"/>
        <v>0</v>
      </c>
      <c r="I136" s="281">
        <f t="shared" si="34"/>
        <v>-528417515</v>
      </c>
    </row>
    <row r="137" spans="1:17" ht="27.75" customHeight="1" thickBot="1">
      <c r="A137" s="19" t="s">
        <v>19</v>
      </c>
      <c r="B137" s="29" t="s">
        <v>398</v>
      </c>
      <c r="C137" s="281">
        <f t="shared" ref="C137:I137" si="35">+C89-C131</f>
        <v>220000000</v>
      </c>
      <c r="D137" s="281">
        <f t="shared" si="35"/>
        <v>308417515</v>
      </c>
      <c r="E137" s="281">
        <f t="shared" si="35"/>
        <v>528417515</v>
      </c>
      <c r="F137" s="281">
        <f t="shared" si="35"/>
        <v>0</v>
      </c>
      <c r="G137" s="281">
        <f t="shared" si="35"/>
        <v>528417515</v>
      </c>
      <c r="H137" s="281">
        <f t="shared" si="35"/>
        <v>0</v>
      </c>
      <c r="I137" s="281">
        <f t="shared" si="35"/>
        <v>528417515</v>
      </c>
    </row>
  </sheetData>
  <mergeCells count="6">
    <mergeCell ref="A2:C2"/>
    <mergeCell ref="A3:B3"/>
    <mergeCell ref="A93:B93"/>
    <mergeCell ref="A134:C134"/>
    <mergeCell ref="A135:B135"/>
    <mergeCell ref="A92:C92"/>
  </mergeCells>
  <phoneticPr fontId="0" type="noConversion"/>
  <printOptions horizontalCentered="1"/>
  <pageMargins left="0.19685039370078741" right="0.35433070866141736" top="1.4566929133858268" bottom="0.86614173228346458" header="0.78740157480314965" footer="0.59055118110236227"/>
  <pageSetup paperSize="8" orientation="landscape" r:id="rId1"/>
  <headerFooter alignWithMargins="0">
    <oddHeader xml:space="preserve">&amp;L
&amp;C&amp;"Times New Roman CE,Félkövér"&amp;12Dabas Önkormányzat
2018.ÉVI KÖLTSÉGVETÉSÉNEK ÖSSZEVONT MÉRLEG
pénzforgalmi szemléletben, közgazdasági osztályozás szerint
&amp;R&amp;"Times New Roman CE,Félkövér dőlt"&amp;11 1.1. melléklet a 6/2018. (II.19.) ÖK.rendelethez
</oddHeader>
  </headerFooter>
  <rowBreaks count="1" manualBreakCount="1">
    <brk id="91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topLeftCell="A16" zoomScaleNormal="100" zoomScaleSheetLayoutView="100" workbookViewId="0">
      <selection activeCell="C106" sqref="C106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13.83203125" style="385" customWidth="1"/>
    <col min="5" max="16384" width="9.33203125" style="385"/>
  </cols>
  <sheetData>
    <row r="1" spans="1:3" ht="15.95" customHeight="1">
      <c r="A1" s="927" t="s">
        <v>15</v>
      </c>
      <c r="B1" s="927"/>
      <c r="C1" s="927"/>
    </row>
    <row r="2" spans="1:3" ht="15.95" customHeight="1" thickBot="1">
      <c r="A2" s="928" t="s">
        <v>655</v>
      </c>
      <c r="B2" s="928"/>
      <c r="C2" s="291" t="s">
        <v>667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692988253</v>
      </c>
    </row>
    <row r="6" spans="1:3" s="387" customFormat="1" ht="12" customHeight="1">
      <c r="A6" s="14" t="s">
        <v>100</v>
      </c>
      <c r="B6" s="388" t="s">
        <v>240</v>
      </c>
      <c r="C6" s="284">
        <v>1473250</v>
      </c>
    </row>
    <row r="7" spans="1:3" s="387" customFormat="1" ht="12" customHeight="1">
      <c r="A7" s="13" t="s">
        <v>101</v>
      </c>
      <c r="B7" s="389" t="s">
        <v>241</v>
      </c>
      <c r="C7" s="283">
        <v>412368200</v>
      </c>
    </row>
    <row r="8" spans="1:3" s="387" customFormat="1" ht="12" customHeight="1">
      <c r="A8" s="13" t="s">
        <v>102</v>
      </c>
      <c r="B8" s="389" t="s">
        <v>242</v>
      </c>
      <c r="C8" s="283">
        <v>138346664</v>
      </c>
    </row>
    <row r="9" spans="1:3" s="387" customFormat="1" ht="12" customHeight="1">
      <c r="A9" s="13" t="s">
        <v>103</v>
      </c>
      <c r="B9" s="389" t="s">
        <v>243</v>
      </c>
      <c r="C9" s="283">
        <v>20559110</v>
      </c>
    </row>
    <row r="10" spans="1:3" s="387" customFormat="1" ht="12" customHeight="1">
      <c r="A10" s="13" t="s">
        <v>128</v>
      </c>
      <c r="B10" s="389" t="s">
        <v>516</v>
      </c>
      <c r="C10" s="283">
        <v>120241029</v>
      </c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</f>
        <v>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5" s="387" customFormat="1" ht="12" customHeight="1">
      <c r="A17" s="13" t="s">
        <v>110</v>
      </c>
      <c r="B17" s="389" t="s">
        <v>249</v>
      </c>
      <c r="C17" s="283"/>
    </row>
    <row r="18" spans="1:5" s="387" customFormat="1" ht="12" customHeight="1" thickBot="1">
      <c r="A18" s="15" t="s">
        <v>119</v>
      </c>
      <c r="B18" s="390" t="s">
        <v>250</v>
      </c>
      <c r="C18" s="285"/>
    </row>
    <row r="19" spans="1:5" s="387" customFormat="1" ht="12" customHeight="1" thickBot="1">
      <c r="A19" s="19" t="s">
        <v>20</v>
      </c>
      <c r="B19" s="20" t="s">
        <v>251</v>
      </c>
      <c r="C19" s="281">
        <f>+C20+C21+C22+C23+C24</f>
        <v>536850858</v>
      </c>
    </row>
    <row r="20" spans="1:5" s="387" customFormat="1" ht="12" customHeight="1">
      <c r="A20" s="14" t="s">
        <v>89</v>
      </c>
      <c r="B20" s="388" t="s">
        <v>252</v>
      </c>
      <c r="C20" s="284">
        <v>536850858</v>
      </c>
    </row>
    <row r="21" spans="1:5" s="387" customFormat="1" ht="12" customHeight="1">
      <c r="A21" s="13" t="s">
        <v>90</v>
      </c>
      <c r="B21" s="389" t="s">
        <v>253</v>
      </c>
      <c r="C21" s="283"/>
    </row>
    <row r="22" spans="1:5" s="387" customFormat="1" ht="12" customHeight="1">
      <c r="A22" s="13" t="s">
        <v>91</v>
      </c>
      <c r="B22" s="389" t="s">
        <v>470</v>
      </c>
      <c r="C22" s="283"/>
    </row>
    <row r="23" spans="1:5" s="387" customFormat="1" ht="12" customHeight="1">
      <c r="A23" s="13" t="s">
        <v>92</v>
      </c>
      <c r="B23" s="389" t="s">
        <v>471</v>
      </c>
      <c r="C23" s="283"/>
    </row>
    <row r="24" spans="1:5" s="387" customFormat="1" ht="12" customHeight="1">
      <c r="A24" s="13" t="s">
        <v>150</v>
      </c>
      <c r="B24" s="389" t="s">
        <v>254</v>
      </c>
      <c r="C24" s="283"/>
    </row>
    <row r="25" spans="1:5" s="387" customFormat="1" ht="12" customHeight="1" thickBot="1">
      <c r="A25" s="15" t="s">
        <v>151</v>
      </c>
      <c r="B25" s="390" t="s">
        <v>255</v>
      </c>
      <c r="C25" s="285"/>
    </row>
    <row r="26" spans="1:5" s="387" customFormat="1" ht="12" customHeight="1" thickBot="1">
      <c r="A26" s="19" t="s">
        <v>152</v>
      </c>
      <c r="B26" s="20" t="s">
        <v>256</v>
      </c>
      <c r="C26" s="287">
        <f>+C27+C30+C31+C32</f>
        <v>837000000</v>
      </c>
    </row>
    <row r="27" spans="1:5" s="387" customFormat="1" ht="12" customHeight="1">
      <c r="A27" s="14" t="s">
        <v>257</v>
      </c>
      <c r="B27" s="388" t="s">
        <v>263</v>
      </c>
      <c r="C27" s="383">
        <f>+C28+C29</f>
        <v>750000000</v>
      </c>
    </row>
    <row r="28" spans="1:5" s="387" customFormat="1" ht="12" customHeight="1">
      <c r="A28" s="13" t="s">
        <v>258</v>
      </c>
      <c r="B28" s="389" t="s">
        <v>264</v>
      </c>
      <c r="C28" s="283"/>
    </row>
    <row r="29" spans="1:5" s="387" customFormat="1" ht="12" customHeight="1">
      <c r="A29" s="13" t="s">
        <v>259</v>
      </c>
      <c r="B29" s="389" t="s">
        <v>265</v>
      </c>
      <c r="C29" s="283">
        <v>750000000</v>
      </c>
      <c r="D29" s="283"/>
      <c r="E29" s="639"/>
    </row>
    <row r="30" spans="1:5" s="387" customFormat="1" ht="12" customHeight="1">
      <c r="A30" s="13" t="s">
        <v>260</v>
      </c>
      <c r="B30" s="389" t="s">
        <v>266</v>
      </c>
      <c r="C30" s="283">
        <v>85000000</v>
      </c>
    </row>
    <row r="31" spans="1:5" s="387" customFormat="1" ht="12" customHeight="1">
      <c r="A31" s="13" t="s">
        <v>261</v>
      </c>
      <c r="B31" s="389" t="s">
        <v>267</v>
      </c>
      <c r="C31" s="283">
        <v>2000000</v>
      </c>
    </row>
    <row r="32" spans="1:5" s="387" customFormat="1" ht="12" customHeight="1" thickBot="1">
      <c r="A32" s="15" t="s">
        <v>262</v>
      </c>
      <c r="B32" s="390" t="s">
        <v>268</v>
      </c>
      <c r="C32" s="285"/>
    </row>
    <row r="33" spans="1:3" s="387" customFormat="1" ht="12" customHeight="1" thickBot="1">
      <c r="A33" s="19" t="s">
        <v>22</v>
      </c>
      <c r="B33" s="20" t="s">
        <v>269</v>
      </c>
      <c r="C33" s="281">
        <f>SUM(C34:C43)</f>
        <v>186696097</v>
      </c>
    </row>
    <row r="34" spans="1:3" s="387" customFormat="1" ht="12" customHeight="1">
      <c r="A34" s="14" t="s">
        <v>93</v>
      </c>
      <c r="B34" s="388" t="s">
        <v>272</v>
      </c>
      <c r="C34" s="284"/>
    </row>
    <row r="35" spans="1:3" s="387" customFormat="1" ht="12" customHeight="1">
      <c r="A35" s="13" t="s">
        <v>94</v>
      </c>
      <c r="B35" s="389" t="s">
        <v>273</v>
      </c>
      <c r="C35" s="283">
        <f>80637000-19614487</f>
        <v>61022513</v>
      </c>
    </row>
    <row r="36" spans="1:3" s="387" customFormat="1" ht="12" customHeight="1">
      <c r="A36" s="13" t="s">
        <v>95</v>
      </c>
      <c r="B36" s="389" t="s">
        <v>274</v>
      </c>
      <c r="C36" s="283">
        <v>10900000</v>
      </c>
    </row>
    <row r="37" spans="1:3" s="387" customFormat="1" ht="12" customHeight="1">
      <c r="A37" s="13" t="s">
        <v>154</v>
      </c>
      <c r="B37" s="389" t="s">
        <v>275</v>
      </c>
      <c r="C37" s="283"/>
    </row>
    <row r="38" spans="1:3" s="387" customFormat="1" ht="12" customHeight="1">
      <c r="A38" s="13" t="s">
        <v>155</v>
      </c>
      <c r="B38" s="389" t="s">
        <v>276</v>
      </c>
      <c r="C38" s="283">
        <v>76342980</v>
      </c>
    </row>
    <row r="39" spans="1:3" s="387" customFormat="1" ht="12" customHeight="1">
      <c r="A39" s="13" t="s">
        <v>156</v>
      </c>
      <c r="B39" s="389" t="s">
        <v>277</v>
      </c>
      <c r="C39" s="283">
        <v>38430604</v>
      </c>
    </row>
    <row r="40" spans="1:3" s="387" customFormat="1" ht="12" customHeight="1">
      <c r="A40" s="13" t="s">
        <v>157</v>
      </c>
      <c r="B40" s="389" t="s">
        <v>278</v>
      </c>
      <c r="C40" s="283"/>
    </row>
    <row r="41" spans="1:3" s="387" customFormat="1" ht="12" customHeight="1">
      <c r="A41" s="13" t="s">
        <v>158</v>
      </c>
      <c r="B41" s="389" t="s">
        <v>279</v>
      </c>
      <c r="C41" s="283"/>
    </row>
    <row r="42" spans="1:3" s="387" customFormat="1" ht="12" customHeight="1">
      <c r="A42" s="13" t="s">
        <v>270</v>
      </c>
      <c r="B42" s="389" t="s">
        <v>280</v>
      </c>
      <c r="C42" s="286"/>
    </row>
    <row r="43" spans="1:3" s="387" customFormat="1" ht="12" customHeight="1" thickBot="1">
      <c r="A43" s="15" t="s">
        <v>271</v>
      </c>
      <c r="B43" s="390" t="s">
        <v>281</v>
      </c>
      <c r="C43" s="377"/>
    </row>
    <row r="44" spans="1:3" s="387" customFormat="1" ht="12" customHeight="1" thickBot="1">
      <c r="A44" s="19" t="s">
        <v>23</v>
      </c>
      <c r="B44" s="20" t="s">
        <v>282</v>
      </c>
      <c r="C44" s="281">
        <f>SUM(C45:C49)</f>
        <v>0</v>
      </c>
    </row>
    <row r="45" spans="1:3" s="387" customFormat="1" ht="12" customHeight="1">
      <c r="A45" s="14" t="s">
        <v>96</v>
      </c>
      <c r="B45" s="388" t="s">
        <v>286</v>
      </c>
      <c r="C45" s="434"/>
    </row>
    <row r="46" spans="1:3" s="387" customFormat="1" ht="12" customHeight="1">
      <c r="A46" s="13" t="s">
        <v>97</v>
      </c>
      <c r="B46" s="389" t="s">
        <v>287</v>
      </c>
      <c r="C46" s="286"/>
    </row>
    <row r="47" spans="1:3" s="387" customFormat="1" ht="12" customHeight="1">
      <c r="A47" s="13" t="s">
        <v>283</v>
      </c>
      <c r="B47" s="389" t="s">
        <v>288</v>
      </c>
      <c r="C47" s="286"/>
    </row>
    <row r="48" spans="1:3" s="387" customFormat="1" ht="12" customHeight="1">
      <c r="A48" s="13" t="s">
        <v>284</v>
      </c>
      <c r="B48" s="389" t="s">
        <v>289</v>
      </c>
      <c r="C48" s="286"/>
    </row>
    <row r="49" spans="1:3" s="387" customFormat="1" ht="12" customHeight="1" thickBot="1">
      <c r="A49" s="15" t="s">
        <v>285</v>
      </c>
      <c r="B49" s="390" t="s">
        <v>290</v>
      </c>
      <c r="C49" s="377"/>
    </row>
    <row r="50" spans="1:3" s="387" customFormat="1" ht="12" customHeight="1" thickBot="1">
      <c r="A50" s="19" t="s">
        <v>159</v>
      </c>
      <c r="B50" s="20" t="s">
        <v>291</v>
      </c>
      <c r="C50" s="281">
        <f>SUM(C51:C53)</f>
        <v>0</v>
      </c>
    </row>
    <row r="51" spans="1:3" s="387" customFormat="1" ht="12" customHeight="1">
      <c r="A51" s="14" t="s">
        <v>98</v>
      </c>
      <c r="B51" s="388" t="s">
        <v>292</v>
      </c>
      <c r="C51" s="284"/>
    </row>
    <row r="52" spans="1:3" s="387" customFormat="1" ht="12" customHeight="1">
      <c r="A52" s="13" t="s">
        <v>99</v>
      </c>
      <c r="B52" s="389" t="s">
        <v>293</v>
      </c>
      <c r="C52" s="283"/>
    </row>
    <row r="53" spans="1:3" s="387" customFormat="1" ht="12" customHeight="1">
      <c r="A53" s="13" t="s">
        <v>296</v>
      </c>
      <c r="B53" s="389" t="s">
        <v>294</v>
      </c>
      <c r="C53" s="283"/>
    </row>
    <row r="54" spans="1:3" s="387" customFormat="1" ht="12" customHeight="1" thickBot="1">
      <c r="A54" s="15" t="s">
        <v>297</v>
      </c>
      <c r="B54" s="390" t="s">
        <v>295</v>
      </c>
      <c r="C54" s="285"/>
    </row>
    <row r="55" spans="1:3" s="387" customFormat="1" ht="12" customHeight="1" thickBot="1">
      <c r="A55" s="19" t="s">
        <v>25</v>
      </c>
      <c r="B55" s="276" t="s">
        <v>298</v>
      </c>
      <c r="C55" s="281">
        <f>SUM(C56:C58)</f>
        <v>0</v>
      </c>
    </row>
    <row r="56" spans="1:3" s="387" customFormat="1" ht="12" customHeight="1">
      <c r="A56" s="14" t="s">
        <v>160</v>
      </c>
      <c r="B56" s="388" t="s">
        <v>300</v>
      </c>
      <c r="C56" s="286"/>
    </row>
    <row r="57" spans="1:3" s="387" customFormat="1" ht="12" customHeight="1">
      <c r="A57" s="13" t="s">
        <v>161</v>
      </c>
      <c r="B57" s="389" t="s">
        <v>473</v>
      </c>
      <c r="C57" s="286"/>
    </row>
    <row r="58" spans="1:3" s="387" customFormat="1" ht="12" customHeight="1">
      <c r="A58" s="13" t="s">
        <v>214</v>
      </c>
      <c r="B58" s="389" t="s">
        <v>659</v>
      </c>
      <c r="C58" s="286"/>
    </row>
    <row r="59" spans="1:3" s="387" customFormat="1" ht="12" customHeight="1" thickBot="1">
      <c r="A59" s="15" t="s">
        <v>299</v>
      </c>
      <c r="B59" s="390" t="s">
        <v>518</v>
      </c>
      <c r="C59" s="286"/>
    </row>
    <row r="60" spans="1:3" s="387" customFormat="1" ht="12" customHeight="1" thickBot="1">
      <c r="A60" s="19" t="s">
        <v>26</v>
      </c>
      <c r="B60" s="20" t="s">
        <v>303</v>
      </c>
      <c r="C60" s="287">
        <f>+C5+C12+C19+C26+C33+C44+C50+C55</f>
        <v>2253535208</v>
      </c>
    </row>
    <row r="61" spans="1:3" s="387" customFormat="1" ht="12" customHeight="1" thickBot="1">
      <c r="A61" s="391" t="s">
        <v>304</v>
      </c>
      <c r="B61" s="276" t="s">
        <v>305</v>
      </c>
      <c r="C61" s="281">
        <f>SUM(C62:C64)</f>
        <v>0</v>
      </c>
    </row>
    <row r="62" spans="1:3" s="387" customFormat="1" ht="12" customHeight="1">
      <c r="A62" s="14" t="s">
        <v>338</v>
      </c>
      <c r="B62" s="388" t="s">
        <v>306</v>
      </c>
      <c r="C62" s="286"/>
    </row>
    <row r="63" spans="1:3" s="387" customFormat="1" ht="12" customHeight="1">
      <c r="A63" s="13" t="s">
        <v>347</v>
      </c>
      <c r="B63" s="389" t="s">
        <v>307</v>
      </c>
      <c r="C63" s="286"/>
    </row>
    <row r="64" spans="1:3" s="387" customFormat="1" ht="12" customHeight="1" thickBot="1">
      <c r="A64" s="15" t="s">
        <v>348</v>
      </c>
      <c r="B64" s="392" t="s">
        <v>308</v>
      </c>
      <c r="C64" s="286"/>
    </row>
    <row r="65" spans="1:3" s="387" customFormat="1" ht="12" customHeight="1" thickBot="1">
      <c r="A65" s="391" t="s">
        <v>309</v>
      </c>
      <c r="B65" s="276" t="s">
        <v>310</v>
      </c>
      <c r="C65" s="281">
        <f>SUM(C66:C69)</f>
        <v>0</v>
      </c>
    </row>
    <row r="66" spans="1:3" s="387" customFormat="1" ht="12" customHeight="1">
      <c r="A66" s="14" t="s">
        <v>129</v>
      </c>
      <c r="B66" s="388" t="s">
        <v>311</v>
      </c>
      <c r="C66" s="286"/>
    </row>
    <row r="67" spans="1:3" s="387" customFormat="1" ht="12" customHeight="1">
      <c r="A67" s="13" t="s">
        <v>130</v>
      </c>
      <c r="B67" s="389" t="s">
        <v>312</v>
      </c>
      <c r="C67" s="286"/>
    </row>
    <row r="68" spans="1:3" s="387" customFormat="1" ht="12" customHeight="1">
      <c r="A68" s="13" t="s">
        <v>339</v>
      </c>
      <c r="B68" s="389" t="s">
        <v>313</v>
      </c>
      <c r="C68" s="286"/>
    </row>
    <row r="69" spans="1:3" s="387" customFormat="1" ht="12" customHeight="1" thickBot="1">
      <c r="A69" s="15" t="s">
        <v>340</v>
      </c>
      <c r="B69" s="390" t="s">
        <v>314</v>
      </c>
      <c r="C69" s="286"/>
    </row>
    <row r="70" spans="1:3" s="387" customFormat="1" ht="12" customHeight="1" thickBot="1">
      <c r="A70" s="391" t="s">
        <v>315</v>
      </c>
      <c r="B70" s="276" t="s">
        <v>316</v>
      </c>
      <c r="C70" s="281">
        <f>SUM(C71:C72)</f>
        <v>0</v>
      </c>
    </row>
    <row r="71" spans="1:3" s="387" customFormat="1" ht="12" customHeight="1">
      <c r="A71" s="14" t="s">
        <v>341</v>
      </c>
      <c r="B71" s="388" t="s">
        <v>317</v>
      </c>
      <c r="C71" s="286"/>
    </row>
    <row r="72" spans="1:3" s="387" customFormat="1" ht="12" customHeight="1" thickBot="1">
      <c r="A72" s="15" t="s">
        <v>342</v>
      </c>
      <c r="B72" s="390" t="s">
        <v>318</v>
      </c>
      <c r="C72" s="286"/>
    </row>
    <row r="73" spans="1:3" s="387" customFormat="1" ht="12" customHeight="1" thickBot="1">
      <c r="A73" s="391" t="s">
        <v>319</v>
      </c>
      <c r="B73" s="276" t="s">
        <v>320</v>
      </c>
      <c r="C73" s="281">
        <f>SUM(C74:C76)</f>
        <v>0</v>
      </c>
    </row>
    <row r="74" spans="1:3" s="387" customFormat="1" ht="12" customHeight="1">
      <c r="A74" s="14" t="s">
        <v>343</v>
      </c>
      <c r="B74" s="388" t="s">
        <v>321</v>
      </c>
      <c r="C74" s="286"/>
    </row>
    <row r="75" spans="1:3" s="387" customFormat="1" ht="12" customHeight="1">
      <c r="A75" s="13" t="s">
        <v>344</v>
      </c>
      <c r="B75" s="389" t="s">
        <v>322</v>
      </c>
      <c r="C75" s="286"/>
    </row>
    <row r="76" spans="1:3" s="387" customFormat="1" ht="12" customHeight="1" thickBot="1">
      <c r="A76" s="15" t="s">
        <v>345</v>
      </c>
      <c r="B76" s="390" t="s">
        <v>323</v>
      </c>
      <c r="C76" s="286"/>
    </row>
    <row r="77" spans="1:3" s="387" customFormat="1" ht="12" customHeight="1" thickBot="1">
      <c r="A77" s="391" t="s">
        <v>324</v>
      </c>
      <c r="B77" s="276" t="s">
        <v>346</v>
      </c>
      <c r="C77" s="281">
        <f>SUM(C78:C81)</f>
        <v>0</v>
      </c>
    </row>
    <row r="78" spans="1:3" s="387" customFormat="1" ht="12" customHeight="1">
      <c r="A78" s="393" t="s">
        <v>325</v>
      </c>
      <c r="B78" s="388" t="s">
        <v>326</v>
      </c>
      <c r="C78" s="286"/>
    </row>
    <row r="79" spans="1:3" s="387" customFormat="1" ht="12" customHeight="1">
      <c r="A79" s="394" t="s">
        <v>327</v>
      </c>
      <c r="B79" s="389" t="s">
        <v>328</v>
      </c>
      <c r="C79" s="286"/>
    </row>
    <row r="80" spans="1:3" s="387" customFormat="1" ht="12" customHeight="1">
      <c r="A80" s="394" t="s">
        <v>329</v>
      </c>
      <c r="B80" s="389" t="s">
        <v>330</v>
      </c>
      <c r="C80" s="286"/>
    </row>
    <row r="81" spans="1:3" s="387" customFormat="1" ht="12" customHeight="1" thickBot="1">
      <c r="A81" s="395" t="s">
        <v>331</v>
      </c>
      <c r="B81" s="390" t="s">
        <v>332</v>
      </c>
      <c r="C81" s="286"/>
    </row>
    <row r="82" spans="1:3" s="387" customFormat="1" ht="13.5" customHeight="1" thickBot="1">
      <c r="A82" s="391" t="s">
        <v>333</v>
      </c>
      <c r="B82" s="276" t="s">
        <v>334</v>
      </c>
      <c r="C82" s="435"/>
    </row>
    <row r="83" spans="1:3" s="387" customFormat="1" ht="15.75" customHeight="1" thickBot="1">
      <c r="A83" s="391" t="s">
        <v>335</v>
      </c>
      <c r="B83" s="396" t="s">
        <v>336</v>
      </c>
      <c r="C83" s="287">
        <f>+C61+C65+C70+C73+C77+C82</f>
        <v>0</v>
      </c>
    </row>
    <row r="84" spans="1:3" s="387" customFormat="1" ht="16.5" customHeight="1" thickBot="1">
      <c r="A84" s="397" t="s">
        <v>349</v>
      </c>
      <c r="B84" s="398" t="s">
        <v>337</v>
      </c>
      <c r="C84" s="287">
        <f>+C60+C83</f>
        <v>2253535208</v>
      </c>
    </row>
    <row r="85" spans="1:3" s="387" customFormat="1" ht="83.25" customHeight="1">
      <c r="A85" s="4"/>
      <c r="B85" s="5"/>
      <c r="C85" s="288"/>
    </row>
    <row r="86" spans="1:3" ht="16.5" customHeight="1">
      <c r="A86" s="927" t="s">
        <v>46</v>
      </c>
      <c r="B86" s="927"/>
      <c r="C86" s="927"/>
    </row>
    <row r="87" spans="1:3" s="399" customFormat="1" ht="16.5" customHeight="1" thickBot="1">
      <c r="A87" s="929" t="s">
        <v>672</v>
      </c>
      <c r="B87" s="929"/>
      <c r="C87" s="134" t="s">
        <v>679</v>
      </c>
    </row>
    <row r="88" spans="1:3" ht="38.1" customHeight="1" thickBot="1">
      <c r="A88" s="22" t="s">
        <v>70</v>
      </c>
      <c r="B88" s="23" t="s">
        <v>47</v>
      </c>
      <c r="C88" s="38" t="s">
        <v>771</v>
      </c>
    </row>
    <row r="89" spans="1:3" s="386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18</v>
      </c>
      <c r="B90" s="30" t="s">
        <v>352</v>
      </c>
      <c r="C90" s="280">
        <f>SUM(C91:C95)</f>
        <v>1270718076</v>
      </c>
    </row>
    <row r="91" spans="1:3" ht="12" customHeight="1">
      <c r="A91" s="16" t="s">
        <v>100</v>
      </c>
      <c r="B91" s="9" t="s">
        <v>48</v>
      </c>
      <c r="C91" s="282">
        <v>491859735</v>
      </c>
    </row>
    <row r="92" spans="1:3" ht="12" customHeight="1">
      <c r="A92" s="13" t="s">
        <v>101</v>
      </c>
      <c r="B92" s="7" t="s">
        <v>162</v>
      </c>
      <c r="C92" s="283">
        <v>101063051</v>
      </c>
    </row>
    <row r="93" spans="1:3" ht="12" customHeight="1">
      <c r="A93" s="13" t="s">
        <v>102</v>
      </c>
      <c r="B93" s="7" t="s">
        <v>126</v>
      </c>
      <c r="C93" s="285">
        <v>446176710</v>
      </c>
    </row>
    <row r="94" spans="1:3" ht="12" customHeight="1">
      <c r="A94" s="13" t="s">
        <v>103</v>
      </c>
      <c r="B94" s="10" t="s">
        <v>163</v>
      </c>
      <c r="C94" s="285">
        <v>61500000</v>
      </c>
    </row>
    <row r="95" spans="1:3" ht="12" customHeight="1">
      <c r="A95" s="13" t="s">
        <v>114</v>
      </c>
      <c r="B95" s="18" t="s">
        <v>164</v>
      </c>
      <c r="C95" s="285">
        <v>170118580</v>
      </c>
    </row>
    <row r="96" spans="1:3" ht="12" customHeight="1" thickBot="1">
      <c r="A96" s="17" t="s">
        <v>351</v>
      </c>
      <c r="B96" s="139" t="s">
        <v>362</v>
      </c>
      <c r="C96" s="289"/>
    </row>
    <row r="97" spans="1:3" ht="12" customHeight="1" thickBot="1">
      <c r="A97" s="19" t="s">
        <v>19</v>
      </c>
      <c r="B97" s="29" t="s">
        <v>363</v>
      </c>
      <c r="C97" s="281">
        <f>+C98+C100+C102</f>
        <v>902650428</v>
      </c>
    </row>
    <row r="98" spans="1:3" ht="12" customHeight="1">
      <c r="A98" s="14" t="s">
        <v>106</v>
      </c>
      <c r="B98" s="7" t="s">
        <v>212</v>
      </c>
      <c r="C98" s="284">
        <v>641023671</v>
      </c>
    </row>
    <row r="99" spans="1:3" ht="12" customHeight="1">
      <c r="A99" s="14" t="s">
        <v>107</v>
      </c>
      <c r="B99" s="11" t="s">
        <v>367</v>
      </c>
      <c r="C99" s="284"/>
    </row>
    <row r="100" spans="1:3" ht="12" customHeight="1">
      <c r="A100" s="14" t="s">
        <v>108</v>
      </c>
      <c r="B100" s="11" t="s">
        <v>166</v>
      </c>
      <c r="C100" s="283">
        <v>261626757</v>
      </c>
    </row>
    <row r="101" spans="1:3" ht="12" customHeight="1">
      <c r="A101" s="14" t="s">
        <v>109</v>
      </c>
      <c r="B101" s="11" t="s">
        <v>368</v>
      </c>
      <c r="C101" s="252"/>
    </row>
    <row r="102" spans="1:3" ht="12" customHeight="1" thickBot="1">
      <c r="A102" s="14" t="s">
        <v>110</v>
      </c>
      <c r="B102" s="278" t="s">
        <v>215</v>
      </c>
      <c r="C102" s="252"/>
    </row>
    <row r="103" spans="1:3" ht="12" customHeight="1" thickBot="1">
      <c r="A103" s="19" t="s">
        <v>20</v>
      </c>
      <c r="B103" s="119" t="s">
        <v>374</v>
      </c>
      <c r="C103" s="281">
        <f>+C104+C105</f>
        <v>80166704</v>
      </c>
    </row>
    <row r="104" spans="1:3" ht="12" customHeight="1">
      <c r="A104" s="14" t="s">
        <v>89</v>
      </c>
      <c r="B104" s="8" t="s">
        <v>61</v>
      </c>
      <c r="C104" s="284">
        <v>44166704</v>
      </c>
    </row>
    <row r="105" spans="1:3" ht="12" customHeight="1" thickBot="1">
      <c r="A105" s="15" t="s">
        <v>90</v>
      </c>
      <c r="B105" s="11" t="s">
        <v>62</v>
      </c>
      <c r="C105" s="285">
        <v>36000000</v>
      </c>
    </row>
    <row r="106" spans="1:3" ht="12" customHeight="1" thickBot="1">
      <c r="A106" s="19" t="s">
        <v>21</v>
      </c>
      <c r="B106" s="119" t="s">
        <v>375</v>
      </c>
      <c r="C106" s="281">
        <f>+C90+C97+C103</f>
        <v>2253535208</v>
      </c>
    </row>
    <row r="107" spans="1:3" ht="12" customHeight="1" thickBot="1">
      <c r="A107" s="19" t="s">
        <v>22</v>
      </c>
      <c r="B107" s="119" t="s">
        <v>376</v>
      </c>
      <c r="C107" s="281">
        <f>+C108+C109+C110</f>
        <v>0</v>
      </c>
    </row>
    <row r="108" spans="1:3" ht="12" customHeight="1">
      <c r="A108" s="14" t="s">
        <v>93</v>
      </c>
      <c r="B108" s="8" t="s">
        <v>377</v>
      </c>
      <c r="C108" s="252"/>
    </row>
    <row r="109" spans="1:3" ht="12" customHeight="1">
      <c r="A109" s="14" t="s">
        <v>94</v>
      </c>
      <c r="B109" s="8" t="s">
        <v>378</v>
      </c>
      <c r="C109" s="252"/>
    </row>
    <row r="110" spans="1:3" ht="12" customHeight="1" thickBot="1">
      <c r="A110" s="12" t="s">
        <v>95</v>
      </c>
      <c r="B110" s="6" t="s">
        <v>379</v>
      </c>
      <c r="C110" s="252"/>
    </row>
    <row r="111" spans="1:3" ht="12" customHeight="1" thickBot="1">
      <c r="A111" s="19" t="s">
        <v>23</v>
      </c>
      <c r="B111" s="119" t="s">
        <v>435</v>
      </c>
      <c r="C111" s="281">
        <f>+C112+C113+C114+C115</f>
        <v>0</v>
      </c>
    </row>
    <row r="112" spans="1:3" ht="12" customHeight="1">
      <c r="A112" s="14" t="s">
        <v>96</v>
      </c>
      <c r="B112" s="8" t="s">
        <v>380</v>
      </c>
      <c r="C112" s="252"/>
    </row>
    <row r="113" spans="1:9" ht="12" customHeight="1">
      <c r="A113" s="14" t="s">
        <v>97</v>
      </c>
      <c r="B113" s="8" t="s">
        <v>381</v>
      </c>
      <c r="C113" s="252"/>
    </row>
    <row r="114" spans="1:9" ht="12" customHeight="1">
      <c r="A114" s="14" t="s">
        <v>283</v>
      </c>
      <c r="B114" s="8" t="s">
        <v>382</v>
      </c>
      <c r="C114" s="252"/>
    </row>
    <row r="115" spans="1:9" ht="12" customHeight="1" thickBot="1">
      <c r="A115" s="12" t="s">
        <v>284</v>
      </c>
      <c r="B115" s="6" t="s">
        <v>383</v>
      </c>
      <c r="C115" s="252"/>
    </row>
    <row r="116" spans="1:9" ht="12" customHeight="1" thickBot="1">
      <c r="A116" s="19" t="s">
        <v>24</v>
      </c>
      <c r="B116" s="119" t="s">
        <v>384</v>
      </c>
      <c r="C116" s="287">
        <f>+C117+C118+C119+C120</f>
        <v>0</v>
      </c>
    </row>
    <row r="117" spans="1:9" ht="12" customHeight="1">
      <c r="A117" s="14" t="s">
        <v>98</v>
      </c>
      <c r="B117" s="8" t="s">
        <v>385</v>
      </c>
      <c r="C117" s="252"/>
    </row>
    <row r="118" spans="1:9" ht="12" customHeight="1">
      <c r="A118" s="14" t="s">
        <v>99</v>
      </c>
      <c r="B118" s="8" t="s">
        <v>395</v>
      </c>
      <c r="C118" s="252"/>
    </row>
    <row r="119" spans="1:9" ht="12" customHeight="1">
      <c r="A119" s="14" t="s">
        <v>296</v>
      </c>
      <c r="B119" s="8" t="s">
        <v>386</v>
      </c>
      <c r="C119" s="252"/>
    </row>
    <row r="120" spans="1:9" ht="12" customHeight="1" thickBot="1">
      <c r="A120" s="12" t="s">
        <v>297</v>
      </c>
      <c r="B120" s="6" t="s">
        <v>387</v>
      </c>
      <c r="C120" s="252"/>
    </row>
    <row r="121" spans="1:9" ht="12" customHeight="1" thickBot="1">
      <c r="A121" s="19" t="s">
        <v>25</v>
      </c>
      <c r="B121" s="119" t="s">
        <v>388</v>
      </c>
      <c r="C121" s="290">
        <f>+C122+C123+C124+C125</f>
        <v>0</v>
      </c>
    </row>
    <row r="122" spans="1:9" ht="12" customHeight="1">
      <c r="A122" s="14" t="s">
        <v>160</v>
      </c>
      <c r="B122" s="8" t="s">
        <v>389</v>
      </c>
      <c r="C122" s="252"/>
    </row>
    <row r="123" spans="1:9" ht="12" customHeight="1">
      <c r="A123" s="14" t="s">
        <v>161</v>
      </c>
      <c r="B123" s="8" t="s">
        <v>390</v>
      </c>
      <c r="C123" s="252"/>
    </row>
    <row r="124" spans="1:9" ht="12" customHeight="1">
      <c r="A124" s="14" t="s">
        <v>214</v>
      </c>
      <c r="B124" s="8" t="s">
        <v>391</v>
      </c>
      <c r="C124" s="252"/>
    </row>
    <row r="125" spans="1:9" ht="12" customHeight="1" thickBot="1">
      <c r="A125" s="14" t="s">
        <v>299</v>
      </c>
      <c r="B125" s="8" t="s">
        <v>392</v>
      </c>
      <c r="C125" s="252"/>
    </row>
    <row r="126" spans="1:9" ht="15" customHeight="1" thickBot="1">
      <c r="A126" s="19" t="s">
        <v>26</v>
      </c>
      <c r="B126" s="119" t="s">
        <v>393</v>
      </c>
      <c r="C126" s="400">
        <f>+C107+C111+C116+C121</f>
        <v>0</v>
      </c>
      <c r="F126" s="401"/>
      <c r="G126" s="402"/>
      <c r="H126" s="402"/>
      <c r="I126" s="402"/>
    </row>
    <row r="127" spans="1:9" s="387" customFormat="1" ht="12.95" customHeight="1" thickBot="1">
      <c r="A127" s="279" t="s">
        <v>27</v>
      </c>
      <c r="B127" s="362" t="s">
        <v>394</v>
      </c>
      <c r="C127" s="400">
        <f>+C106+C126</f>
        <v>2253535208</v>
      </c>
      <c r="D127" s="639">
        <f>C84-C127</f>
        <v>0</v>
      </c>
    </row>
    <row r="128" spans="1:9" ht="7.5" customHeight="1"/>
    <row r="129" spans="1:4">
      <c r="A129" s="930" t="s">
        <v>396</v>
      </c>
      <c r="B129" s="930"/>
      <c r="C129" s="930"/>
    </row>
    <row r="130" spans="1:4" ht="15" customHeight="1" thickBot="1">
      <c r="A130" s="928" t="s">
        <v>133</v>
      </c>
      <c r="B130" s="928"/>
      <c r="C130" s="291" t="s">
        <v>213</v>
      </c>
    </row>
    <row r="131" spans="1:4" ht="13.5" customHeight="1" thickBot="1">
      <c r="A131" s="19">
        <v>1</v>
      </c>
      <c r="B131" s="29" t="s">
        <v>397</v>
      </c>
      <c r="C131" s="281">
        <f>+C60-C106</f>
        <v>0</v>
      </c>
      <c r="D131" s="403"/>
    </row>
    <row r="132" spans="1:4" ht="27.75" customHeight="1" thickBot="1">
      <c r="A132" s="19" t="s">
        <v>19</v>
      </c>
      <c r="B132" s="29" t="s">
        <v>398</v>
      </c>
      <c r="C132" s="281">
        <f>+C83-C126</f>
        <v>0</v>
      </c>
    </row>
  </sheetData>
  <mergeCells count="6">
    <mergeCell ref="A1:C1"/>
    <mergeCell ref="A2:B2"/>
    <mergeCell ref="A86:C86"/>
    <mergeCell ref="A87:B87"/>
    <mergeCell ref="A129:C129"/>
    <mergeCell ref="A130:B130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 xml:space="preserve">&amp;C&amp;12Dabas Város Önkormányzat&amp;10
&amp;"Times New Roman CE,Félkövér"&amp;12 2018.ÉVI KÖLTSÉGVETÉS
KÖTELEZŐ FELADATAINAK MÉRLEGE&amp;R1.2.melléklet 6/2018.(II.19.)ÖK rendelethez
</oddHeader>
  </headerFooter>
  <rowBreaks count="1" manualBreakCount="1">
    <brk id="85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zoomScaleNormal="100" zoomScaleSheetLayoutView="100" workbookViewId="0">
      <selection activeCell="B31" sqref="B31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12" style="385" customWidth="1"/>
    <col min="5" max="16384" width="9.33203125" style="385"/>
  </cols>
  <sheetData>
    <row r="1" spans="1:3" ht="15.95" customHeight="1">
      <c r="A1" s="927" t="s">
        <v>15</v>
      </c>
      <c r="B1" s="927"/>
      <c r="C1" s="927"/>
    </row>
    <row r="2" spans="1:3" ht="15.95" customHeight="1" thickBot="1">
      <c r="A2" s="928" t="s">
        <v>656</v>
      </c>
      <c r="B2" s="928"/>
      <c r="C2" s="291" t="s">
        <v>679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0</v>
      </c>
    </row>
    <row r="6" spans="1:3" s="387" customFormat="1" ht="12" customHeight="1">
      <c r="A6" s="14" t="s">
        <v>100</v>
      </c>
      <c r="B6" s="388" t="s">
        <v>240</v>
      </c>
      <c r="C6" s="284"/>
    </row>
    <row r="7" spans="1:3" s="387" customFormat="1" ht="12" customHeight="1">
      <c r="A7" s="13" t="s">
        <v>101</v>
      </c>
      <c r="B7" s="389" t="s">
        <v>241</v>
      </c>
      <c r="C7" s="283"/>
    </row>
    <row r="8" spans="1:3" s="387" customFormat="1" ht="12" customHeight="1">
      <c r="A8" s="13" t="s">
        <v>102</v>
      </c>
      <c r="B8" s="389" t="s">
        <v>242</v>
      </c>
      <c r="C8" s="283"/>
    </row>
    <row r="9" spans="1:3" s="387" customFormat="1" ht="12" customHeight="1">
      <c r="A9" s="13" t="s">
        <v>103</v>
      </c>
      <c r="B9" s="389" t="s">
        <v>243</v>
      </c>
      <c r="C9" s="283"/>
    </row>
    <row r="10" spans="1:3" s="387" customFormat="1" ht="12" customHeight="1">
      <c r="A10" s="13" t="s">
        <v>128</v>
      </c>
      <c r="B10" s="389" t="s">
        <v>244</v>
      </c>
      <c r="C10" s="283"/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+C13+C14+C15+C16+C17+C18</f>
        <v>910430000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3" s="387" customFormat="1" ht="12" customHeight="1">
      <c r="A17" s="13" t="s">
        <v>110</v>
      </c>
      <c r="B17" s="389" t="s">
        <v>249</v>
      </c>
      <c r="C17" s="283">
        <v>906130000</v>
      </c>
    </row>
    <row r="18" spans="1:3" s="387" customFormat="1" ht="12" customHeight="1">
      <c r="A18" s="15"/>
      <c r="B18" s="390" t="s">
        <v>673</v>
      </c>
      <c r="C18" s="285">
        <v>4300000</v>
      </c>
    </row>
    <row r="19" spans="1:3" s="387" customFormat="1" ht="12" customHeight="1" thickBot="1">
      <c r="A19" s="15" t="s">
        <v>119</v>
      </c>
      <c r="B19" s="390" t="s">
        <v>250</v>
      </c>
      <c r="C19" s="285"/>
    </row>
    <row r="20" spans="1:3" s="387" customFormat="1" ht="12" customHeight="1" thickBot="1">
      <c r="A20" s="19" t="s">
        <v>20</v>
      </c>
      <c r="B20" s="20" t="s">
        <v>251</v>
      </c>
      <c r="C20" s="281">
        <f>+C21+C22+C23+C24+C25</f>
        <v>0</v>
      </c>
    </row>
    <row r="21" spans="1:3" s="387" customFormat="1" ht="12" customHeight="1">
      <c r="A21" s="14" t="s">
        <v>89</v>
      </c>
      <c r="B21" s="388" t="s">
        <v>252</v>
      </c>
      <c r="C21" s="284"/>
    </row>
    <row r="22" spans="1:3" s="387" customFormat="1" ht="12" customHeight="1">
      <c r="A22" s="13" t="s">
        <v>90</v>
      </c>
      <c r="B22" s="389" t="s">
        <v>253</v>
      </c>
      <c r="C22" s="283"/>
    </row>
    <row r="23" spans="1:3" s="387" customFormat="1" ht="12" customHeight="1">
      <c r="A23" s="13" t="s">
        <v>91</v>
      </c>
      <c r="B23" s="389" t="s">
        <v>470</v>
      </c>
      <c r="C23" s="283"/>
    </row>
    <row r="24" spans="1:3" s="387" customFormat="1" ht="12" customHeight="1">
      <c r="A24" s="13" t="s">
        <v>92</v>
      </c>
      <c r="B24" s="389" t="s">
        <v>471</v>
      </c>
      <c r="C24" s="283"/>
    </row>
    <row r="25" spans="1:3" s="387" customFormat="1" ht="12" customHeight="1">
      <c r="A25" s="13" t="s">
        <v>150</v>
      </c>
      <c r="B25" s="389" t="s">
        <v>254</v>
      </c>
      <c r="C25" s="283"/>
    </row>
    <row r="26" spans="1:3" s="387" customFormat="1" ht="12" customHeight="1" thickBot="1">
      <c r="A26" s="15" t="s">
        <v>151</v>
      </c>
      <c r="B26" s="390" t="s">
        <v>255</v>
      </c>
      <c r="C26" s="285"/>
    </row>
    <row r="27" spans="1:3" s="387" customFormat="1" ht="12" customHeight="1" thickBot="1">
      <c r="A27" s="19" t="s">
        <v>152</v>
      </c>
      <c r="B27" s="20" t="s">
        <v>256</v>
      </c>
      <c r="C27" s="287">
        <f>+C28+C31+C32+C33</f>
        <v>124500000</v>
      </c>
    </row>
    <row r="28" spans="1:3" s="387" customFormat="1" ht="12" customHeight="1">
      <c r="A28" s="14" t="s">
        <v>257</v>
      </c>
      <c r="B28" s="388" t="s">
        <v>263</v>
      </c>
      <c r="C28" s="383">
        <f>+C29+C30</f>
        <v>123000000</v>
      </c>
    </row>
    <row r="29" spans="1:3" s="387" customFormat="1" ht="12" customHeight="1">
      <c r="A29" s="13" t="s">
        <v>258</v>
      </c>
      <c r="B29" s="389" t="s">
        <v>264</v>
      </c>
      <c r="C29" s="283">
        <v>123000000</v>
      </c>
    </row>
    <row r="30" spans="1:3" s="387" customFormat="1" ht="12" customHeight="1">
      <c r="A30" s="13" t="s">
        <v>259</v>
      </c>
      <c r="B30" s="389" t="s">
        <v>265</v>
      </c>
      <c r="C30" s="283"/>
    </row>
    <row r="31" spans="1:3" s="387" customFormat="1" ht="12" customHeight="1">
      <c r="A31" s="13" t="s">
        <v>260</v>
      </c>
      <c r="B31" s="389" t="s">
        <v>266</v>
      </c>
      <c r="C31" s="283"/>
    </row>
    <row r="32" spans="1:3" s="387" customFormat="1" ht="12" customHeight="1">
      <c r="A32" s="13" t="s">
        <v>261</v>
      </c>
      <c r="B32" s="389" t="s">
        <v>267</v>
      </c>
      <c r="C32" s="283">
        <v>1500000</v>
      </c>
    </row>
    <row r="33" spans="1:3" s="387" customFormat="1" ht="12" customHeight="1" thickBot="1">
      <c r="A33" s="15" t="s">
        <v>262</v>
      </c>
      <c r="B33" s="390" t="s">
        <v>268</v>
      </c>
      <c r="C33" s="285"/>
    </row>
    <row r="34" spans="1:3" s="387" customFormat="1" ht="12" customHeight="1" thickBot="1">
      <c r="A34" s="19" t="s">
        <v>22</v>
      </c>
      <c r="B34" s="20" t="s">
        <v>269</v>
      </c>
      <c r="C34" s="281">
        <f>SUM(C35:C44)</f>
        <v>51614487</v>
      </c>
    </row>
    <row r="35" spans="1:3" s="387" customFormat="1" ht="12" customHeight="1">
      <c r="A35" s="14" t="s">
        <v>93</v>
      </c>
      <c r="B35" s="388" t="s">
        <v>272</v>
      </c>
      <c r="C35" s="284"/>
    </row>
    <row r="36" spans="1:3" s="387" customFormat="1" ht="12" customHeight="1">
      <c r="A36" s="13" t="s">
        <v>94</v>
      </c>
      <c r="B36" s="389" t="s">
        <v>273</v>
      </c>
      <c r="C36" s="283">
        <v>19614487</v>
      </c>
    </row>
    <row r="37" spans="1:3" s="387" customFormat="1" ht="12" customHeight="1">
      <c r="A37" s="13" t="s">
        <v>95</v>
      </c>
      <c r="B37" s="389" t="s">
        <v>274</v>
      </c>
      <c r="C37" s="283">
        <v>31000000</v>
      </c>
    </row>
    <row r="38" spans="1:3" s="387" customFormat="1" ht="12" customHeight="1">
      <c r="A38" s="13" t="s">
        <v>154</v>
      </c>
      <c r="B38" s="389" t="s">
        <v>275</v>
      </c>
      <c r="C38" s="283"/>
    </row>
    <row r="39" spans="1:3" s="387" customFormat="1" ht="12" customHeight="1">
      <c r="A39" s="13" t="s">
        <v>155</v>
      </c>
      <c r="B39" s="389" t="s">
        <v>276</v>
      </c>
      <c r="C39" s="283"/>
    </row>
    <row r="40" spans="1:3" s="387" customFormat="1" ht="12" customHeight="1">
      <c r="A40" s="13" t="s">
        <v>156</v>
      </c>
      <c r="B40" s="389" t="s">
        <v>277</v>
      </c>
      <c r="C40" s="283"/>
    </row>
    <row r="41" spans="1:3" s="387" customFormat="1" ht="12" customHeight="1">
      <c r="A41" s="13" t="s">
        <v>157</v>
      </c>
      <c r="B41" s="389" t="s">
        <v>278</v>
      </c>
      <c r="C41" s="283"/>
    </row>
    <row r="42" spans="1:3" s="387" customFormat="1" ht="12" customHeight="1">
      <c r="A42" s="13" t="s">
        <v>158</v>
      </c>
      <c r="B42" s="389" t="s">
        <v>279</v>
      </c>
      <c r="C42" s="283">
        <v>1000000</v>
      </c>
    </row>
    <row r="43" spans="1:3" s="387" customFormat="1" ht="12" customHeight="1">
      <c r="A43" s="13" t="s">
        <v>270</v>
      </c>
      <c r="B43" s="389" t="s">
        <v>280</v>
      </c>
      <c r="C43" s="286"/>
    </row>
    <row r="44" spans="1:3" s="387" customFormat="1" ht="12" customHeight="1" thickBot="1">
      <c r="A44" s="15" t="s">
        <v>271</v>
      </c>
      <c r="B44" s="390" t="s">
        <v>281</v>
      </c>
      <c r="C44" s="377"/>
    </row>
    <row r="45" spans="1:3" s="387" customFormat="1" ht="12" customHeight="1" thickBot="1">
      <c r="A45" s="19" t="s">
        <v>23</v>
      </c>
      <c r="B45" s="20" t="s">
        <v>282</v>
      </c>
      <c r="C45" s="281">
        <f>SUM(C46:C50)</f>
        <v>36000000</v>
      </c>
    </row>
    <row r="46" spans="1:3" s="387" customFormat="1" ht="12" customHeight="1">
      <c r="A46" s="14" t="s">
        <v>96</v>
      </c>
      <c r="B46" s="388" t="s">
        <v>286</v>
      </c>
      <c r="C46" s="434"/>
    </row>
    <row r="47" spans="1:3" s="387" customFormat="1" ht="12" customHeight="1">
      <c r="A47" s="13" t="s">
        <v>97</v>
      </c>
      <c r="B47" s="389" t="s">
        <v>287</v>
      </c>
      <c r="C47" s="286">
        <v>36000000</v>
      </c>
    </row>
    <row r="48" spans="1:3" s="387" customFormat="1" ht="12" customHeight="1">
      <c r="A48" s="13" t="s">
        <v>283</v>
      </c>
      <c r="B48" s="389" t="s">
        <v>288</v>
      </c>
      <c r="C48" s="286"/>
    </row>
    <row r="49" spans="1:3" s="387" customFormat="1" ht="12" customHeight="1">
      <c r="A49" s="13" t="s">
        <v>284</v>
      </c>
      <c r="B49" s="389" t="s">
        <v>289</v>
      </c>
      <c r="C49" s="286"/>
    </row>
    <row r="50" spans="1:3" s="387" customFormat="1" ht="12" customHeight="1" thickBot="1">
      <c r="A50" s="15" t="s">
        <v>285</v>
      </c>
      <c r="B50" s="390" t="s">
        <v>290</v>
      </c>
      <c r="C50" s="377"/>
    </row>
    <row r="51" spans="1:3" s="387" customFormat="1" ht="12" customHeight="1" thickBot="1">
      <c r="A51" s="19" t="s">
        <v>159</v>
      </c>
      <c r="B51" s="20" t="s">
        <v>291</v>
      </c>
      <c r="C51" s="281">
        <f>SUM(C52:C54)</f>
        <v>0</v>
      </c>
    </row>
    <row r="52" spans="1:3" s="387" customFormat="1" ht="12" customHeight="1">
      <c r="A52" s="14" t="s">
        <v>98</v>
      </c>
      <c r="B52" s="388" t="s">
        <v>292</v>
      </c>
      <c r="C52" s="284"/>
    </row>
    <row r="53" spans="1:3" s="387" customFormat="1" ht="12" customHeight="1">
      <c r="A53" s="13" t="s">
        <v>99</v>
      </c>
      <c r="B53" s="389" t="s">
        <v>472</v>
      </c>
      <c r="C53" s="283"/>
    </row>
    <row r="54" spans="1:3" s="387" customFormat="1" ht="12" customHeight="1">
      <c r="A54" s="13" t="s">
        <v>296</v>
      </c>
      <c r="B54" s="389" t="s">
        <v>657</v>
      </c>
      <c r="C54" s="283"/>
    </row>
    <row r="55" spans="1:3" s="387" customFormat="1" ht="12" customHeight="1" thickBot="1">
      <c r="A55" s="15" t="s">
        <v>297</v>
      </c>
      <c r="B55" s="390" t="s">
        <v>295</v>
      </c>
      <c r="C55" s="285"/>
    </row>
    <row r="56" spans="1:3" s="387" customFormat="1" ht="12" customHeight="1" thickBot="1">
      <c r="A56" s="19" t="s">
        <v>25</v>
      </c>
      <c r="B56" s="276" t="s">
        <v>298</v>
      </c>
      <c r="C56" s="281">
        <f>SUM(C57:C59)</f>
        <v>0</v>
      </c>
    </row>
    <row r="57" spans="1:3" s="387" customFormat="1" ht="12" customHeight="1">
      <c r="A57" s="14" t="s">
        <v>160</v>
      </c>
      <c r="B57" s="388" t="s">
        <v>300</v>
      </c>
      <c r="C57" s="286"/>
    </row>
    <row r="58" spans="1:3" s="387" customFormat="1" ht="12" customHeight="1">
      <c r="A58" s="13" t="s">
        <v>161</v>
      </c>
      <c r="B58" s="389" t="s">
        <v>473</v>
      </c>
      <c r="C58" s="286"/>
    </row>
    <row r="59" spans="1:3" s="387" customFormat="1" ht="12" customHeight="1">
      <c r="A59" s="13" t="s">
        <v>214</v>
      </c>
      <c r="B59" s="389" t="s">
        <v>658</v>
      </c>
      <c r="C59" s="286"/>
    </row>
    <row r="60" spans="1:3" s="387" customFormat="1" ht="12" customHeight="1" thickBot="1">
      <c r="A60" s="15" t="s">
        <v>299</v>
      </c>
      <c r="B60" s="390" t="s">
        <v>302</v>
      </c>
      <c r="C60" s="286"/>
    </row>
    <row r="61" spans="1:3" s="387" customFormat="1" ht="12" customHeight="1" thickBot="1">
      <c r="A61" s="19" t="s">
        <v>26</v>
      </c>
      <c r="B61" s="20" t="s">
        <v>303</v>
      </c>
      <c r="C61" s="287">
        <f>+C5+C12+C20+C27+C34+C45+C51+C56</f>
        <v>1122544487</v>
      </c>
    </row>
    <row r="62" spans="1:3" s="387" customFormat="1" ht="12" customHeight="1" thickBot="1">
      <c r="A62" s="391" t="s">
        <v>304</v>
      </c>
      <c r="B62" s="276" t="s">
        <v>305</v>
      </c>
      <c r="C62" s="281">
        <f>SUM(C63:C65)</f>
        <v>0</v>
      </c>
    </row>
    <row r="63" spans="1:3" s="387" customFormat="1" ht="12" customHeight="1">
      <c r="A63" s="14" t="s">
        <v>338</v>
      </c>
      <c r="B63" s="388" t="s">
        <v>306</v>
      </c>
      <c r="C63" s="286"/>
    </row>
    <row r="64" spans="1:3" s="387" customFormat="1" ht="12" customHeight="1">
      <c r="A64" s="13" t="s">
        <v>347</v>
      </c>
      <c r="B64" s="389" t="s">
        <v>307</v>
      </c>
      <c r="C64" s="286"/>
    </row>
    <row r="65" spans="1:3" s="387" customFormat="1" ht="12" customHeight="1" thickBot="1">
      <c r="A65" s="15" t="s">
        <v>348</v>
      </c>
      <c r="B65" s="392" t="s">
        <v>308</v>
      </c>
      <c r="C65" s="286"/>
    </row>
    <row r="66" spans="1:3" s="387" customFormat="1" ht="12" customHeight="1" thickBot="1">
      <c r="A66" s="391" t="s">
        <v>309</v>
      </c>
      <c r="B66" s="276" t="s">
        <v>310</v>
      </c>
      <c r="C66" s="281">
        <f>SUM(C67:C70)</f>
        <v>0</v>
      </c>
    </row>
    <row r="67" spans="1:3" s="387" customFormat="1" ht="12" customHeight="1">
      <c r="A67" s="14" t="s">
        <v>129</v>
      </c>
      <c r="B67" s="388" t="s">
        <v>311</v>
      </c>
      <c r="C67" s="286"/>
    </row>
    <row r="68" spans="1:3" s="387" customFormat="1" ht="12" customHeight="1">
      <c r="A68" s="13" t="s">
        <v>130</v>
      </c>
      <c r="B68" s="389" t="s">
        <v>312</v>
      </c>
      <c r="C68" s="286"/>
    </row>
    <row r="69" spans="1:3" s="387" customFormat="1" ht="12" customHeight="1">
      <c r="A69" s="13" t="s">
        <v>339</v>
      </c>
      <c r="B69" s="389" t="s">
        <v>313</v>
      </c>
      <c r="C69" s="286"/>
    </row>
    <row r="70" spans="1:3" s="387" customFormat="1" ht="12" customHeight="1" thickBot="1">
      <c r="A70" s="15" t="s">
        <v>340</v>
      </c>
      <c r="B70" s="390" t="s">
        <v>314</v>
      </c>
      <c r="C70" s="286"/>
    </row>
    <row r="71" spans="1:3" s="387" customFormat="1" ht="12" customHeight="1" thickBot="1">
      <c r="A71" s="391" t="s">
        <v>315</v>
      </c>
      <c r="B71" s="276" t="s">
        <v>316</v>
      </c>
      <c r="C71" s="281">
        <f>SUM(C72:C73)</f>
        <v>144045617</v>
      </c>
    </row>
    <row r="72" spans="1:3" s="387" customFormat="1" ht="12" customHeight="1">
      <c r="A72" s="14" t="s">
        <v>341</v>
      </c>
      <c r="B72" s="388" t="s">
        <v>317</v>
      </c>
      <c r="C72" s="286">
        <v>144045617</v>
      </c>
    </row>
    <row r="73" spans="1:3" s="387" customFormat="1" ht="12" customHeight="1" thickBot="1">
      <c r="A73" s="15" t="s">
        <v>342</v>
      </c>
      <c r="B73" s="390" t="s">
        <v>318</v>
      </c>
      <c r="C73" s="286"/>
    </row>
    <row r="74" spans="1:3" s="387" customFormat="1" ht="12" customHeight="1" thickBot="1">
      <c r="A74" s="391" t="s">
        <v>319</v>
      </c>
      <c r="B74" s="276" t="s">
        <v>320</v>
      </c>
      <c r="C74" s="281">
        <f>SUM(C75:C77)</f>
        <v>20000000</v>
      </c>
    </row>
    <row r="75" spans="1:3" s="387" customFormat="1" ht="12" customHeight="1">
      <c r="A75" s="14" t="s">
        <v>343</v>
      </c>
      <c r="B75" s="388" t="s">
        <v>321</v>
      </c>
      <c r="C75" s="286"/>
    </row>
    <row r="76" spans="1:3" s="387" customFormat="1" ht="12" customHeight="1">
      <c r="A76" s="13" t="s">
        <v>344</v>
      </c>
      <c r="B76" s="389" t="s">
        <v>322</v>
      </c>
      <c r="C76" s="286">
        <v>20000000</v>
      </c>
    </row>
    <row r="77" spans="1:3" s="387" customFormat="1" ht="12" customHeight="1" thickBot="1">
      <c r="A77" s="15" t="s">
        <v>345</v>
      </c>
      <c r="B77" s="390" t="s">
        <v>323</v>
      </c>
      <c r="C77" s="286" t="s">
        <v>507</v>
      </c>
    </row>
    <row r="78" spans="1:3" s="387" customFormat="1" ht="12" customHeight="1" thickBot="1">
      <c r="A78" s="391" t="s">
        <v>324</v>
      </c>
      <c r="B78" s="276" t="s">
        <v>346</v>
      </c>
      <c r="C78" s="281">
        <f>SUM(C79:C82)</f>
        <v>0</v>
      </c>
    </row>
    <row r="79" spans="1:3" s="387" customFormat="1" ht="12" customHeight="1">
      <c r="A79" s="393" t="s">
        <v>325</v>
      </c>
      <c r="B79" s="388" t="s">
        <v>326</v>
      </c>
      <c r="C79" s="286"/>
    </row>
    <row r="80" spans="1:3" s="387" customFormat="1" ht="12" customHeight="1">
      <c r="A80" s="394" t="s">
        <v>327</v>
      </c>
      <c r="B80" s="389" t="s">
        <v>328</v>
      </c>
      <c r="C80" s="286"/>
    </row>
    <row r="81" spans="1:3" s="387" customFormat="1" ht="12" customHeight="1">
      <c r="A81" s="394" t="s">
        <v>329</v>
      </c>
      <c r="B81" s="389" t="s">
        <v>330</v>
      </c>
      <c r="C81" s="286"/>
    </row>
    <row r="82" spans="1:3" s="387" customFormat="1" ht="12" customHeight="1" thickBot="1">
      <c r="A82" s="395" t="s">
        <v>331</v>
      </c>
      <c r="B82" s="390" t="s">
        <v>332</v>
      </c>
      <c r="C82" s="286"/>
    </row>
    <row r="83" spans="1:3" s="387" customFormat="1" ht="13.5" customHeight="1" thickBot="1">
      <c r="A83" s="391" t="s">
        <v>333</v>
      </c>
      <c r="B83" s="276" t="s">
        <v>334</v>
      </c>
      <c r="C83" s="435"/>
    </row>
    <row r="84" spans="1:3" s="387" customFormat="1" ht="15.75" customHeight="1" thickBot="1">
      <c r="A84" s="391" t="s">
        <v>335</v>
      </c>
      <c r="B84" s="396" t="s">
        <v>336</v>
      </c>
      <c r="C84" s="287">
        <f>+C62+C66+C71+C74+C78+C83</f>
        <v>164045617</v>
      </c>
    </row>
    <row r="85" spans="1:3" s="387" customFormat="1" ht="16.5" customHeight="1" thickBot="1">
      <c r="A85" s="397" t="s">
        <v>349</v>
      </c>
      <c r="B85" s="398" t="s">
        <v>337</v>
      </c>
      <c r="C85" s="287">
        <f>+C61+C84</f>
        <v>1286590104</v>
      </c>
    </row>
    <row r="86" spans="1:3" s="387" customFormat="1" ht="83.25" customHeight="1">
      <c r="A86" s="4"/>
      <c r="B86" s="5"/>
      <c r="C86" s="288"/>
    </row>
    <row r="87" spans="1:3" ht="16.5" customHeight="1">
      <c r="A87" s="927" t="s">
        <v>46</v>
      </c>
      <c r="B87" s="927"/>
      <c r="C87" s="927"/>
    </row>
    <row r="88" spans="1:3" s="399" customFormat="1" ht="16.5" customHeight="1" thickBot="1">
      <c r="A88" s="929" t="s">
        <v>674</v>
      </c>
      <c r="B88" s="929"/>
      <c r="C88" s="134" t="s">
        <v>679</v>
      </c>
    </row>
    <row r="89" spans="1:3" ht="38.1" customHeight="1" thickBot="1">
      <c r="A89" s="22" t="s">
        <v>70</v>
      </c>
      <c r="B89" s="23" t="s">
        <v>47</v>
      </c>
      <c r="C89" s="38" t="s">
        <v>771</v>
      </c>
    </row>
    <row r="90" spans="1:3" s="386" customFormat="1" ht="12" customHeight="1" thickBot="1">
      <c r="A90" s="31">
        <v>1</v>
      </c>
      <c r="B90" s="32">
        <v>2</v>
      </c>
      <c r="C90" s="33">
        <v>3</v>
      </c>
    </row>
    <row r="91" spans="1:3" ht="12" customHeight="1" thickBot="1">
      <c r="A91" s="21" t="s">
        <v>18</v>
      </c>
      <c r="B91" s="30" t="s">
        <v>352</v>
      </c>
      <c r="C91" s="280">
        <f>SUM(C92:C96)</f>
        <v>1214490104</v>
      </c>
    </row>
    <row r="92" spans="1:3" ht="12" customHeight="1">
      <c r="A92" s="16" t="s">
        <v>100</v>
      </c>
      <c r="B92" s="9" t="s">
        <v>48</v>
      </c>
      <c r="C92" s="282">
        <v>431417710</v>
      </c>
    </row>
    <row r="93" spans="1:3" ht="12" customHeight="1">
      <c r="A93" s="13" t="s">
        <v>101</v>
      </c>
      <c r="B93" s="7" t="s">
        <v>162</v>
      </c>
      <c r="C93" s="283">
        <v>86538509</v>
      </c>
    </row>
    <row r="94" spans="1:3" ht="12" customHeight="1">
      <c r="A94" s="13" t="s">
        <v>102</v>
      </c>
      <c r="B94" s="7" t="s">
        <v>126</v>
      </c>
      <c r="C94" s="285">
        <v>620864000</v>
      </c>
    </row>
    <row r="95" spans="1:3" ht="12" customHeight="1">
      <c r="A95" s="13" t="s">
        <v>103</v>
      </c>
      <c r="B95" s="10" t="s">
        <v>163</v>
      </c>
      <c r="C95" s="285"/>
    </row>
    <row r="96" spans="1:3" ht="12" customHeight="1" thickBot="1">
      <c r="A96" s="13" t="s">
        <v>114</v>
      </c>
      <c r="B96" s="18" t="s">
        <v>164</v>
      </c>
      <c r="C96" s="285">
        <v>75669885</v>
      </c>
    </row>
    <row r="97" spans="1:3" ht="12" customHeight="1" thickBot="1">
      <c r="A97" s="19" t="s">
        <v>19</v>
      </c>
      <c r="B97" s="29" t="s">
        <v>363</v>
      </c>
      <c r="C97" s="281">
        <f>+C98+C100+C102</f>
        <v>36100000</v>
      </c>
    </row>
    <row r="98" spans="1:3" ht="12" customHeight="1">
      <c r="A98" s="14" t="s">
        <v>106</v>
      </c>
      <c r="B98" s="7" t="s">
        <v>212</v>
      </c>
      <c r="C98" s="284">
        <v>36100000</v>
      </c>
    </row>
    <row r="99" spans="1:3" ht="12" customHeight="1">
      <c r="A99" s="14" t="s">
        <v>107</v>
      </c>
      <c r="B99" s="11" t="s">
        <v>367</v>
      </c>
      <c r="C99" s="284"/>
    </row>
    <row r="100" spans="1:3" ht="12" customHeight="1">
      <c r="A100" s="14" t="s">
        <v>108</v>
      </c>
      <c r="B100" s="11" t="s">
        <v>166</v>
      </c>
      <c r="C100" s="283"/>
    </row>
    <row r="101" spans="1:3" ht="12" customHeight="1">
      <c r="A101" s="14" t="s">
        <v>109</v>
      </c>
      <c r="B101" s="11" t="s">
        <v>368</v>
      </c>
      <c r="C101" s="252"/>
    </row>
    <row r="102" spans="1:3" ht="12" customHeight="1" thickBot="1">
      <c r="A102" s="14" t="s">
        <v>110</v>
      </c>
      <c r="B102" s="278" t="s">
        <v>215</v>
      </c>
      <c r="C102" s="252"/>
    </row>
    <row r="103" spans="1:3" ht="12" customHeight="1" thickBot="1">
      <c r="A103" s="19" t="s">
        <v>20</v>
      </c>
      <c r="B103" s="119" t="s">
        <v>374</v>
      </c>
      <c r="C103" s="281">
        <f>+C104+C105</f>
        <v>36000000</v>
      </c>
    </row>
    <row r="104" spans="1:3" ht="12" customHeight="1">
      <c r="A104" s="14" t="s">
        <v>89</v>
      </c>
      <c r="B104" s="8" t="s">
        <v>61</v>
      </c>
      <c r="C104" s="284"/>
    </row>
    <row r="105" spans="1:3" ht="12" customHeight="1" thickBot="1">
      <c r="A105" s="15" t="s">
        <v>90</v>
      </c>
      <c r="B105" s="11" t="s">
        <v>62</v>
      </c>
      <c r="C105" s="285">
        <v>36000000</v>
      </c>
    </row>
    <row r="106" spans="1:3" ht="12" customHeight="1" thickBot="1">
      <c r="A106" s="19" t="s">
        <v>21</v>
      </c>
      <c r="B106" s="119" t="s">
        <v>375</v>
      </c>
      <c r="C106" s="281">
        <f>+C91+C97+C103</f>
        <v>1286590104</v>
      </c>
    </row>
    <row r="107" spans="1:3" ht="12" customHeight="1" thickBot="1">
      <c r="A107" s="19" t="s">
        <v>22</v>
      </c>
      <c r="B107" s="119" t="s">
        <v>376</v>
      </c>
      <c r="C107" s="281">
        <f>+C108+C109+C110</f>
        <v>0</v>
      </c>
    </row>
    <row r="108" spans="1:3" ht="12" customHeight="1">
      <c r="A108" s="14" t="s">
        <v>93</v>
      </c>
      <c r="B108" s="8" t="s">
        <v>377</v>
      </c>
      <c r="C108" s="252"/>
    </row>
    <row r="109" spans="1:3" ht="12" customHeight="1">
      <c r="A109" s="14" t="s">
        <v>94</v>
      </c>
      <c r="B109" s="8" t="s">
        <v>378</v>
      </c>
      <c r="C109" s="252"/>
    </row>
    <row r="110" spans="1:3" ht="12" customHeight="1" thickBot="1">
      <c r="A110" s="12" t="s">
        <v>95</v>
      </c>
      <c r="B110" s="6" t="s">
        <v>379</v>
      </c>
      <c r="C110" s="252"/>
    </row>
    <row r="111" spans="1:3" ht="12" customHeight="1" thickBot="1">
      <c r="A111" s="19" t="s">
        <v>23</v>
      </c>
      <c r="B111" s="119" t="s">
        <v>435</v>
      </c>
      <c r="C111" s="281">
        <f>+C112+C113+C114+C115</f>
        <v>0</v>
      </c>
    </row>
    <row r="112" spans="1:3" ht="12" customHeight="1">
      <c r="A112" s="14" t="s">
        <v>96</v>
      </c>
      <c r="B112" s="8" t="s">
        <v>380</v>
      </c>
      <c r="C112" s="252"/>
    </row>
    <row r="113" spans="1:9" ht="12" customHeight="1">
      <c r="A113" s="14" t="s">
        <v>97</v>
      </c>
      <c r="B113" s="8" t="s">
        <v>381</v>
      </c>
      <c r="C113" s="252"/>
    </row>
    <row r="114" spans="1:9" ht="12" customHeight="1">
      <c r="A114" s="14" t="s">
        <v>283</v>
      </c>
      <c r="B114" s="8" t="s">
        <v>382</v>
      </c>
      <c r="C114" s="252"/>
    </row>
    <row r="115" spans="1:9" ht="12" customHeight="1" thickBot="1">
      <c r="A115" s="12" t="s">
        <v>284</v>
      </c>
      <c r="B115" s="6" t="s">
        <v>383</v>
      </c>
      <c r="C115" s="252"/>
    </row>
    <row r="116" spans="1:9" ht="12" customHeight="1" thickBot="1">
      <c r="A116" s="19" t="s">
        <v>24</v>
      </c>
      <c r="B116" s="119" t="s">
        <v>384</v>
      </c>
      <c r="C116" s="287">
        <f>+C117+C118+C119+C120</f>
        <v>0</v>
      </c>
    </row>
    <row r="117" spans="1:9" ht="12" customHeight="1">
      <c r="A117" s="14" t="s">
        <v>98</v>
      </c>
      <c r="B117" s="8" t="s">
        <v>385</v>
      </c>
      <c r="C117" s="252"/>
    </row>
    <row r="118" spans="1:9" ht="12" customHeight="1">
      <c r="A118" s="14" t="s">
        <v>99</v>
      </c>
      <c r="B118" s="8" t="s">
        <v>395</v>
      </c>
      <c r="C118" s="252"/>
    </row>
    <row r="119" spans="1:9" ht="12" customHeight="1">
      <c r="A119" s="14" t="s">
        <v>296</v>
      </c>
      <c r="B119" s="8" t="s">
        <v>386</v>
      </c>
      <c r="C119" s="252"/>
    </row>
    <row r="120" spans="1:9" ht="12" customHeight="1" thickBot="1">
      <c r="A120" s="12" t="s">
        <v>297</v>
      </c>
      <c r="B120" s="6" t="s">
        <v>387</v>
      </c>
      <c r="C120" s="252"/>
    </row>
    <row r="121" spans="1:9" ht="12" customHeight="1" thickBot="1">
      <c r="A121" s="19" t="s">
        <v>25</v>
      </c>
      <c r="B121" s="119" t="s">
        <v>388</v>
      </c>
      <c r="C121" s="290">
        <f>+C122+C123+C124+C125</f>
        <v>0</v>
      </c>
    </row>
    <row r="122" spans="1:9" ht="12" customHeight="1">
      <c r="A122" s="14" t="s">
        <v>160</v>
      </c>
      <c r="B122" s="8" t="s">
        <v>389</v>
      </c>
      <c r="C122" s="252"/>
    </row>
    <row r="123" spans="1:9" ht="12" customHeight="1">
      <c r="A123" s="14" t="s">
        <v>161</v>
      </c>
      <c r="B123" s="8" t="s">
        <v>390</v>
      </c>
      <c r="C123" s="252"/>
    </row>
    <row r="124" spans="1:9" ht="12" customHeight="1">
      <c r="A124" s="14" t="s">
        <v>214</v>
      </c>
      <c r="B124" s="8" t="s">
        <v>391</v>
      </c>
      <c r="C124" s="252"/>
    </row>
    <row r="125" spans="1:9" ht="12" customHeight="1" thickBot="1">
      <c r="A125" s="14" t="s">
        <v>299</v>
      </c>
      <c r="B125" s="8" t="s">
        <v>392</v>
      </c>
      <c r="C125" s="252"/>
    </row>
    <row r="126" spans="1:9" ht="15" customHeight="1" thickBot="1">
      <c r="A126" s="19" t="s">
        <v>26</v>
      </c>
      <c r="B126" s="119" t="s">
        <v>393</v>
      </c>
      <c r="C126" s="400">
        <f>+C107+C111+C116+C121</f>
        <v>0</v>
      </c>
      <c r="F126" s="401"/>
      <c r="G126" s="402"/>
      <c r="H126" s="402"/>
      <c r="I126" s="402"/>
    </row>
    <row r="127" spans="1:9" s="387" customFormat="1" ht="12.95" customHeight="1" thickBot="1">
      <c r="A127" s="279" t="s">
        <v>27</v>
      </c>
      <c r="B127" s="362" t="s">
        <v>394</v>
      </c>
      <c r="C127" s="400">
        <f>+C106+C126</f>
        <v>1286590104</v>
      </c>
      <c r="D127" s="639">
        <f>C127-C85</f>
        <v>0</v>
      </c>
    </row>
    <row r="128" spans="1:9" ht="7.5" customHeight="1"/>
    <row r="129" spans="1:4">
      <c r="A129" s="930" t="s">
        <v>396</v>
      </c>
      <c r="B129" s="930"/>
      <c r="C129" s="930"/>
    </row>
    <row r="130" spans="1:4" ht="15" customHeight="1" thickBot="1">
      <c r="A130" s="928" t="s">
        <v>133</v>
      </c>
      <c r="B130" s="928"/>
      <c r="C130" s="291" t="s">
        <v>213</v>
      </c>
    </row>
    <row r="131" spans="1:4" ht="13.5" customHeight="1" thickBot="1">
      <c r="A131" s="19">
        <v>1</v>
      </c>
      <c r="B131" s="29" t="s">
        <v>397</v>
      </c>
      <c r="C131" s="281">
        <f>+C61-C106</f>
        <v>-164045617</v>
      </c>
      <c r="D131" s="403"/>
    </row>
    <row r="132" spans="1:4" ht="27.75" customHeight="1" thickBot="1">
      <c r="A132" s="19" t="s">
        <v>19</v>
      </c>
      <c r="B132" s="29" t="s">
        <v>398</v>
      </c>
      <c r="C132" s="281">
        <f>+C84-C126</f>
        <v>164045617</v>
      </c>
    </row>
  </sheetData>
  <mergeCells count="6">
    <mergeCell ref="A1:C1"/>
    <mergeCell ref="A2:B2"/>
    <mergeCell ref="A87:C87"/>
    <mergeCell ref="A88:B88"/>
    <mergeCell ref="A129:C129"/>
    <mergeCell ref="A130:B130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>&amp;C&amp;"Times New Roman CE,Félkövér"&amp;12
Dabas Önkormányzat
2018. ÉVI KÖLTSÉGVETÉS
ÖNKÉNT VÁLLALT FELADATAINAK MÉRLEGE
&amp;R&amp;"Times New Roman CE,Félkövér dőlt"&amp;11 1.3. melléklet a 6/2018. (II.19.) önk.rendelethez</oddHeader>
  </headerFooter>
  <rowBreaks count="1" manualBreakCount="1">
    <brk id="86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1"/>
  <sheetViews>
    <sheetView zoomScale="120" zoomScaleNormal="120" zoomScaleSheetLayoutView="100" workbookViewId="0">
      <selection activeCell="C72" sqref="C72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9" style="385" customWidth="1"/>
    <col min="5" max="16384" width="9.33203125" style="385"/>
  </cols>
  <sheetData>
    <row r="1" spans="1:3" ht="15.95" customHeight="1">
      <c r="A1" s="927" t="s">
        <v>15</v>
      </c>
      <c r="B1" s="927"/>
      <c r="C1" s="927"/>
    </row>
    <row r="2" spans="1:3" ht="15.95" customHeight="1" thickBot="1">
      <c r="A2" s="928" t="s">
        <v>660</v>
      </c>
      <c r="B2" s="928"/>
      <c r="C2" s="291" t="s">
        <v>679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173078200</v>
      </c>
    </row>
    <row r="6" spans="1:3" s="387" customFormat="1" ht="12" customHeight="1">
      <c r="A6" s="14" t="s">
        <v>100</v>
      </c>
      <c r="B6" s="388" t="s">
        <v>240</v>
      </c>
      <c r="C6" s="284">
        <v>173078200</v>
      </c>
    </row>
    <row r="7" spans="1:3" s="387" customFormat="1" ht="12" customHeight="1">
      <c r="A7" s="13" t="s">
        <v>101</v>
      </c>
      <c r="B7" s="389" t="s">
        <v>241</v>
      </c>
      <c r="C7" s="283"/>
    </row>
    <row r="8" spans="1:3" s="387" customFormat="1" ht="12" customHeight="1">
      <c r="A8" s="13" t="s">
        <v>102</v>
      </c>
      <c r="B8" s="389" t="s">
        <v>242</v>
      </c>
      <c r="C8" s="283"/>
    </row>
    <row r="9" spans="1:3" s="387" customFormat="1" ht="12" customHeight="1">
      <c r="A9" s="13" t="s">
        <v>103</v>
      </c>
      <c r="B9" s="389" t="s">
        <v>243</v>
      </c>
      <c r="C9" s="283"/>
    </row>
    <row r="10" spans="1:3" s="387" customFormat="1" ht="12" customHeight="1">
      <c r="A10" s="13" t="s">
        <v>128</v>
      </c>
      <c r="B10" s="389" t="s">
        <v>244</v>
      </c>
      <c r="C10" s="283"/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</f>
        <v>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3" s="387" customFormat="1" ht="12" customHeight="1">
      <c r="A17" s="13" t="s">
        <v>110</v>
      </c>
      <c r="B17" s="389" t="s">
        <v>249</v>
      </c>
      <c r="C17" s="283"/>
    </row>
    <row r="18" spans="1:3" s="387" customFormat="1" ht="12" customHeight="1" thickBot="1">
      <c r="A18" s="15" t="s">
        <v>119</v>
      </c>
      <c r="B18" s="390" t="s">
        <v>250</v>
      </c>
      <c r="C18" s="285"/>
    </row>
    <row r="19" spans="1:3" s="387" customFormat="1" ht="12" customHeight="1" thickBot="1">
      <c r="A19" s="19" t="s">
        <v>20</v>
      </c>
      <c r="B19" s="20" t="s">
        <v>251</v>
      </c>
      <c r="C19" s="281">
        <f>+C20+C21+C22+C23+C24</f>
        <v>0</v>
      </c>
    </row>
    <row r="20" spans="1:3" s="387" customFormat="1" ht="12" customHeight="1">
      <c r="A20" s="14" t="s">
        <v>89</v>
      </c>
      <c r="B20" s="388" t="s">
        <v>252</v>
      </c>
      <c r="C20" s="284"/>
    </row>
    <row r="21" spans="1:3" s="387" customFormat="1" ht="12" customHeight="1">
      <c r="A21" s="13" t="s">
        <v>90</v>
      </c>
      <c r="B21" s="389" t="s">
        <v>253</v>
      </c>
      <c r="C21" s="283"/>
    </row>
    <row r="22" spans="1:3" s="387" customFormat="1" ht="12" customHeight="1">
      <c r="A22" s="13" t="s">
        <v>91</v>
      </c>
      <c r="B22" s="389" t="s">
        <v>470</v>
      </c>
      <c r="C22" s="283"/>
    </row>
    <row r="23" spans="1:3" s="387" customFormat="1" ht="12" customHeight="1">
      <c r="A23" s="13" t="s">
        <v>92</v>
      </c>
      <c r="B23" s="389" t="s">
        <v>471</v>
      </c>
      <c r="C23" s="283"/>
    </row>
    <row r="24" spans="1:3" s="387" customFormat="1" ht="12" customHeight="1">
      <c r="A24" s="13" t="s">
        <v>150</v>
      </c>
      <c r="B24" s="389" t="s">
        <v>254</v>
      </c>
      <c r="C24" s="283"/>
    </row>
    <row r="25" spans="1:3" s="387" customFormat="1" ht="12" customHeight="1" thickBot="1">
      <c r="A25" s="15" t="s">
        <v>151</v>
      </c>
      <c r="B25" s="390" t="s">
        <v>255</v>
      </c>
      <c r="C25" s="285"/>
    </row>
    <row r="26" spans="1:3" s="387" customFormat="1" ht="12" customHeight="1" thickBot="1">
      <c r="A26" s="19" t="s">
        <v>152</v>
      </c>
      <c r="B26" s="20" t="s">
        <v>256</v>
      </c>
      <c r="C26" s="287">
        <f>+C27+C30+C31+C32</f>
        <v>0</v>
      </c>
    </row>
    <row r="27" spans="1:3" s="387" customFormat="1" ht="12" customHeight="1">
      <c r="A27" s="14" t="s">
        <v>257</v>
      </c>
      <c r="B27" s="388" t="s">
        <v>263</v>
      </c>
      <c r="C27" s="383">
        <f>+C28+C29</f>
        <v>0</v>
      </c>
    </row>
    <row r="28" spans="1:3" s="387" customFormat="1" ht="12" customHeight="1">
      <c r="A28" s="13" t="s">
        <v>258</v>
      </c>
      <c r="B28" s="389" t="s">
        <v>264</v>
      </c>
      <c r="C28" s="283"/>
    </row>
    <row r="29" spans="1:3" s="387" customFormat="1" ht="12" customHeight="1">
      <c r="A29" s="13" t="s">
        <v>259</v>
      </c>
      <c r="B29" s="389" t="s">
        <v>265</v>
      </c>
      <c r="C29" s="283"/>
    </row>
    <row r="30" spans="1:3" s="387" customFormat="1" ht="12" customHeight="1">
      <c r="A30" s="13" t="s">
        <v>260</v>
      </c>
      <c r="B30" s="389" t="s">
        <v>266</v>
      </c>
      <c r="C30" s="283"/>
    </row>
    <row r="31" spans="1:3" s="387" customFormat="1" ht="12" customHeight="1">
      <c r="A31" s="13" t="s">
        <v>261</v>
      </c>
      <c r="B31" s="389" t="s">
        <v>267</v>
      </c>
      <c r="C31" s="283"/>
    </row>
    <row r="32" spans="1:3" s="387" customFormat="1" ht="12" customHeight="1" thickBot="1">
      <c r="A32" s="15" t="s">
        <v>262</v>
      </c>
      <c r="B32" s="390" t="s">
        <v>268</v>
      </c>
      <c r="C32" s="285"/>
    </row>
    <row r="33" spans="1:3" s="387" customFormat="1" ht="12" customHeight="1" thickBot="1">
      <c r="A33" s="19" t="s">
        <v>22</v>
      </c>
      <c r="B33" s="20" t="s">
        <v>269</v>
      </c>
      <c r="C33" s="281">
        <f>SUM(C34:C43)</f>
        <v>3000000</v>
      </c>
    </row>
    <row r="34" spans="1:3" s="387" customFormat="1" ht="12" customHeight="1">
      <c r="A34" s="14" t="s">
        <v>93</v>
      </c>
      <c r="B34" s="388" t="s">
        <v>272</v>
      </c>
      <c r="C34" s="284"/>
    </row>
    <row r="35" spans="1:3" s="387" customFormat="1" ht="12" customHeight="1">
      <c r="A35" s="13" t="s">
        <v>94</v>
      </c>
      <c r="B35" s="389" t="s">
        <v>273</v>
      </c>
      <c r="C35" s="283"/>
    </row>
    <row r="36" spans="1:3" s="387" customFormat="1" ht="12" customHeight="1">
      <c r="A36" s="13" t="s">
        <v>95</v>
      </c>
      <c r="B36" s="389" t="s">
        <v>274</v>
      </c>
      <c r="C36" s="283">
        <v>3000000</v>
      </c>
    </row>
    <row r="37" spans="1:3" s="387" customFormat="1" ht="12" customHeight="1">
      <c r="A37" s="13" t="s">
        <v>154</v>
      </c>
      <c r="B37" s="389" t="s">
        <v>275</v>
      </c>
      <c r="C37" s="283"/>
    </row>
    <row r="38" spans="1:3" s="387" customFormat="1" ht="12" customHeight="1">
      <c r="A38" s="13" t="s">
        <v>155</v>
      </c>
      <c r="B38" s="389" t="s">
        <v>276</v>
      </c>
      <c r="C38" s="283"/>
    </row>
    <row r="39" spans="1:3" s="387" customFormat="1" ht="12" customHeight="1">
      <c r="A39" s="13" t="s">
        <v>156</v>
      </c>
      <c r="B39" s="389" t="s">
        <v>277</v>
      </c>
      <c r="C39" s="283"/>
    </row>
    <row r="40" spans="1:3" s="387" customFormat="1" ht="12" customHeight="1">
      <c r="A40" s="13" t="s">
        <v>157</v>
      </c>
      <c r="B40" s="389" t="s">
        <v>278</v>
      </c>
      <c r="C40" s="283"/>
    </row>
    <row r="41" spans="1:3" s="387" customFormat="1" ht="12" customHeight="1">
      <c r="A41" s="13" t="s">
        <v>158</v>
      </c>
      <c r="B41" s="389" t="s">
        <v>279</v>
      </c>
      <c r="C41" s="283"/>
    </row>
    <row r="42" spans="1:3" s="387" customFormat="1" ht="12" customHeight="1">
      <c r="A42" s="13" t="s">
        <v>270</v>
      </c>
      <c r="B42" s="389" t="s">
        <v>280</v>
      </c>
      <c r="C42" s="286"/>
    </row>
    <row r="43" spans="1:3" s="387" customFormat="1" ht="12" customHeight="1" thickBot="1">
      <c r="A43" s="15" t="s">
        <v>271</v>
      </c>
      <c r="B43" s="390" t="s">
        <v>281</v>
      </c>
      <c r="C43" s="377"/>
    </row>
    <row r="44" spans="1:3" s="387" customFormat="1" ht="12" customHeight="1" thickBot="1">
      <c r="A44" s="19" t="s">
        <v>23</v>
      </c>
      <c r="B44" s="20" t="s">
        <v>282</v>
      </c>
      <c r="C44" s="281">
        <f>SUM(C45:C49)</f>
        <v>0</v>
      </c>
    </row>
    <row r="45" spans="1:3" s="387" customFormat="1" ht="12" customHeight="1">
      <c r="A45" s="14" t="s">
        <v>96</v>
      </c>
      <c r="B45" s="388" t="s">
        <v>286</v>
      </c>
      <c r="C45" s="434"/>
    </row>
    <row r="46" spans="1:3" s="387" customFormat="1" ht="12" customHeight="1">
      <c r="A46" s="13" t="s">
        <v>97</v>
      </c>
      <c r="B46" s="389" t="s">
        <v>287</v>
      </c>
      <c r="C46" s="286"/>
    </row>
    <row r="47" spans="1:3" s="387" customFormat="1" ht="12" customHeight="1">
      <c r="A47" s="13" t="s">
        <v>283</v>
      </c>
      <c r="B47" s="389" t="s">
        <v>288</v>
      </c>
      <c r="C47" s="286"/>
    </row>
    <row r="48" spans="1:3" s="387" customFormat="1" ht="12" customHeight="1">
      <c r="A48" s="13" t="s">
        <v>284</v>
      </c>
      <c r="B48" s="389" t="s">
        <v>289</v>
      </c>
      <c r="C48" s="286"/>
    </row>
    <row r="49" spans="1:3" s="387" customFormat="1" ht="12" customHeight="1" thickBot="1">
      <c r="A49" s="15" t="s">
        <v>285</v>
      </c>
      <c r="B49" s="390" t="s">
        <v>290</v>
      </c>
      <c r="C49" s="377"/>
    </row>
    <row r="50" spans="1:3" s="387" customFormat="1" ht="12" customHeight="1" thickBot="1">
      <c r="A50" s="19" t="s">
        <v>159</v>
      </c>
      <c r="B50" s="20" t="s">
        <v>291</v>
      </c>
      <c r="C50" s="281">
        <f>SUM(C51:C53)</f>
        <v>0</v>
      </c>
    </row>
    <row r="51" spans="1:3" s="387" customFormat="1" ht="12" customHeight="1">
      <c r="A51" s="14" t="s">
        <v>98</v>
      </c>
      <c r="B51" s="388" t="s">
        <v>292</v>
      </c>
      <c r="C51" s="284"/>
    </row>
    <row r="52" spans="1:3" s="387" customFormat="1" ht="12" customHeight="1">
      <c r="A52" s="13" t="s">
        <v>99</v>
      </c>
      <c r="B52" s="389" t="s">
        <v>472</v>
      </c>
      <c r="C52" s="283"/>
    </row>
    <row r="53" spans="1:3" s="387" customFormat="1" ht="12" customHeight="1">
      <c r="A53" s="13" t="s">
        <v>296</v>
      </c>
      <c r="B53" s="389" t="s">
        <v>294</v>
      </c>
      <c r="C53" s="283"/>
    </row>
    <row r="54" spans="1:3" s="387" customFormat="1" ht="12" customHeight="1" thickBot="1">
      <c r="A54" s="15" t="s">
        <v>297</v>
      </c>
      <c r="B54" s="390" t="s">
        <v>295</v>
      </c>
      <c r="C54" s="285"/>
    </row>
    <row r="55" spans="1:3" s="387" customFormat="1" ht="12" customHeight="1" thickBot="1">
      <c r="A55" s="19" t="s">
        <v>25</v>
      </c>
      <c r="B55" s="276" t="s">
        <v>298</v>
      </c>
      <c r="C55" s="281">
        <f>SUM(C56:C58)</f>
        <v>0</v>
      </c>
    </row>
    <row r="56" spans="1:3" s="387" customFormat="1" ht="12" customHeight="1">
      <c r="A56" s="14" t="s">
        <v>160</v>
      </c>
      <c r="B56" s="388" t="s">
        <v>300</v>
      </c>
      <c r="C56" s="286"/>
    </row>
    <row r="57" spans="1:3" s="387" customFormat="1" ht="12" customHeight="1">
      <c r="A57" s="13" t="s">
        <v>161</v>
      </c>
      <c r="B57" s="389" t="s">
        <v>473</v>
      </c>
      <c r="C57" s="286"/>
    </row>
    <row r="58" spans="1:3" s="387" customFormat="1" ht="12" customHeight="1">
      <c r="A58" s="13" t="s">
        <v>214</v>
      </c>
      <c r="B58" s="389" t="s">
        <v>301</v>
      </c>
      <c r="C58" s="286"/>
    </row>
    <row r="59" spans="1:3" s="387" customFormat="1" ht="12" customHeight="1" thickBot="1">
      <c r="A59" s="15" t="s">
        <v>299</v>
      </c>
      <c r="B59" s="390" t="s">
        <v>302</v>
      </c>
      <c r="C59" s="286"/>
    </row>
    <row r="60" spans="1:3" s="387" customFormat="1" ht="12" customHeight="1" thickBot="1">
      <c r="A60" s="19" t="s">
        <v>26</v>
      </c>
      <c r="B60" s="20" t="s">
        <v>303</v>
      </c>
      <c r="C60" s="287">
        <f>+C5+C12+C19+C26+C33+C44+C50+C55</f>
        <v>176078200</v>
      </c>
    </row>
    <row r="61" spans="1:3" s="387" customFormat="1" ht="12" customHeight="1" thickBot="1">
      <c r="A61" s="391" t="s">
        <v>304</v>
      </c>
      <c r="B61" s="276" t="s">
        <v>305</v>
      </c>
      <c r="C61" s="281">
        <f>SUM(C62:C64)</f>
        <v>0</v>
      </c>
    </row>
    <row r="62" spans="1:3" s="387" customFormat="1" ht="12" customHeight="1">
      <c r="A62" s="14" t="s">
        <v>338</v>
      </c>
      <c r="B62" s="388" t="s">
        <v>306</v>
      </c>
      <c r="C62" s="286"/>
    </row>
    <row r="63" spans="1:3" s="387" customFormat="1" ht="12" customHeight="1">
      <c r="A63" s="13" t="s">
        <v>347</v>
      </c>
      <c r="B63" s="389" t="s">
        <v>307</v>
      </c>
      <c r="C63" s="286"/>
    </row>
    <row r="64" spans="1:3" s="387" customFormat="1" ht="12" customHeight="1" thickBot="1">
      <c r="A64" s="15" t="s">
        <v>348</v>
      </c>
      <c r="B64" s="392" t="s">
        <v>308</v>
      </c>
      <c r="C64" s="286"/>
    </row>
    <row r="65" spans="1:3" s="387" customFormat="1" ht="12" customHeight="1" thickBot="1">
      <c r="A65" s="391" t="s">
        <v>309</v>
      </c>
      <c r="B65" s="276" t="s">
        <v>310</v>
      </c>
      <c r="C65" s="281">
        <f>SUM(C66:C69)</f>
        <v>0</v>
      </c>
    </row>
    <row r="66" spans="1:3" s="387" customFormat="1" ht="12" customHeight="1">
      <c r="A66" s="14" t="s">
        <v>129</v>
      </c>
      <c r="B66" s="388" t="s">
        <v>311</v>
      </c>
      <c r="C66" s="286"/>
    </row>
    <row r="67" spans="1:3" s="387" customFormat="1" ht="12" customHeight="1">
      <c r="A67" s="13" t="s">
        <v>130</v>
      </c>
      <c r="B67" s="389" t="s">
        <v>312</v>
      </c>
      <c r="C67" s="286"/>
    </row>
    <row r="68" spans="1:3" s="387" customFormat="1" ht="12" customHeight="1">
      <c r="A68" s="13" t="s">
        <v>339</v>
      </c>
      <c r="B68" s="389" t="s">
        <v>313</v>
      </c>
      <c r="C68" s="286"/>
    </row>
    <row r="69" spans="1:3" s="387" customFormat="1" ht="12" customHeight="1" thickBot="1">
      <c r="A69" s="15" t="s">
        <v>340</v>
      </c>
      <c r="B69" s="390" t="s">
        <v>314</v>
      </c>
      <c r="C69" s="286"/>
    </row>
    <row r="70" spans="1:3" s="387" customFormat="1" ht="12" customHeight="1" thickBot="1">
      <c r="A70" s="391" t="s">
        <v>315</v>
      </c>
      <c r="B70" s="276" t="s">
        <v>316</v>
      </c>
      <c r="C70" s="281">
        <f>SUM(C71:C72)</f>
        <v>55954383</v>
      </c>
    </row>
    <row r="71" spans="1:3" s="387" customFormat="1" ht="12" customHeight="1">
      <c r="A71" s="14" t="s">
        <v>341</v>
      </c>
      <c r="B71" s="388" t="s">
        <v>317</v>
      </c>
      <c r="C71" s="286">
        <v>55954383</v>
      </c>
    </row>
    <row r="72" spans="1:3" s="387" customFormat="1" ht="12" customHeight="1" thickBot="1">
      <c r="A72" s="15" t="s">
        <v>342</v>
      </c>
      <c r="B72" s="390" t="s">
        <v>318</v>
      </c>
      <c r="C72" s="286"/>
    </row>
    <row r="73" spans="1:3" s="387" customFormat="1" ht="12" customHeight="1" thickBot="1">
      <c r="A73" s="391" t="s">
        <v>319</v>
      </c>
      <c r="B73" s="276" t="s">
        <v>320</v>
      </c>
      <c r="C73" s="281">
        <f>SUM(C74:C76)</f>
        <v>0</v>
      </c>
    </row>
    <row r="74" spans="1:3" s="387" customFormat="1" ht="12" customHeight="1">
      <c r="A74" s="14" t="s">
        <v>343</v>
      </c>
      <c r="B74" s="388" t="s">
        <v>321</v>
      </c>
      <c r="C74" s="286"/>
    </row>
    <row r="75" spans="1:3" s="387" customFormat="1" ht="12" customHeight="1">
      <c r="A75" s="13" t="s">
        <v>344</v>
      </c>
      <c r="B75" s="389" t="s">
        <v>322</v>
      </c>
      <c r="C75" s="286"/>
    </row>
    <row r="76" spans="1:3" s="387" customFormat="1" ht="12" customHeight="1" thickBot="1">
      <c r="A76" s="15" t="s">
        <v>345</v>
      </c>
      <c r="B76" s="390" t="s">
        <v>323</v>
      </c>
      <c r="C76" s="286"/>
    </row>
    <row r="77" spans="1:3" s="387" customFormat="1" ht="12" customHeight="1" thickBot="1">
      <c r="A77" s="391" t="s">
        <v>324</v>
      </c>
      <c r="B77" s="276" t="s">
        <v>346</v>
      </c>
      <c r="C77" s="281">
        <f>SUM(C78:C81)</f>
        <v>0</v>
      </c>
    </row>
    <row r="78" spans="1:3" s="387" customFormat="1" ht="12" customHeight="1">
      <c r="A78" s="393" t="s">
        <v>325</v>
      </c>
      <c r="B78" s="388" t="s">
        <v>326</v>
      </c>
      <c r="C78" s="286"/>
    </row>
    <row r="79" spans="1:3" s="387" customFormat="1" ht="12" customHeight="1">
      <c r="A79" s="394" t="s">
        <v>327</v>
      </c>
      <c r="B79" s="389" t="s">
        <v>328</v>
      </c>
      <c r="C79" s="286"/>
    </row>
    <row r="80" spans="1:3" s="387" customFormat="1" ht="12" customHeight="1">
      <c r="A80" s="394" t="s">
        <v>329</v>
      </c>
      <c r="B80" s="389" t="s">
        <v>330</v>
      </c>
      <c r="C80" s="286"/>
    </row>
    <row r="81" spans="1:3" s="387" customFormat="1" ht="12" customHeight="1" thickBot="1">
      <c r="A81" s="395" t="s">
        <v>331</v>
      </c>
      <c r="B81" s="390" t="s">
        <v>332</v>
      </c>
      <c r="C81" s="286"/>
    </row>
    <row r="82" spans="1:3" s="387" customFormat="1" ht="13.5" customHeight="1" thickBot="1">
      <c r="A82" s="391" t="s">
        <v>333</v>
      </c>
      <c r="B82" s="276" t="s">
        <v>334</v>
      </c>
      <c r="C82" s="435"/>
    </row>
    <row r="83" spans="1:3" s="387" customFormat="1" ht="15.75" customHeight="1" thickBot="1">
      <c r="A83" s="391" t="s">
        <v>335</v>
      </c>
      <c r="B83" s="396" t="s">
        <v>336</v>
      </c>
      <c r="C83" s="287">
        <f>C70</f>
        <v>55954383</v>
      </c>
    </row>
    <row r="84" spans="1:3" s="387" customFormat="1" ht="16.5" customHeight="1" thickBot="1">
      <c r="A84" s="397" t="s">
        <v>349</v>
      </c>
      <c r="B84" s="398" t="s">
        <v>337</v>
      </c>
      <c r="C84" s="287">
        <f>+C60+C83</f>
        <v>232032583</v>
      </c>
    </row>
    <row r="85" spans="1:3" s="387" customFormat="1" ht="83.25" customHeight="1">
      <c r="A85" s="4"/>
      <c r="B85" s="5"/>
      <c r="C85" s="288"/>
    </row>
    <row r="86" spans="1:3" ht="16.5" customHeight="1">
      <c r="A86" s="927" t="s">
        <v>46</v>
      </c>
      <c r="B86" s="927"/>
      <c r="C86" s="927"/>
    </row>
    <row r="87" spans="1:3" s="399" customFormat="1" ht="16.5" customHeight="1" thickBot="1">
      <c r="A87" s="929" t="s">
        <v>675</v>
      </c>
      <c r="B87" s="929"/>
      <c r="C87" s="134" t="s">
        <v>679</v>
      </c>
    </row>
    <row r="88" spans="1:3" ht="38.1" customHeight="1" thickBot="1">
      <c r="A88" s="22" t="s">
        <v>70</v>
      </c>
      <c r="B88" s="23" t="s">
        <v>47</v>
      </c>
      <c r="C88" s="38" t="s">
        <v>771</v>
      </c>
    </row>
    <row r="89" spans="1:3" s="386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18</v>
      </c>
      <c r="B90" s="30" t="s">
        <v>352</v>
      </c>
      <c r="C90" s="280">
        <f>SUM(C91:C95)</f>
        <v>228032583</v>
      </c>
    </row>
    <row r="91" spans="1:3" ht="12" customHeight="1">
      <c r="A91" s="16" t="s">
        <v>100</v>
      </c>
      <c r="B91" s="9" t="s">
        <v>48</v>
      </c>
      <c r="C91" s="282">
        <v>139270780</v>
      </c>
    </row>
    <row r="92" spans="1:3" ht="12" customHeight="1">
      <c r="A92" s="13" t="s">
        <v>101</v>
      </c>
      <c r="B92" s="7" t="s">
        <v>162</v>
      </c>
      <c r="C92" s="283">
        <v>27157803</v>
      </c>
    </row>
    <row r="93" spans="1:3" ht="12" customHeight="1">
      <c r="A93" s="13" t="s">
        <v>102</v>
      </c>
      <c r="B93" s="7" t="s">
        <v>126</v>
      </c>
      <c r="C93" s="285">
        <v>61604000</v>
      </c>
    </row>
    <row r="94" spans="1:3" ht="12" customHeight="1">
      <c r="A94" s="13" t="s">
        <v>103</v>
      </c>
      <c r="B94" s="10" t="s">
        <v>163</v>
      </c>
      <c r="C94" s="285"/>
    </row>
    <row r="95" spans="1:3" ht="12" customHeight="1" thickBot="1">
      <c r="A95" s="13" t="s">
        <v>114</v>
      </c>
      <c r="B95" s="18" t="s">
        <v>164</v>
      </c>
      <c r="C95" s="285"/>
    </row>
    <row r="96" spans="1:3" ht="12" customHeight="1" thickBot="1">
      <c r="A96" s="19" t="s">
        <v>19</v>
      </c>
      <c r="B96" s="29" t="s">
        <v>363</v>
      </c>
      <c r="C96" s="281">
        <f>+C97+C99+C101</f>
        <v>4000000</v>
      </c>
    </row>
    <row r="97" spans="1:3" ht="12" customHeight="1">
      <c r="A97" s="14" t="s">
        <v>106</v>
      </c>
      <c r="B97" s="7" t="s">
        <v>212</v>
      </c>
      <c r="C97" s="284">
        <v>4000000</v>
      </c>
    </row>
    <row r="98" spans="1:3" ht="12" customHeight="1">
      <c r="A98" s="14" t="s">
        <v>107</v>
      </c>
      <c r="B98" s="11" t="s">
        <v>367</v>
      </c>
      <c r="C98" s="284"/>
    </row>
    <row r="99" spans="1:3" ht="12" customHeight="1">
      <c r="A99" s="14" t="s">
        <v>108</v>
      </c>
      <c r="B99" s="11" t="s">
        <v>166</v>
      </c>
      <c r="C99" s="283"/>
    </row>
    <row r="100" spans="1:3" ht="12" customHeight="1">
      <c r="A100" s="14" t="s">
        <v>109</v>
      </c>
      <c r="B100" s="11" t="s">
        <v>368</v>
      </c>
      <c r="C100" s="252"/>
    </row>
    <row r="101" spans="1:3" ht="12" customHeight="1" thickBot="1">
      <c r="A101" s="14" t="s">
        <v>110</v>
      </c>
      <c r="B101" s="278" t="s">
        <v>215</v>
      </c>
      <c r="C101" s="252"/>
    </row>
    <row r="102" spans="1:3" ht="12" customHeight="1" thickBot="1">
      <c r="A102" s="19" t="s">
        <v>20</v>
      </c>
      <c r="B102" s="119" t="s">
        <v>374</v>
      </c>
      <c r="C102" s="281">
        <f>+C103+C104</f>
        <v>0</v>
      </c>
    </row>
    <row r="103" spans="1:3" ht="12" customHeight="1">
      <c r="A103" s="14" t="s">
        <v>89</v>
      </c>
      <c r="B103" s="8" t="s">
        <v>61</v>
      </c>
      <c r="C103" s="284"/>
    </row>
    <row r="104" spans="1:3" ht="12" customHeight="1" thickBot="1">
      <c r="A104" s="15" t="s">
        <v>90</v>
      </c>
      <c r="B104" s="11" t="s">
        <v>62</v>
      </c>
      <c r="C104" s="285"/>
    </row>
    <row r="105" spans="1:3" ht="12" customHeight="1" thickBot="1">
      <c r="A105" s="19" t="s">
        <v>21</v>
      </c>
      <c r="B105" s="119" t="s">
        <v>375</v>
      </c>
      <c r="C105" s="281">
        <f>+C90+C96+C102</f>
        <v>232032583</v>
      </c>
    </row>
    <row r="106" spans="1:3" ht="12" customHeight="1" thickBot="1">
      <c r="A106" s="19" t="s">
        <v>22</v>
      </c>
      <c r="B106" s="119" t="s">
        <v>376</v>
      </c>
      <c r="C106" s="281">
        <f>+C107+C108+C109</f>
        <v>0</v>
      </c>
    </row>
    <row r="107" spans="1:3" ht="12" customHeight="1">
      <c r="A107" s="14" t="s">
        <v>93</v>
      </c>
      <c r="B107" s="8" t="s">
        <v>377</v>
      </c>
      <c r="C107" s="252"/>
    </row>
    <row r="108" spans="1:3" ht="12" customHeight="1">
      <c r="A108" s="14" t="s">
        <v>94</v>
      </c>
      <c r="B108" s="8" t="s">
        <v>378</v>
      </c>
      <c r="C108" s="252"/>
    </row>
    <row r="109" spans="1:3" ht="12" customHeight="1" thickBot="1">
      <c r="A109" s="12" t="s">
        <v>95</v>
      </c>
      <c r="B109" s="6" t="s">
        <v>379</v>
      </c>
      <c r="C109" s="252"/>
    </row>
    <row r="110" spans="1:3" ht="12" customHeight="1" thickBot="1">
      <c r="A110" s="19" t="s">
        <v>23</v>
      </c>
      <c r="B110" s="119" t="s">
        <v>435</v>
      </c>
      <c r="C110" s="281">
        <f>+C111+C112+C113+C114</f>
        <v>0</v>
      </c>
    </row>
    <row r="111" spans="1:3" ht="12" customHeight="1">
      <c r="A111" s="14" t="s">
        <v>96</v>
      </c>
      <c r="B111" s="8" t="s">
        <v>380</v>
      </c>
      <c r="C111" s="252"/>
    </row>
    <row r="112" spans="1:3" ht="12" customHeight="1">
      <c r="A112" s="14" t="s">
        <v>97</v>
      </c>
      <c r="B112" s="8" t="s">
        <v>381</v>
      </c>
      <c r="C112" s="252"/>
    </row>
    <row r="113" spans="1:9" ht="12" customHeight="1">
      <c r="A113" s="14" t="s">
        <v>283</v>
      </c>
      <c r="B113" s="8" t="s">
        <v>382</v>
      </c>
      <c r="C113" s="252"/>
    </row>
    <row r="114" spans="1:9" ht="12" customHeight="1" thickBot="1">
      <c r="A114" s="12" t="s">
        <v>284</v>
      </c>
      <c r="B114" s="6" t="s">
        <v>383</v>
      </c>
      <c r="C114" s="252"/>
    </row>
    <row r="115" spans="1:9" ht="12" customHeight="1" thickBot="1">
      <c r="A115" s="19" t="s">
        <v>24</v>
      </c>
      <c r="B115" s="119" t="s">
        <v>384</v>
      </c>
      <c r="C115" s="287">
        <f>+C116+C117+C118+C119</f>
        <v>0</v>
      </c>
    </row>
    <row r="116" spans="1:9" ht="12" customHeight="1">
      <c r="A116" s="14" t="s">
        <v>98</v>
      </c>
      <c r="B116" s="8" t="s">
        <v>385</v>
      </c>
      <c r="C116" s="252"/>
    </row>
    <row r="117" spans="1:9" ht="12" customHeight="1">
      <c r="A117" s="14" t="s">
        <v>99</v>
      </c>
      <c r="B117" s="8" t="s">
        <v>395</v>
      </c>
      <c r="C117" s="252"/>
    </row>
    <row r="118" spans="1:9" ht="12" customHeight="1">
      <c r="A118" s="14" t="s">
        <v>296</v>
      </c>
      <c r="B118" s="8" t="s">
        <v>386</v>
      </c>
      <c r="C118" s="252"/>
    </row>
    <row r="119" spans="1:9" ht="12" customHeight="1" thickBot="1">
      <c r="A119" s="12" t="s">
        <v>297</v>
      </c>
      <c r="B119" s="6" t="s">
        <v>387</v>
      </c>
      <c r="C119" s="252"/>
    </row>
    <row r="120" spans="1:9" ht="12" customHeight="1" thickBot="1">
      <c r="A120" s="19" t="s">
        <v>25</v>
      </c>
      <c r="B120" s="119" t="s">
        <v>388</v>
      </c>
      <c r="C120" s="290">
        <f>+C121+C122+C123+C124</f>
        <v>0</v>
      </c>
    </row>
    <row r="121" spans="1:9" ht="12" customHeight="1">
      <c r="A121" s="14" t="s">
        <v>160</v>
      </c>
      <c r="B121" s="8" t="s">
        <v>389</v>
      </c>
      <c r="C121" s="252"/>
    </row>
    <row r="122" spans="1:9" ht="12" customHeight="1">
      <c r="A122" s="14" t="s">
        <v>161</v>
      </c>
      <c r="B122" s="8" t="s">
        <v>390</v>
      </c>
      <c r="C122" s="252"/>
    </row>
    <row r="123" spans="1:9" ht="12" customHeight="1">
      <c r="A123" s="14" t="s">
        <v>214</v>
      </c>
      <c r="B123" s="8" t="s">
        <v>391</v>
      </c>
      <c r="C123" s="252"/>
    </row>
    <row r="124" spans="1:9" ht="12" customHeight="1" thickBot="1">
      <c r="A124" s="14" t="s">
        <v>299</v>
      </c>
      <c r="B124" s="8" t="s">
        <v>392</v>
      </c>
      <c r="C124" s="252"/>
    </row>
    <row r="125" spans="1:9" ht="15" customHeight="1" thickBot="1">
      <c r="A125" s="19" t="s">
        <v>26</v>
      </c>
      <c r="B125" s="119" t="s">
        <v>393</v>
      </c>
      <c r="C125" s="400">
        <f>+C106+C110+C115+C120</f>
        <v>0</v>
      </c>
      <c r="F125" s="401"/>
      <c r="G125" s="402"/>
      <c r="H125" s="402"/>
      <c r="I125" s="402"/>
    </row>
    <row r="126" spans="1:9" s="387" customFormat="1" ht="12.95" customHeight="1" thickBot="1">
      <c r="A126" s="279" t="s">
        <v>27</v>
      </c>
      <c r="B126" s="362" t="s">
        <v>394</v>
      </c>
      <c r="C126" s="400">
        <f>+C105+C125</f>
        <v>232032583</v>
      </c>
    </row>
    <row r="127" spans="1:9" ht="7.5" customHeight="1"/>
    <row r="128" spans="1:9">
      <c r="A128" s="930" t="s">
        <v>396</v>
      </c>
      <c r="B128" s="930"/>
      <c r="C128" s="930"/>
    </row>
    <row r="129" spans="1:4" ht="15" customHeight="1" thickBot="1">
      <c r="A129" s="928" t="s">
        <v>133</v>
      </c>
      <c r="B129" s="928"/>
      <c r="C129" s="291" t="s">
        <v>213</v>
      </c>
    </row>
    <row r="130" spans="1:4" ht="13.5" customHeight="1" thickBot="1">
      <c r="A130" s="19">
        <v>1</v>
      </c>
      <c r="B130" s="29" t="s">
        <v>397</v>
      </c>
      <c r="C130" s="281">
        <f>+C60-C105</f>
        <v>-55954383</v>
      </c>
      <c r="D130" s="403"/>
    </row>
    <row r="131" spans="1:4" ht="27.75" customHeight="1" thickBot="1">
      <c r="A131" s="19" t="s">
        <v>19</v>
      </c>
      <c r="B131" s="29" t="s">
        <v>398</v>
      </c>
      <c r="C131" s="281">
        <f>+C83-C125</f>
        <v>55954383</v>
      </c>
    </row>
  </sheetData>
  <mergeCells count="6">
    <mergeCell ref="A1:C1"/>
    <mergeCell ref="A2:B2"/>
    <mergeCell ref="A86:C86"/>
    <mergeCell ref="A87:B87"/>
    <mergeCell ref="A128:C128"/>
    <mergeCell ref="A129:B129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>&amp;C&amp;"Times New Roman CE,Félkövér"&amp;12
 Dabas Önkormányzat
2018. ÉVI KÖLTSÉGVETÉS
ÁLLAMI (ÁLLAMIGAZGATÁSI) FELADATOK MÉRLEGE
&amp;R&amp;"Times New Roman CE,Félkövér dőlt"&amp;11 1.4. melléklet a 6/2018. (II.19) önk.rendelethez</oddHeader>
  </headerFooter>
  <rowBreaks count="1" manualBreakCount="1">
    <brk id="85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F31"/>
  <sheetViews>
    <sheetView zoomScaleNormal="100" zoomScaleSheetLayoutView="100" workbookViewId="0">
      <selection activeCell="B17" sqref="B17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9.75" customHeight="1">
      <c r="B1" s="303" t="s">
        <v>137</v>
      </c>
      <c r="C1" s="304"/>
      <c r="D1" s="304"/>
      <c r="E1" s="304"/>
      <c r="F1" s="933" t="s">
        <v>820</v>
      </c>
    </row>
    <row r="2" spans="1:6" ht="13.5" thickBot="1">
      <c r="E2" s="305" t="s">
        <v>678</v>
      </c>
      <c r="F2" s="933"/>
    </row>
    <row r="3" spans="1:6" ht="18" customHeight="1" thickBot="1">
      <c r="A3" s="931" t="s">
        <v>70</v>
      </c>
      <c r="B3" s="306" t="s">
        <v>57</v>
      </c>
      <c r="C3" s="307"/>
      <c r="D3" s="306" t="s">
        <v>59</v>
      </c>
      <c r="E3" s="308"/>
      <c r="F3" s="933"/>
    </row>
    <row r="4" spans="1:6" s="309" customFormat="1" ht="35.25" customHeight="1" thickBot="1">
      <c r="A4" s="932"/>
      <c r="B4" s="191" t="s">
        <v>65</v>
      </c>
      <c r="C4" s="192" t="s">
        <v>771</v>
      </c>
      <c r="D4" s="191" t="s">
        <v>65</v>
      </c>
      <c r="E4" s="49" t="s">
        <v>771</v>
      </c>
      <c r="F4" s="933"/>
    </row>
    <row r="5" spans="1:6" s="314" customFormat="1" ht="12" customHeight="1" thickBot="1">
      <c r="A5" s="310">
        <v>1</v>
      </c>
      <c r="B5" s="311">
        <v>2</v>
      </c>
      <c r="C5" s="312" t="s">
        <v>20</v>
      </c>
      <c r="D5" s="311" t="s">
        <v>21</v>
      </c>
      <c r="E5" s="313" t="s">
        <v>22</v>
      </c>
      <c r="F5" s="933"/>
    </row>
    <row r="6" spans="1:6" ht="12.95" customHeight="1">
      <c r="A6" s="315" t="s">
        <v>18</v>
      </c>
      <c r="B6" s="316" t="s">
        <v>399</v>
      </c>
      <c r="C6" s="292">
        <v>866066453</v>
      </c>
      <c r="D6" s="316" t="s">
        <v>66</v>
      </c>
      <c r="E6" s="298">
        <v>1062548225</v>
      </c>
      <c r="F6" s="933"/>
    </row>
    <row r="7" spans="1:6" ht="12.95" customHeight="1">
      <c r="A7" s="317" t="s">
        <v>19</v>
      </c>
      <c r="B7" s="318" t="s">
        <v>400</v>
      </c>
      <c r="C7" s="293"/>
      <c r="D7" s="318" t="s">
        <v>162</v>
      </c>
      <c r="E7" s="299">
        <v>214759363</v>
      </c>
      <c r="F7" s="933"/>
    </row>
    <row r="8" spans="1:6" ht="12.95" customHeight="1">
      <c r="A8" s="317" t="s">
        <v>20</v>
      </c>
      <c r="B8" s="318" t="s">
        <v>437</v>
      </c>
      <c r="C8" s="293"/>
      <c r="D8" s="318" t="s">
        <v>218</v>
      </c>
      <c r="E8" s="299">
        <v>1128644710</v>
      </c>
      <c r="F8" s="933"/>
    </row>
    <row r="9" spans="1:6" ht="12.95" customHeight="1">
      <c r="A9" s="317" t="s">
        <v>21</v>
      </c>
      <c r="B9" s="318" t="s">
        <v>153</v>
      </c>
      <c r="C9" s="293">
        <v>964500000</v>
      </c>
      <c r="D9" s="318" t="s">
        <v>163</v>
      </c>
      <c r="E9" s="299">
        <v>61500000</v>
      </c>
      <c r="F9" s="933"/>
    </row>
    <row r="10" spans="1:6" ht="12.95" customHeight="1">
      <c r="A10" s="317" t="s">
        <v>22</v>
      </c>
      <c r="B10" s="319" t="s">
        <v>401</v>
      </c>
      <c r="C10" s="293">
        <v>910430000</v>
      </c>
      <c r="D10" s="318" t="s">
        <v>164</v>
      </c>
      <c r="E10" s="299">
        <v>245788465</v>
      </c>
      <c r="F10" s="933"/>
    </row>
    <row r="11" spans="1:6" ht="12.95" customHeight="1">
      <c r="A11" s="317" t="s">
        <v>23</v>
      </c>
      <c r="B11" s="318" t="s">
        <v>402</v>
      </c>
      <c r="C11" s="294"/>
      <c r="D11" s="318" t="s">
        <v>49</v>
      </c>
      <c r="E11" s="299">
        <v>44166704</v>
      </c>
      <c r="F11" s="933"/>
    </row>
    <row r="12" spans="1:6" ht="12.95" customHeight="1">
      <c r="A12" s="317" t="s">
        <v>24</v>
      </c>
      <c r="B12" s="318" t="s">
        <v>281</v>
      </c>
      <c r="C12" s="293">
        <v>238310584</v>
      </c>
      <c r="D12" s="43" t="s">
        <v>62</v>
      </c>
      <c r="E12" s="299">
        <v>41000000</v>
      </c>
      <c r="F12" s="933"/>
    </row>
    <row r="13" spans="1:6" ht="12.95" customHeight="1">
      <c r="A13" s="317" t="s">
        <v>25</v>
      </c>
      <c r="B13" s="43"/>
      <c r="C13" s="293"/>
      <c r="D13" s="43"/>
      <c r="E13" s="299"/>
      <c r="F13" s="933"/>
    </row>
    <row r="14" spans="1:6" ht="12.95" customHeight="1">
      <c r="A14" s="317" t="s">
        <v>26</v>
      </c>
      <c r="B14" s="404"/>
      <c r="C14" s="294"/>
      <c r="D14" s="43"/>
      <c r="E14" s="299"/>
      <c r="F14" s="933"/>
    </row>
    <row r="15" spans="1:6" ht="12.95" customHeight="1">
      <c r="A15" s="317" t="s">
        <v>27</v>
      </c>
      <c r="B15" s="43"/>
      <c r="C15" s="293"/>
      <c r="D15" s="43"/>
      <c r="E15" s="299"/>
      <c r="F15" s="933"/>
    </row>
    <row r="16" spans="1:6" ht="12.95" customHeight="1">
      <c r="A16" s="317" t="s">
        <v>28</v>
      </c>
      <c r="B16" s="43"/>
      <c r="C16" s="293"/>
      <c r="D16" s="43"/>
      <c r="E16" s="299"/>
      <c r="F16" s="933"/>
    </row>
    <row r="17" spans="1:6" ht="12.95" customHeight="1" thickBot="1">
      <c r="A17" s="317" t="s">
        <v>29</v>
      </c>
      <c r="B17" s="51"/>
      <c r="C17" s="295"/>
      <c r="D17" s="43"/>
      <c r="E17" s="300"/>
      <c r="F17" s="933"/>
    </row>
    <row r="18" spans="1:6" ht="15.95" customHeight="1" thickBot="1">
      <c r="A18" s="320" t="s">
        <v>30</v>
      </c>
      <c r="B18" s="120" t="s">
        <v>438</v>
      </c>
      <c r="C18" s="296">
        <f>+C6+C7+C9+C10+C12+C13+C14+C15+C16+C17</f>
        <v>2979307037</v>
      </c>
      <c r="D18" s="120" t="s">
        <v>410</v>
      </c>
      <c r="E18" s="301">
        <f>SUM(E6:E17)</f>
        <v>2798407467</v>
      </c>
      <c r="F18" s="933"/>
    </row>
    <row r="19" spans="1:6" ht="12.95" customHeight="1">
      <c r="A19" s="321" t="s">
        <v>31</v>
      </c>
      <c r="B19" s="322" t="s">
        <v>405</v>
      </c>
      <c r="C19" s="451">
        <f>+C20+C21+C22+C23</f>
        <v>0</v>
      </c>
      <c r="D19" s="323" t="s">
        <v>170</v>
      </c>
      <c r="E19" s="302"/>
      <c r="F19" s="933"/>
    </row>
    <row r="20" spans="1:6" ht="12.95" customHeight="1">
      <c r="A20" s="324" t="s">
        <v>32</v>
      </c>
      <c r="B20" s="323" t="s">
        <v>210</v>
      </c>
      <c r="C20" s="74"/>
      <c r="D20" s="323" t="s">
        <v>409</v>
      </c>
      <c r="E20" s="75"/>
      <c r="F20" s="933"/>
    </row>
    <row r="21" spans="1:6" ht="12.95" customHeight="1">
      <c r="A21" s="324" t="s">
        <v>33</v>
      </c>
      <c r="B21" s="323" t="s">
        <v>211</v>
      </c>
      <c r="C21" s="74"/>
      <c r="D21" s="323" t="s">
        <v>135</v>
      </c>
      <c r="E21" s="75"/>
      <c r="F21" s="933"/>
    </row>
    <row r="22" spans="1:6" ht="12.95" customHeight="1">
      <c r="A22" s="324" t="s">
        <v>34</v>
      </c>
      <c r="B22" s="323" t="s">
        <v>216</v>
      </c>
      <c r="C22" s="74"/>
      <c r="D22" s="323" t="s">
        <v>136</v>
      </c>
      <c r="E22" s="75"/>
      <c r="F22" s="933"/>
    </row>
    <row r="23" spans="1:6" ht="12.95" customHeight="1">
      <c r="A23" s="324" t="s">
        <v>35</v>
      </c>
      <c r="B23" s="323" t="s">
        <v>217</v>
      </c>
      <c r="C23" s="74"/>
      <c r="D23" s="322" t="s">
        <v>219</v>
      </c>
      <c r="E23" s="75"/>
      <c r="F23" s="933"/>
    </row>
    <row r="24" spans="1:6" ht="12.95" customHeight="1">
      <c r="A24" s="324" t="s">
        <v>36</v>
      </c>
      <c r="B24" s="323" t="s">
        <v>406</v>
      </c>
      <c r="C24" s="325">
        <f>+C25+C26</f>
        <v>0</v>
      </c>
      <c r="D24" s="323" t="s">
        <v>171</v>
      </c>
      <c r="E24" s="75"/>
      <c r="F24" s="933"/>
    </row>
    <row r="25" spans="1:6" ht="12.95" customHeight="1">
      <c r="A25" s="321" t="s">
        <v>37</v>
      </c>
      <c r="B25" s="322" t="s">
        <v>403</v>
      </c>
      <c r="C25" s="297"/>
      <c r="D25" s="316" t="s">
        <v>172</v>
      </c>
      <c r="E25" s="302"/>
      <c r="F25" s="933"/>
    </row>
    <row r="26" spans="1:6" ht="12.95" customHeight="1" thickBot="1">
      <c r="A26" s="324" t="s">
        <v>38</v>
      </c>
      <c r="B26" s="323" t="s">
        <v>404</v>
      </c>
      <c r="C26" s="74"/>
      <c r="D26" s="43"/>
      <c r="E26" s="75"/>
      <c r="F26" s="933"/>
    </row>
    <row r="27" spans="1:6" ht="15.95" customHeight="1" thickBot="1">
      <c r="A27" s="320" t="s">
        <v>39</v>
      </c>
      <c r="B27" s="120" t="s">
        <v>407</v>
      </c>
      <c r="C27" s="296">
        <f>+C19+C24</f>
        <v>0</v>
      </c>
      <c r="D27" s="120" t="s">
        <v>411</v>
      </c>
      <c r="E27" s="301">
        <f>SUM(E19:E26)</f>
        <v>0</v>
      </c>
      <c r="F27" s="933"/>
    </row>
    <row r="28" spans="1:6" ht="13.5" thickBot="1">
      <c r="A28" s="320" t="s">
        <v>40</v>
      </c>
      <c r="B28" s="326" t="s">
        <v>408</v>
      </c>
      <c r="C28" s="327">
        <f>+C18+C27</f>
        <v>2979307037</v>
      </c>
      <c r="D28" s="326" t="s">
        <v>412</v>
      </c>
      <c r="E28" s="327">
        <f>+E18+E27</f>
        <v>2798407467</v>
      </c>
      <c r="F28" s="933"/>
    </row>
    <row r="29" spans="1:6" ht="13.5" thickBot="1">
      <c r="A29" s="320" t="s">
        <v>41</v>
      </c>
      <c r="B29" s="326" t="s">
        <v>148</v>
      </c>
      <c r="C29" s="327" t="str">
        <f>IF(C18-E18&lt;0,E18-C18,"-")</f>
        <v>-</v>
      </c>
      <c r="D29" s="326" t="s">
        <v>149</v>
      </c>
      <c r="E29" s="327">
        <f>IF(C18-E18&gt;0,C18-E18,"-")</f>
        <v>180899570</v>
      </c>
      <c r="F29" s="933"/>
    </row>
    <row r="30" spans="1:6" ht="13.5" thickBot="1">
      <c r="A30" s="320" t="s">
        <v>42</v>
      </c>
      <c r="B30" s="326" t="s">
        <v>220</v>
      </c>
      <c r="C30" s="327" t="str">
        <f>IF(C18+C19-E28&lt;0,E28-(C18+C19),"-")</f>
        <v>-</v>
      </c>
      <c r="D30" s="326" t="s">
        <v>221</v>
      </c>
      <c r="E30" s="327">
        <f>IF(C18+C19-E28&gt;0,C18+C19-E28,"-")</f>
        <v>180899570</v>
      </c>
      <c r="F30" s="933"/>
    </row>
    <row r="31" spans="1:6" ht="18.75">
      <c r="B31" s="934"/>
      <c r="C31" s="934"/>
      <c r="D31" s="934"/>
    </row>
  </sheetData>
  <mergeCells count="3">
    <mergeCell ref="A3:A4"/>
    <mergeCell ref="F1:F30"/>
    <mergeCell ref="B31:D31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topLeftCell="A10" zoomScaleNormal="100" zoomScaleSheetLayoutView="115" workbookViewId="0">
      <selection activeCell="D13" sqref="D13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1.5">
      <c r="B1" s="303" t="s">
        <v>138</v>
      </c>
      <c r="C1" s="304"/>
      <c r="D1" s="304"/>
      <c r="E1" s="304"/>
      <c r="F1" s="933" t="s">
        <v>822</v>
      </c>
    </row>
    <row r="2" spans="1:6" ht="13.5" thickBot="1">
      <c r="E2" s="305" t="s">
        <v>678</v>
      </c>
      <c r="F2" s="933"/>
    </row>
    <row r="3" spans="1:6" ht="13.5" thickBot="1">
      <c r="A3" s="935" t="s">
        <v>70</v>
      </c>
      <c r="B3" s="306" t="s">
        <v>57</v>
      </c>
      <c r="C3" s="307"/>
      <c r="D3" s="306" t="s">
        <v>59</v>
      </c>
      <c r="E3" s="308"/>
      <c r="F3" s="933"/>
    </row>
    <row r="4" spans="1:6" s="309" customFormat="1" ht="24.75" thickBot="1">
      <c r="A4" s="936"/>
      <c r="B4" s="191" t="s">
        <v>65</v>
      </c>
      <c r="C4" s="192" t="s">
        <v>771</v>
      </c>
      <c r="D4" s="191" t="s">
        <v>65</v>
      </c>
      <c r="E4" s="192" t="s">
        <v>771</v>
      </c>
      <c r="F4" s="933"/>
    </row>
    <row r="5" spans="1:6" s="309" customFormat="1" ht="13.5" thickBot="1">
      <c r="A5" s="310">
        <v>1</v>
      </c>
      <c r="B5" s="311">
        <v>2</v>
      </c>
      <c r="C5" s="312">
        <v>3</v>
      </c>
      <c r="D5" s="311">
        <v>4</v>
      </c>
      <c r="E5" s="313">
        <v>5</v>
      </c>
      <c r="F5" s="933"/>
    </row>
    <row r="6" spans="1:6" ht="12.95" customHeight="1">
      <c r="A6" s="315" t="s">
        <v>18</v>
      </c>
      <c r="B6" s="316" t="s">
        <v>413</v>
      </c>
      <c r="C6" s="292"/>
      <c r="D6" s="316" t="s">
        <v>212</v>
      </c>
      <c r="E6" s="298">
        <v>649123671</v>
      </c>
      <c r="F6" s="933"/>
    </row>
    <row r="7" spans="1:6">
      <c r="A7" s="317" t="s">
        <v>19</v>
      </c>
      <c r="B7" s="318" t="s">
        <v>414</v>
      </c>
      <c r="C7" s="293"/>
      <c r="D7" s="318" t="s">
        <v>418</v>
      </c>
      <c r="E7" s="299"/>
      <c r="F7" s="933"/>
    </row>
    <row r="8" spans="1:6" ht="12.95" customHeight="1">
      <c r="A8" s="317" t="s">
        <v>20</v>
      </c>
      <c r="B8" s="318" t="s">
        <v>11</v>
      </c>
      <c r="C8" s="293">
        <v>36000000</v>
      </c>
      <c r="D8" s="318" t="s">
        <v>166</v>
      </c>
      <c r="E8" s="299">
        <v>265626757</v>
      </c>
      <c r="F8" s="933"/>
    </row>
    <row r="9" spans="1:6" ht="12.95" customHeight="1">
      <c r="A9" s="317" t="s">
        <v>21</v>
      </c>
      <c r="B9" s="318" t="s">
        <v>415</v>
      </c>
      <c r="C9" s="293">
        <v>536850858</v>
      </c>
      <c r="D9" s="318" t="s">
        <v>419</v>
      </c>
      <c r="E9" s="299"/>
      <c r="F9" s="933"/>
    </row>
    <row r="10" spans="1:6" ht="12.75" customHeight="1">
      <c r="A10" s="317" t="s">
        <v>22</v>
      </c>
      <c r="B10" s="318" t="s">
        <v>416</v>
      </c>
      <c r="C10" s="293"/>
      <c r="D10" s="318" t="s">
        <v>215</v>
      </c>
      <c r="E10" s="299">
        <v>22000000</v>
      </c>
      <c r="F10" s="933"/>
    </row>
    <row r="11" spans="1:6" ht="12.95" customHeight="1">
      <c r="A11" s="317" t="s">
        <v>23</v>
      </c>
      <c r="B11" s="318" t="s">
        <v>651</v>
      </c>
      <c r="C11" s="294"/>
      <c r="D11" s="43"/>
      <c r="E11" s="299"/>
      <c r="F11" s="933"/>
    </row>
    <row r="12" spans="1:6" ht="12.95" customHeight="1">
      <c r="A12" s="317" t="s">
        <v>24</v>
      </c>
      <c r="B12" s="43"/>
      <c r="C12" s="293"/>
      <c r="D12" s="43"/>
      <c r="E12" s="299"/>
      <c r="F12" s="933"/>
    </row>
    <row r="13" spans="1:6" ht="12.95" customHeight="1">
      <c r="A13" s="317" t="s">
        <v>25</v>
      </c>
      <c r="B13" s="43"/>
      <c r="C13" s="293"/>
      <c r="D13" s="43"/>
      <c r="E13" s="299"/>
      <c r="F13" s="933"/>
    </row>
    <row r="14" spans="1:6" ht="12.95" customHeight="1">
      <c r="A14" s="317" t="s">
        <v>26</v>
      </c>
      <c r="B14" s="43"/>
      <c r="C14" s="294"/>
      <c r="D14" s="43"/>
      <c r="E14" s="299"/>
      <c r="F14" s="933"/>
    </row>
    <row r="15" spans="1:6">
      <c r="A15" s="317" t="s">
        <v>27</v>
      </c>
      <c r="B15" s="43"/>
      <c r="C15" s="294"/>
      <c r="D15" s="43"/>
      <c r="E15" s="299"/>
      <c r="F15" s="933"/>
    </row>
    <row r="16" spans="1:6" ht="12.95" customHeight="1" thickBot="1">
      <c r="A16" s="374" t="s">
        <v>28</v>
      </c>
      <c r="B16" s="405"/>
      <c r="C16" s="376"/>
      <c r="D16" s="375" t="s">
        <v>49</v>
      </c>
      <c r="E16" s="348">
        <v>37000000</v>
      </c>
      <c r="F16" s="933"/>
    </row>
    <row r="17" spans="1:6" ht="15.95" customHeight="1" thickBot="1">
      <c r="A17" s="320" t="s">
        <v>29</v>
      </c>
      <c r="B17" s="120" t="s">
        <v>439</v>
      </c>
      <c r="C17" s="296">
        <f>+C6+C8+C9+C11+C12+C13+C14+C15+C16</f>
        <v>572850858</v>
      </c>
      <c r="D17" s="120" t="s">
        <v>440</v>
      </c>
      <c r="E17" s="301">
        <f>+E6+E8+E10+E11+E12+E13+E14+E15+E16</f>
        <v>973750428</v>
      </c>
      <c r="F17" s="933"/>
    </row>
    <row r="18" spans="1:6" ht="12.95" customHeight="1">
      <c r="A18" s="315" t="s">
        <v>30</v>
      </c>
      <c r="B18" s="330" t="s">
        <v>232</v>
      </c>
      <c r="C18" s="715">
        <f>+C19+C20+C21+C22+C23</f>
        <v>200000000</v>
      </c>
      <c r="D18" s="323" t="s">
        <v>170</v>
      </c>
      <c r="E18" s="72"/>
      <c r="F18" s="933"/>
    </row>
    <row r="19" spans="1:6" ht="12.95" customHeight="1">
      <c r="A19" s="317" t="s">
        <v>31</v>
      </c>
      <c r="B19" s="331" t="s">
        <v>222</v>
      </c>
      <c r="C19" s="74">
        <v>200000000</v>
      </c>
      <c r="D19" s="323" t="s">
        <v>173</v>
      </c>
      <c r="E19" s="75"/>
      <c r="F19" s="933"/>
    </row>
    <row r="20" spans="1:6" ht="12.95" customHeight="1">
      <c r="A20" s="315" t="s">
        <v>32</v>
      </c>
      <c r="B20" s="331" t="s">
        <v>223</v>
      </c>
      <c r="C20" s="74"/>
      <c r="D20" s="323" t="s">
        <v>135</v>
      </c>
      <c r="E20" s="75"/>
      <c r="F20" s="933"/>
    </row>
    <row r="21" spans="1:6" ht="12.95" customHeight="1">
      <c r="A21" s="317" t="s">
        <v>33</v>
      </c>
      <c r="B21" s="331" t="s">
        <v>224</v>
      </c>
      <c r="C21" s="74"/>
      <c r="D21" s="323" t="s">
        <v>136</v>
      </c>
      <c r="E21" s="75"/>
      <c r="F21" s="933"/>
    </row>
    <row r="22" spans="1:6" ht="12.95" customHeight="1">
      <c r="A22" s="315" t="s">
        <v>34</v>
      </c>
      <c r="B22" s="331" t="s">
        <v>225</v>
      </c>
      <c r="C22" s="74"/>
      <c r="D22" s="322" t="s">
        <v>219</v>
      </c>
      <c r="E22" s="75"/>
      <c r="F22" s="933"/>
    </row>
    <row r="23" spans="1:6" ht="12.95" customHeight="1">
      <c r="A23" s="317" t="s">
        <v>35</v>
      </c>
      <c r="B23" s="332" t="s">
        <v>226</v>
      </c>
      <c r="C23" s="74"/>
      <c r="D23" s="323" t="s">
        <v>174</v>
      </c>
      <c r="E23" s="75"/>
      <c r="F23" s="933"/>
    </row>
    <row r="24" spans="1:6" ht="12.95" customHeight="1">
      <c r="A24" s="315" t="s">
        <v>36</v>
      </c>
      <c r="B24" s="333" t="s">
        <v>227</v>
      </c>
      <c r="C24" s="716">
        <f>+C25+C26+C27+C28+C29</f>
        <v>20000000</v>
      </c>
      <c r="D24" s="334" t="s">
        <v>172</v>
      </c>
      <c r="E24" s="75"/>
      <c r="F24" s="933"/>
    </row>
    <row r="25" spans="1:6" ht="12.95" customHeight="1">
      <c r="A25" s="317" t="s">
        <v>37</v>
      </c>
      <c r="B25" s="332" t="s">
        <v>228</v>
      </c>
      <c r="C25" s="74"/>
      <c r="D25" s="334" t="s">
        <v>420</v>
      </c>
      <c r="E25" s="75"/>
      <c r="F25" s="933"/>
    </row>
    <row r="26" spans="1:6" ht="12.95" customHeight="1">
      <c r="A26" s="315" t="s">
        <v>38</v>
      </c>
      <c r="B26" s="332" t="s">
        <v>229</v>
      </c>
      <c r="C26" s="74"/>
      <c r="D26" s="329"/>
      <c r="E26" s="75"/>
      <c r="F26" s="933"/>
    </row>
    <row r="27" spans="1:6" ht="12.95" customHeight="1">
      <c r="A27" s="317" t="s">
        <v>39</v>
      </c>
      <c r="B27" s="331" t="s">
        <v>230</v>
      </c>
      <c r="C27" s="74"/>
      <c r="D27" s="117"/>
      <c r="E27" s="75"/>
      <c r="F27" s="933"/>
    </row>
    <row r="28" spans="1:6" ht="12.95" customHeight="1">
      <c r="A28" s="315" t="s">
        <v>40</v>
      </c>
      <c r="B28" s="335" t="s">
        <v>231</v>
      </c>
      <c r="C28" s="74"/>
      <c r="D28" s="43"/>
      <c r="E28" s="75"/>
      <c r="F28" s="933"/>
    </row>
    <row r="29" spans="1:6" ht="12.95" customHeight="1" thickBot="1">
      <c r="A29" s="317" t="s">
        <v>41</v>
      </c>
      <c r="B29" s="336" t="s">
        <v>650</v>
      </c>
      <c r="C29" s="74">
        <v>20000000</v>
      </c>
      <c r="D29" s="117"/>
      <c r="E29" s="75"/>
      <c r="F29" s="933"/>
    </row>
    <row r="30" spans="1:6" ht="21.75" customHeight="1" thickBot="1">
      <c r="A30" s="320" t="s">
        <v>42</v>
      </c>
      <c r="B30" s="120" t="s">
        <v>417</v>
      </c>
      <c r="C30" s="296">
        <f>+C18+C24</f>
        <v>220000000</v>
      </c>
      <c r="D30" s="120" t="s">
        <v>421</v>
      </c>
      <c r="E30" s="301">
        <f>SUM(E18:E29)</f>
        <v>0</v>
      </c>
      <c r="F30" s="933"/>
    </row>
    <row r="31" spans="1:6" ht="13.5" thickBot="1">
      <c r="A31" s="320" t="s">
        <v>43</v>
      </c>
      <c r="B31" s="326" t="s">
        <v>422</v>
      </c>
      <c r="C31" s="327">
        <f>+C17+C30</f>
        <v>792850858</v>
      </c>
      <c r="D31" s="326" t="s">
        <v>423</v>
      </c>
      <c r="E31" s="327">
        <f>+E17+E30</f>
        <v>973750428</v>
      </c>
      <c r="F31" s="933"/>
    </row>
    <row r="32" spans="1:6" ht="13.5" thickBot="1">
      <c r="A32" s="320" t="s">
        <v>44</v>
      </c>
      <c r="B32" s="326" t="s">
        <v>148</v>
      </c>
      <c r="C32" s="327">
        <f>IF(C17-E17&lt;0,E17-C17,"-")</f>
        <v>400899570</v>
      </c>
      <c r="D32" s="326" t="s">
        <v>149</v>
      </c>
      <c r="E32" s="327" t="str">
        <f>IF(C17-E17&gt;0,C17-E17,"-")</f>
        <v>-</v>
      </c>
      <c r="F32" s="933"/>
    </row>
    <row r="33" spans="1:6" ht="13.5" thickBot="1">
      <c r="A33" s="320" t="s">
        <v>45</v>
      </c>
      <c r="B33" s="326" t="s">
        <v>220</v>
      </c>
      <c r="C33" s="327">
        <f>IF(C17+C18-E31&lt;0,E31-(C17+C18),"-")</f>
        <v>200899570</v>
      </c>
      <c r="D33" s="326" t="s">
        <v>221</v>
      </c>
      <c r="E33" s="327" t="str">
        <f>IF(C17+C18-E31&gt;0,C17+C18-E31,"-")</f>
        <v>-</v>
      </c>
      <c r="F33" s="933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D15" sqref="D15"/>
    </sheetView>
  </sheetViews>
  <sheetFormatPr defaultRowHeight="12.75"/>
  <cols>
    <col min="1" max="1" width="49.16406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121" t="s">
        <v>131</v>
      </c>
      <c r="E1" s="124" t="s">
        <v>134</v>
      </c>
    </row>
    <row r="3" spans="1:5">
      <c r="A3" s="130"/>
      <c r="B3" s="131"/>
      <c r="C3" s="130"/>
      <c r="D3" s="133"/>
      <c r="E3" s="131"/>
    </row>
    <row r="4" spans="1:5" ht="15.75">
      <c r="A4" s="82" t="s">
        <v>779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424</v>
      </c>
      <c r="B6" s="131">
        <f ca="1">+'1.1.sz.mell.'!C66</f>
        <v>3552157895</v>
      </c>
      <c r="C6" s="130" t="s">
        <v>425</v>
      </c>
      <c r="D6" s="133">
        <f ca="1">+'2.1.sz.mell  '!C18+'2.2.sz.mell  '!C17</f>
        <v>3552157895</v>
      </c>
      <c r="E6" s="131">
        <f t="shared" ref="E6:E15" ca="1" si="0">+B6-D6</f>
        <v>0</v>
      </c>
    </row>
    <row r="7" spans="1:5">
      <c r="A7" s="130" t="s">
        <v>426</v>
      </c>
      <c r="B7" s="131">
        <f ca="1">+'1.1.sz.mell.'!C89</f>
        <v>220000000</v>
      </c>
      <c r="C7" s="130" t="s">
        <v>427</v>
      </c>
      <c r="D7" s="133">
        <f ca="1">+'2.1.sz.mell  '!C27+'2.2.sz.mell  '!C30</f>
        <v>220000000</v>
      </c>
      <c r="E7" s="131">
        <f t="shared" ca="1" si="0"/>
        <v>0</v>
      </c>
    </row>
    <row r="8" spans="1:5">
      <c r="A8" s="130" t="s">
        <v>428</v>
      </c>
      <c r="B8" s="131">
        <f ca="1">+'1.1.sz.mell.'!C90</f>
        <v>3772157895</v>
      </c>
      <c r="C8" s="130" t="s">
        <v>429</v>
      </c>
      <c r="D8" s="133">
        <f ca="1">+'2.1.sz.mell  '!C28+'2.2.sz.mell  '!C31</f>
        <v>3772157895</v>
      </c>
      <c r="E8" s="131">
        <f t="shared" ca="1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82" t="s">
        <v>780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433</v>
      </c>
      <c r="B13" s="131">
        <f ca="1">+'1.1.sz.mell.'!C111</f>
        <v>3772157895</v>
      </c>
      <c r="C13" s="130" t="s">
        <v>432</v>
      </c>
      <c r="D13" s="133">
        <f ca="1">+'2.1.sz.mell  '!E18+'2.2.sz.mell  '!E17</f>
        <v>3772157895</v>
      </c>
      <c r="E13" s="131">
        <f t="shared" ca="1" si="0"/>
        <v>0</v>
      </c>
    </row>
    <row r="14" spans="1:5">
      <c r="A14" s="130" t="s">
        <v>237</v>
      </c>
      <c r="B14" s="131">
        <f ca="1">+'1.1.sz.mell.'!C131</f>
        <v>0</v>
      </c>
      <c r="C14" s="130" t="s">
        <v>431</v>
      </c>
      <c r="D14" s="133">
        <f ca="1">+'2.1.sz.mell  '!E27+'2.2.sz.mell  '!E30</f>
        <v>0</v>
      </c>
      <c r="E14" s="131">
        <f t="shared" ca="1" si="0"/>
        <v>0</v>
      </c>
    </row>
    <row r="15" spans="1:5">
      <c r="A15" s="130" t="s">
        <v>434</v>
      </c>
      <c r="B15" s="131">
        <f ca="1">+'1.1.sz.mell.'!C132</f>
        <v>3772157895</v>
      </c>
      <c r="C15" s="130" t="s">
        <v>430</v>
      </c>
      <c r="D15" s="133">
        <f ca="1">+'2.1.sz.mell  '!E28+'2.2.sz.mell  '!E31</f>
        <v>3772157895</v>
      </c>
      <c r="E15" s="131">
        <f t="shared" ca="1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G11"/>
  <sheetViews>
    <sheetView zoomScale="120" zoomScaleNormal="120" workbookViewId="0">
      <selection activeCell="E11" sqref="E11"/>
    </sheetView>
  </sheetViews>
  <sheetFormatPr defaultRowHeight="15"/>
  <cols>
    <col min="1" max="1" width="5.6640625" style="141" customWidth="1"/>
    <col min="2" max="2" width="35.6640625" style="141" customWidth="1"/>
    <col min="3" max="6" width="14" style="141" customWidth="1"/>
    <col min="7" max="16384" width="9.33203125" style="141"/>
  </cols>
  <sheetData>
    <row r="1" spans="1:7" ht="33" customHeight="1">
      <c r="A1" s="937" t="s">
        <v>493</v>
      </c>
      <c r="B1" s="937"/>
      <c r="C1" s="937"/>
      <c r="D1" s="937"/>
      <c r="E1" s="937"/>
      <c r="F1" s="937"/>
    </row>
    <row r="2" spans="1:7" ht="15.95" customHeight="1" thickBot="1">
      <c r="A2" s="142"/>
      <c r="B2" s="142" t="s">
        <v>480</v>
      </c>
      <c r="C2" s="938"/>
      <c r="D2" s="938"/>
      <c r="E2" s="945" t="s">
        <v>678</v>
      </c>
      <c r="F2" s="945"/>
      <c r="G2" s="149"/>
    </row>
    <row r="3" spans="1:7" ht="63" customHeight="1">
      <c r="A3" s="941" t="s">
        <v>16</v>
      </c>
      <c r="B3" s="943" t="s">
        <v>177</v>
      </c>
      <c r="C3" s="943" t="s">
        <v>238</v>
      </c>
      <c r="D3" s="943"/>
      <c r="E3" s="943"/>
      <c r="F3" s="939" t="s">
        <v>233</v>
      </c>
    </row>
    <row r="4" spans="1:7" ht="15.75" thickBot="1">
      <c r="A4" s="942"/>
      <c r="B4" s="944"/>
      <c r="C4" s="144" t="s">
        <v>586</v>
      </c>
      <c r="D4" s="144" t="s">
        <v>676</v>
      </c>
      <c r="E4" s="144" t="s">
        <v>786</v>
      </c>
      <c r="F4" s="940"/>
    </row>
    <row r="5" spans="1:7" ht="15.75" thickBot="1">
      <c r="A5" s="146">
        <v>1</v>
      </c>
      <c r="B5" s="147">
        <v>2</v>
      </c>
      <c r="C5" s="147">
        <v>3</v>
      </c>
      <c r="D5" s="147">
        <v>4</v>
      </c>
      <c r="E5" s="147">
        <v>5</v>
      </c>
      <c r="F5" s="148">
        <v>6</v>
      </c>
    </row>
    <row r="6" spans="1:7">
      <c r="A6" s="145" t="s">
        <v>18</v>
      </c>
      <c r="B6" s="166"/>
      <c r="C6" s="167"/>
      <c r="D6" s="167"/>
      <c r="E6" s="167"/>
      <c r="F6" s="152">
        <f>SUM(C6:E6)</f>
        <v>0</v>
      </c>
    </row>
    <row r="7" spans="1:7">
      <c r="A7" s="143" t="s">
        <v>19</v>
      </c>
      <c r="B7" s="168"/>
      <c r="C7" s="169"/>
      <c r="D7" s="169"/>
      <c r="E7" s="169"/>
      <c r="F7" s="153">
        <f>SUM(C7:E7)</f>
        <v>0</v>
      </c>
    </row>
    <row r="8" spans="1:7">
      <c r="A8" s="143" t="s">
        <v>20</v>
      </c>
      <c r="B8" s="168"/>
      <c r="C8" s="169"/>
      <c r="D8" s="169"/>
      <c r="E8" s="169"/>
      <c r="F8" s="153">
        <f>SUM(C8:E8)</f>
        <v>0</v>
      </c>
    </row>
    <row r="9" spans="1:7">
      <c r="A9" s="143" t="s">
        <v>21</v>
      </c>
      <c r="B9" s="168"/>
      <c r="C9" s="169"/>
      <c r="D9" s="169"/>
      <c r="E9" s="169"/>
      <c r="F9" s="153">
        <f>SUM(C9:E9)</f>
        <v>0</v>
      </c>
    </row>
    <row r="10" spans="1:7" ht="15.75" thickBot="1">
      <c r="A10" s="150" t="s">
        <v>22</v>
      </c>
      <c r="B10" s="170"/>
      <c r="C10" s="171"/>
      <c r="D10" s="171"/>
      <c r="E10" s="171"/>
      <c r="F10" s="153">
        <f>SUM(C10:E10)</f>
        <v>0</v>
      </c>
    </row>
    <row r="11" spans="1:7" s="439" customFormat="1" thickBot="1">
      <c r="A11" s="436" t="s">
        <v>23</v>
      </c>
      <c r="B11" s="151" t="s">
        <v>178</v>
      </c>
      <c r="C11" s="437">
        <f>SUM(C6:C10)</f>
        <v>0</v>
      </c>
      <c r="D11" s="437">
        <f>SUM(D6:D10)</f>
        <v>0</v>
      </c>
      <c r="E11" s="437">
        <f>SUM(E6:E10)</f>
        <v>0</v>
      </c>
      <c r="F11" s="438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1/2018. (II.19.) önk.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F12"/>
  <sheetViews>
    <sheetView tabSelected="1" zoomScale="120" zoomScaleNormal="120" workbookViewId="0">
      <selection sqref="A1:F1"/>
    </sheetView>
  </sheetViews>
  <sheetFormatPr defaultRowHeight="15"/>
  <cols>
    <col min="1" max="1" width="5.6640625" style="141" customWidth="1"/>
    <col min="2" max="2" width="36.83203125" style="141" customWidth="1"/>
    <col min="3" max="3" width="14.1640625" style="141" customWidth="1"/>
    <col min="4" max="4" width="15.6640625" style="141" customWidth="1"/>
    <col min="5" max="5" width="14.6640625" style="141" customWidth="1"/>
    <col min="6" max="6" width="14.83203125" style="141" customWidth="1"/>
    <col min="7" max="16384" width="9.33203125" style="141"/>
  </cols>
  <sheetData>
    <row r="1" spans="1:6" ht="54" customHeight="1">
      <c r="A1" s="937" t="s">
        <v>481</v>
      </c>
      <c r="B1" s="937"/>
      <c r="C1" s="937"/>
      <c r="D1" s="937"/>
      <c r="E1" s="937"/>
      <c r="F1" s="937"/>
    </row>
    <row r="2" spans="1:6" ht="15.95" customHeight="1" thickBot="1">
      <c r="A2" s="142"/>
      <c r="B2" s="142"/>
      <c r="D2" s="149"/>
      <c r="E2" s="149"/>
      <c r="F2" s="154" t="s">
        <v>678</v>
      </c>
    </row>
    <row r="3" spans="1:6" ht="26.25" customHeight="1" thickBot="1">
      <c r="A3" s="172" t="s">
        <v>16</v>
      </c>
      <c r="B3" s="173" t="s">
        <v>175</v>
      </c>
      <c r="C3" s="174" t="s">
        <v>771</v>
      </c>
      <c r="D3" s="529" t="s">
        <v>787</v>
      </c>
      <c r="E3" s="530" t="s">
        <v>677</v>
      </c>
      <c r="F3" s="531" t="s">
        <v>788</v>
      </c>
    </row>
    <row r="4" spans="1:6" ht="15.75" thickBot="1">
      <c r="A4" s="175">
        <v>1</v>
      </c>
      <c r="B4" s="176">
        <v>2</v>
      </c>
      <c r="C4" s="177">
        <v>3</v>
      </c>
      <c r="D4" s="532">
        <v>4</v>
      </c>
      <c r="E4" s="533">
        <v>5</v>
      </c>
      <c r="F4" s="534">
        <v>6</v>
      </c>
    </row>
    <row r="5" spans="1:6">
      <c r="A5" s="178" t="s">
        <v>18</v>
      </c>
      <c r="B5" s="340" t="s">
        <v>58</v>
      </c>
      <c r="C5" s="337">
        <v>958500000</v>
      </c>
      <c r="D5" s="535">
        <v>977670000</v>
      </c>
      <c r="E5" s="536">
        <v>997223000</v>
      </c>
      <c r="F5" s="537">
        <v>1017167000</v>
      </c>
    </row>
    <row r="6" spans="1:6" ht="57" customHeight="1">
      <c r="A6" s="179" t="s">
        <v>19</v>
      </c>
      <c r="B6" s="365" t="s">
        <v>234</v>
      </c>
      <c r="C6" s="338"/>
      <c r="D6" s="538"/>
      <c r="E6" s="539"/>
      <c r="F6" s="540"/>
    </row>
    <row r="7" spans="1:6" ht="24.75">
      <c r="A7" s="179" t="s">
        <v>20</v>
      </c>
      <c r="B7" s="366" t="s">
        <v>479</v>
      </c>
      <c r="C7" s="338"/>
      <c r="D7" s="538"/>
      <c r="E7" s="539"/>
      <c r="F7" s="540"/>
    </row>
    <row r="8" spans="1:6" ht="48.75">
      <c r="A8" s="179" t="s">
        <v>21</v>
      </c>
      <c r="B8" s="366" t="s">
        <v>236</v>
      </c>
      <c r="C8" s="338">
        <v>20000000</v>
      </c>
      <c r="D8" s="538">
        <v>30000000</v>
      </c>
      <c r="E8" s="539">
        <v>30000000</v>
      </c>
      <c r="F8" s="540">
        <v>30000000</v>
      </c>
    </row>
    <row r="9" spans="1:6">
      <c r="A9" s="180" t="s">
        <v>22</v>
      </c>
      <c r="B9" s="366" t="s">
        <v>235</v>
      </c>
      <c r="C9" s="339"/>
      <c r="D9" s="538"/>
      <c r="E9" s="539"/>
      <c r="F9" s="540"/>
    </row>
    <row r="10" spans="1:6" ht="15.75" thickBot="1">
      <c r="A10" s="179" t="s">
        <v>23</v>
      </c>
      <c r="B10" s="367" t="s">
        <v>176</v>
      </c>
      <c r="C10" s="338"/>
      <c r="D10" s="541"/>
      <c r="E10" s="542"/>
      <c r="F10" s="543"/>
    </row>
    <row r="11" spans="1:6" ht="15.75" thickBot="1">
      <c r="A11" s="946" t="s">
        <v>179</v>
      </c>
      <c r="B11" s="947"/>
      <c r="C11" s="181">
        <f>SUM(C5:C10)</f>
        <v>978500000</v>
      </c>
      <c r="D11" s="181">
        <f>SUM(D5:D10)</f>
        <v>1007670000</v>
      </c>
      <c r="E11" s="181">
        <f>SUM(E5:E10)</f>
        <v>1027223000</v>
      </c>
      <c r="F11" s="181">
        <f>SUM(F5:F10)</f>
        <v>1047167000</v>
      </c>
    </row>
    <row r="12" spans="1:6" ht="23.25" customHeight="1">
      <c r="A12" s="948" t="s">
        <v>209</v>
      </c>
      <c r="B12" s="948"/>
      <c r="C12" s="948"/>
    </row>
  </sheetData>
  <mergeCells count="3">
    <mergeCell ref="A11:B11"/>
    <mergeCell ref="A12:C12"/>
    <mergeCell ref="A1:F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3" orientation="portrait" r:id="rId1"/>
  <headerFooter alignWithMargins="0">
    <oddHeader xml:space="preserve">&amp;R&amp;"Times New Roman CE,Félkövér dőlt"&amp;11 4. melléklet a 1/2018. (II.19.) önk. rendelethez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D9"/>
  <sheetViews>
    <sheetView zoomScale="120" zoomScaleNormal="120" workbookViewId="0">
      <selection sqref="A1:C1"/>
    </sheetView>
  </sheetViews>
  <sheetFormatPr defaultRowHeight="15"/>
  <cols>
    <col min="1" max="1" width="5.6640625" style="141" customWidth="1"/>
    <col min="2" max="2" width="66.83203125" style="141" customWidth="1"/>
    <col min="3" max="3" width="27" style="141" customWidth="1"/>
    <col min="4" max="16384" width="9.33203125" style="141"/>
  </cols>
  <sheetData>
    <row r="1" spans="1:4" ht="33" customHeight="1">
      <c r="A1" s="937" t="s">
        <v>789</v>
      </c>
      <c r="B1" s="937"/>
      <c r="C1" s="937"/>
    </row>
    <row r="2" spans="1:4" ht="33" customHeight="1">
      <c r="A2" s="631"/>
      <c r="B2" s="631" t="s">
        <v>652</v>
      </c>
      <c r="C2" s="631"/>
    </row>
    <row r="3" spans="1:4" ht="15.95" customHeight="1" thickBot="1">
      <c r="A3" s="142"/>
      <c r="B3" s="142"/>
      <c r="C3" s="154" t="s">
        <v>678</v>
      </c>
      <c r="D3" s="149"/>
    </row>
    <row r="4" spans="1:4" ht="26.25" customHeight="1" thickBot="1">
      <c r="A4" s="172" t="s">
        <v>16</v>
      </c>
      <c r="B4" s="173" t="s">
        <v>180</v>
      </c>
      <c r="C4" s="174" t="s">
        <v>207</v>
      </c>
    </row>
    <row r="5" spans="1:4" ht="15.75" thickBot="1">
      <c r="A5" s="175">
        <v>1</v>
      </c>
      <c r="B5" s="176">
        <v>2</v>
      </c>
      <c r="C5" s="177">
        <v>3</v>
      </c>
    </row>
    <row r="6" spans="1:4">
      <c r="A6" s="178" t="s">
        <v>18</v>
      </c>
      <c r="B6" s="185"/>
      <c r="C6" s="182"/>
    </row>
    <row r="7" spans="1:4">
      <c r="A7" s="179" t="s">
        <v>19</v>
      </c>
      <c r="B7" s="186"/>
      <c r="C7" s="183"/>
    </row>
    <row r="8" spans="1:4" ht="15.75" thickBot="1">
      <c r="A8" s="180" t="s">
        <v>20</v>
      </c>
      <c r="B8" s="187"/>
      <c r="C8" s="184"/>
    </row>
    <row r="9" spans="1:4" s="439" customFormat="1" ht="17.25" customHeight="1" thickBot="1">
      <c r="A9" s="440" t="s">
        <v>21</v>
      </c>
      <c r="B9" s="125" t="s">
        <v>181</v>
      </c>
      <c r="C9" s="181">
        <f>SUM(C6:C8)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6/2018. (II.19.)önk.rendelethez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51"/>
  <sheetViews>
    <sheetView showWhiteSpace="0" zoomScaleNormal="100" workbookViewId="0">
      <selection activeCell="I44" sqref="I44"/>
    </sheetView>
  </sheetViews>
  <sheetFormatPr defaultRowHeight="12.75"/>
  <cols>
    <col min="1" max="1" width="66.33203125" customWidth="1"/>
    <col min="2" max="2" width="20" customWidth="1"/>
    <col min="3" max="3" width="18" customWidth="1"/>
    <col min="4" max="4" width="21.1640625" customWidth="1"/>
    <col min="5" max="5" width="18" customWidth="1"/>
    <col min="6" max="6" width="18.83203125" customWidth="1"/>
    <col min="7" max="7" width="18" customWidth="1"/>
    <col min="8" max="8" width="18.83203125" customWidth="1"/>
    <col min="9" max="9" width="16.83203125" customWidth="1"/>
    <col min="10" max="10" width="21.5" customWidth="1"/>
  </cols>
  <sheetData>
    <row r="2" spans="1:10">
      <c r="D2" s="655"/>
      <c r="F2" s="655"/>
      <c r="H2" s="655" t="s">
        <v>855</v>
      </c>
    </row>
    <row r="6" spans="1:10" ht="15.75">
      <c r="A6" s="949" t="s">
        <v>762</v>
      </c>
      <c r="B6" s="949"/>
      <c r="C6" s="949"/>
      <c r="D6" s="949"/>
    </row>
    <row r="7" spans="1:10" ht="15.75">
      <c r="A7" s="949" t="s">
        <v>586</v>
      </c>
      <c r="B7" s="949"/>
      <c r="C7" s="949"/>
      <c r="D7" s="949"/>
    </row>
    <row r="8" spans="1:10" ht="15">
      <c r="A8" s="453"/>
      <c r="B8" s="454"/>
    </row>
    <row r="9" spans="1:10" ht="16.5" thickBot="1">
      <c r="A9" s="453"/>
      <c r="B9" s="693"/>
      <c r="D9" s="656"/>
      <c r="F9" s="656"/>
      <c r="H9" s="656"/>
      <c r="J9" s="656" t="s">
        <v>667</v>
      </c>
    </row>
    <row r="10" spans="1:10" ht="48" thickBot="1">
      <c r="A10" s="661" t="s">
        <v>748</v>
      </c>
      <c r="B10" s="662" t="s">
        <v>764</v>
      </c>
      <c r="C10" s="706" t="s">
        <v>765</v>
      </c>
      <c r="D10" s="695" t="s">
        <v>763</v>
      </c>
      <c r="E10" s="843" t="s">
        <v>849</v>
      </c>
      <c r="F10" s="844" t="s">
        <v>840</v>
      </c>
      <c r="G10" s="843" t="s">
        <v>856</v>
      </c>
      <c r="H10" s="844" t="s">
        <v>840</v>
      </c>
      <c r="I10" s="843" t="s">
        <v>863</v>
      </c>
      <c r="J10" s="844" t="s">
        <v>840</v>
      </c>
    </row>
    <row r="11" spans="1:10" ht="15.75">
      <c r="A11" s="666" t="s">
        <v>838</v>
      </c>
      <c r="B11" s="667">
        <v>100000000</v>
      </c>
      <c r="C11" s="668"/>
      <c r="D11" s="696">
        <f t="shared" ref="D11:D16" si="0">B11+C11</f>
        <v>100000000</v>
      </c>
      <c r="E11" s="845"/>
      <c r="F11" s="846">
        <f>SUM(D11+E11)</f>
        <v>100000000</v>
      </c>
      <c r="G11" s="845"/>
      <c r="H11" s="846">
        <f>SUM(F11+G11)</f>
        <v>100000000</v>
      </c>
      <c r="I11" s="845">
        <v>-6661888</v>
      </c>
      <c r="J11" s="846">
        <f>SUM(H11+I11)</f>
        <v>93338112</v>
      </c>
    </row>
    <row r="12" spans="1:10" ht="45">
      <c r="A12" s="594" t="s">
        <v>749</v>
      </c>
      <c r="B12" s="669">
        <v>1528006</v>
      </c>
      <c r="C12" s="670">
        <v>345212763</v>
      </c>
      <c r="D12" s="697">
        <f t="shared" si="0"/>
        <v>346740769</v>
      </c>
      <c r="E12" s="847"/>
      <c r="F12" s="914">
        <f t="shared" ref="F12:F45" si="1">SUM(D12+E12)</f>
        <v>346740769</v>
      </c>
      <c r="G12" s="915"/>
      <c r="H12" s="914">
        <f t="shared" ref="H12:H36" si="2">SUM(F12+G12)</f>
        <v>346740769</v>
      </c>
      <c r="I12" s="915">
        <v>-345212763</v>
      </c>
      <c r="J12" s="914">
        <f t="shared" ref="J12:J36" si="3">SUM(H12+I12)</f>
        <v>1528006</v>
      </c>
    </row>
    <row r="13" spans="1:10" ht="15.75">
      <c r="A13" s="594" t="s">
        <v>750</v>
      </c>
      <c r="B13" s="456">
        <v>7765000</v>
      </c>
      <c r="C13" s="671"/>
      <c r="D13" s="698">
        <f t="shared" si="0"/>
        <v>7765000</v>
      </c>
      <c r="E13" s="847"/>
      <c r="F13" s="846">
        <f t="shared" si="1"/>
        <v>7765000</v>
      </c>
      <c r="G13" s="847"/>
      <c r="H13" s="846">
        <f t="shared" si="2"/>
        <v>7765000</v>
      </c>
      <c r="I13" s="847"/>
      <c r="J13" s="846">
        <f t="shared" si="3"/>
        <v>7765000</v>
      </c>
    </row>
    <row r="14" spans="1:10" ht="15.75">
      <c r="A14" s="594" t="s">
        <v>857</v>
      </c>
      <c r="B14" s="456">
        <v>3619500</v>
      </c>
      <c r="C14" s="671"/>
      <c r="D14" s="698">
        <f t="shared" si="0"/>
        <v>3619500</v>
      </c>
      <c r="E14" s="847"/>
      <c r="F14" s="846">
        <f t="shared" si="1"/>
        <v>3619500</v>
      </c>
      <c r="G14" s="847">
        <v>30000000</v>
      </c>
      <c r="H14" s="846">
        <f t="shared" si="2"/>
        <v>33619500</v>
      </c>
      <c r="I14" s="847"/>
      <c r="J14" s="846">
        <f t="shared" si="3"/>
        <v>33619500</v>
      </c>
    </row>
    <row r="15" spans="1:10" ht="15.75">
      <c r="A15" s="663" t="s">
        <v>754</v>
      </c>
      <c r="B15" s="456">
        <v>5796600</v>
      </c>
      <c r="C15" s="672"/>
      <c r="D15" s="698">
        <f t="shared" si="0"/>
        <v>5796600</v>
      </c>
      <c r="E15" s="847"/>
      <c r="F15" s="846">
        <f t="shared" si="1"/>
        <v>5796600</v>
      </c>
      <c r="G15" s="847"/>
      <c r="H15" s="846">
        <f t="shared" si="2"/>
        <v>5796600</v>
      </c>
      <c r="I15" s="847"/>
      <c r="J15" s="846">
        <f t="shared" si="3"/>
        <v>5796600</v>
      </c>
    </row>
    <row r="16" spans="1:10" ht="30.75">
      <c r="A16" s="664" t="s">
        <v>755</v>
      </c>
      <c r="B16" s="669">
        <v>2413000</v>
      </c>
      <c r="C16" s="672"/>
      <c r="D16" s="697">
        <f t="shared" si="0"/>
        <v>2413000</v>
      </c>
      <c r="E16" s="847"/>
      <c r="F16" s="846">
        <f t="shared" si="1"/>
        <v>2413000</v>
      </c>
      <c r="G16" s="847"/>
      <c r="H16" s="846">
        <f t="shared" si="2"/>
        <v>2413000</v>
      </c>
      <c r="I16" s="847"/>
      <c r="J16" s="846">
        <f t="shared" si="3"/>
        <v>2413000</v>
      </c>
    </row>
    <row r="17" spans="1:10" ht="15.75">
      <c r="A17" s="665" t="s">
        <v>757</v>
      </c>
      <c r="B17" s="673" t="s">
        <v>758</v>
      </c>
      <c r="C17" s="671">
        <v>89669362</v>
      </c>
      <c r="D17" s="697">
        <v>94388802</v>
      </c>
      <c r="E17" s="848"/>
      <c r="F17" s="846">
        <f t="shared" si="1"/>
        <v>94388802</v>
      </c>
      <c r="G17" s="848"/>
      <c r="H17" s="846">
        <f t="shared" si="2"/>
        <v>94388802</v>
      </c>
      <c r="I17" s="848"/>
      <c r="J17" s="846">
        <f t="shared" si="3"/>
        <v>94388802</v>
      </c>
    </row>
    <row r="18" spans="1:10" ht="15.75">
      <c r="A18" s="663" t="s">
        <v>759</v>
      </c>
      <c r="B18" s="673">
        <v>7700000</v>
      </c>
      <c r="C18" s="671">
        <v>25600000</v>
      </c>
      <c r="D18" s="698">
        <f>B18+C18</f>
        <v>33300000</v>
      </c>
      <c r="E18" s="847"/>
      <c r="F18" s="846">
        <f t="shared" si="1"/>
        <v>33300000</v>
      </c>
      <c r="G18" s="847"/>
      <c r="H18" s="846">
        <f t="shared" si="2"/>
        <v>33300000</v>
      </c>
      <c r="I18" s="847"/>
      <c r="J18" s="846">
        <f t="shared" si="3"/>
        <v>33300000</v>
      </c>
    </row>
    <row r="19" spans="1:10" ht="15.75">
      <c r="A19" s="663" t="s">
        <v>842</v>
      </c>
      <c r="B19" s="673"/>
      <c r="C19" s="671"/>
      <c r="D19" s="698"/>
      <c r="E19" s="847">
        <v>12873876</v>
      </c>
      <c r="F19" s="846">
        <f t="shared" si="1"/>
        <v>12873876</v>
      </c>
      <c r="G19" s="847"/>
      <c r="H19" s="846">
        <f t="shared" si="2"/>
        <v>12873876</v>
      </c>
      <c r="I19" s="847"/>
      <c r="J19" s="846">
        <f t="shared" si="3"/>
        <v>12873876</v>
      </c>
    </row>
    <row r="20" spans="1:10" ht="15.75">
      <c r="A20" s="663" t="s">
        <v>845</v>
      </c>
      <c r="B20" s="673"/>
      <c r="C20" s="671"/>
      <c r="D20" s="698"/>
      <c r="E20" s="847">
        <v>9221216</v>
      </c>
      <c r="F20" s="846">
        <f t="shared" si="1"/>
        <v>9221216</v>
      </c>
      <c r="G20" s="847"/>
      <c r="H20" s="846">
        <f t="shared" si="2"/>
        <v>9221216</v>
      </c>
      <c r="I20" s="847"/>
      <c r="J20" s="846">
        <f t="shared" si="3"/>
        <v>9221216</v>
      </c>
    </row>
    <row r="21" spans="1:10" ht="15.75">
      <c r="A21" s="663" t="s">
        <v>846</v>
      </c>
      <c r="B21" s="673"/>
      <c r="C21" s="671"/>
      <c r="D21" s="698"/>
      <c r="E21" s="847">
        <v>1784604</v>
      </c>
      <c r="F21" s="846">
        <f t="shared" si="1"/>
        <v>1784604</v>
      </c>
      <c r="G21" s="847"/>
      <c r="H21" s="846">
        <f t="shared" si="2"/>
        <v>1784604</v>
      </c>
      <c r="I21" s="847"/>
      <c r="J21" s="846">
        <f t="shared" si="3"/>
        <v>1784604</v>
      </c>
    </row>
    <row r="22" spans="1:10" ht="15.75">
      <c r="A22" s="663" t="s">
        <v>847</v>
      </c>
      <c r="B22" s="673"/>
      <c r="C22" s="671"/>
      <c r="D22" s="698"/>
      <c r="E22" s="847">
        <v>762000</v>
      </c>
      <c r="F22" s="846">
        <f t="shared" si="1"/>
        <v>762000</v>
      </c>
      <c r="G22" s="847"/>
      <c r="H22" s="846">
        <f t="shared" si="2"/>
        <v>762000</v>
      </c>
      <c r="I22" s="847"/>
      <c r="J22" s="846">
        <f t="shared" si="3"/>
        <v>762000</v>
      </c>
    </row>
    <row r="23" spans="1:10" ht="15.75">
      <c r="A23" s="665" t="s">
        <v>760</v>
      </c>
      <c r="B23" s="673">
        <v>2000000</v>
      </c>
      <c r="C23" s="671"/>
      <c r="D23" s="698">
        <f>B23+C23</f>
        <v>2000000</v>
      </c>
      <c r="E23" s="847"/>
      <c r="F23" s="846">
        <f t="shared" si="1"/>
        <v>2000000</v>
      </c>
      <c r="G23" s="847"/>
      <c r="H23" s="846">
        <f t="shared" si="2"/>
        <v>2000000</v>
      </c>
      <c r="I23" s="847"/>
      <c r="J23" s="846">
        <f t="shared" si="3"/>
        <v>2000000</v>
      </c>
    </row>
    <row r="24" spans="1:10" ht="15.75">
      <c r="A24" s="665" t="s">
        <v>767</v>
      </c>
      <c r="B24" s="673">
        <v>30000000</v>
      </c>
      <c r="C24" s="671"/>
      <c r="D24" s="698">
        <f>B24+C24</f>
        <v>30000000</v>
      </c>
      <c r="E24" s="847"/>
      <c r="F24" s="846">
        <f t="shared" si="1"/>
        <v>30000000</v>
      </c>
      <c r="G24" s="847"/>
      <c r="H24" s="846">
        <f t="shared" si="2"/>
        <v>30000000</v>
      </c>
      <c r="I24" s="847"/>
      <c r="J24" s="846">
        <f t="shared" si="3"/>
        <v>30000000</v>
      </c>
    </row>
    <row r="25" spans="1:10" ht="15.75">
      <c r="A25" s="665" t="s">
        <v>766</v>
      </c>
      <c r="B25" s="673">
        <v>10000000</v>
      </c>
      <c r="C25" s="671"/>
      <c r="D25" s="698">
        <f>B25+C25</f>
        <v>10000000</v>
      </c>
      <c r="E25" s="847"/>
      <c r="F25" s="846">
        <f t="shared" si="1"/>
        <v>10000000</v>
      </c>
      <c r="G25" s="847"/>
      <c r="H25" s="846">
        <f t="shared" si="2"/>
        <v>10000000</v>
      </c>
      <c r="I25" s="847"/>
      <c r="J25" s="846">
        <f t="shared" si="3"/>
        <v>10000000</v>
      </c>
    </row>
    <row r="26" spans="1:10" ht="15.75">
      <c r="A26" s="665" t="s">
        <v>858</v>
      </c>
      <c r="B26" s="673"/>
      <c r="C26" s="671"/>
      <c r="D26" s="906"/>
      <c r="E26" s="907"/>
      <c r="F26" s="908"/>
      <c r="G26" s="907">
        <v>238760</v>
      </c>
      <c r="H26" s="846">
        <f t="shared" si="2"/>
        <v>238760</v>
      </c>
      <c r="I26" s="907"/>
      <c r="J26" s="846">
        <f t="shared" si="3"/>
        <v>238760</v>
      </c>
    </row>
    <row r="27" spans="1:10" ht="15.75">
      <c r="A27" s="665" t="s">
        <v>859</v>
      </c>
      <c r="B27" s="673"/>
      <c r="C27" s="671"/>
      <c r="D27" s="906"/>
      <c r="E27" s="907"/>
      <c r="F27" s="908"/>
      <c r="G27" s="907">
        <v>250000</v>
      </c>
      <c r="H27" s="846">
        <f t="shared" si="2"/>
        <v>250000</v>
      </c>
      <c r="I27" s="907"/>
      <c r="J27" s="846">
        <f t="shared" si="3"/>
        <v>250000</v>
      </c>
    </row>
    <row r="28" spans="1:10" ht="15.75">
      <c r="A28" s="665" t="s">
        <v>871</v>
      </c>
      <c r="B28" s="673"/>
      <c r="C28" s="671"/>
      <c r="D28" s="906"/>
      <c r="E28" s="907"/>
      <c r="F28" s="908"/>
      <c r="G28" s="907"/>
      <c r="H28" s="846"/>
      <c r="I28" s="907">
        <v>1143000</v>
      </c>
      <c r="J28" s="846">
        <f t="shared" si="3"/>
        <v>1143000</v>
      </c>
    </row>
    <row r="29" spans="1:10" ht="15.75">
      <c r="A29" s="665" t="s">
        <v>872</v>
      </c>
      <c r="B29" s="673"/>
      <c r="C29" s="671"/>
      <c r="D29" s="906"/>
      <c r="E29" s="907"/>
      <c r="F29" s="908"/>
      <c r="G29" s="907"/>
      <c r="H29" s="846"/>
      <c r="I29" s="907">
        <v>3486581</v>
      </c>
      <c r="J29" s="846">
        <f t="shared" si="3"/>
        <v>3486581</v>
      </c>
    </row>
    <row r="30" spans="1:10" ht="15.75">
      <c r="A30" s="665" t="s">
        <v>873</v>
      </c>
      <c r="B30" s="673"/>
      <c r="C30" s="671"/>
      <c r="D30" s="906"/>
      <c r="E30" s="907"/>
      <c r="F30" s="908"/>
      <c r="G30" s="907"/>
      <c r="H30" s="846"/>
      <c r="I30" s="907">
        <v>762000</v>
      </c>
      <c r="J30" s="846">
        <f t="shared" si="3"/>
        <v>762000</v>
      </c>
    </row>
    <row r="31" spans="1:10" ht="15.75">
      <c r="A31" s="665" t="s">
        <v>874</v>
      </c>
      <c r="B31" s="673"/>
      <c r="C31" s="671"/>
      <c r="D31" s="906"/>
      <c r="E31" s="907"/>
      <c r="F31" s="908"/>
      <c r="G31" s="907"/>
      <c r="H31" s="846"/>
      <c r="I31" s="907">
        <v>1727200</v>
      </c>
      <c r="J31" s="846">
        <f t="shared" si="3"/>
        <v>1727200</v>
      </c>
    </row>
    <row r="32" spans="1:10" ht="15.75">
      <c r="A32" s="665" t="s">
        <v>875</v>
      </c>
      <c r="B32" s="673"/>
      <c r="C32" s="671"/>
      <c r="D32" s="906"/>
      <c r="E32" s="907"/>
      <c r="F32" s="908"/>
      <c r="G32" s="907"/>
      <c r="H32" s="846"/>
      <c r="I32" s="907">
        <v>4000000</v>
      </c>
      <c r="J32" s="846">
        <f t="shared" si="3"/>
        <v>4000000</v>
      </c>
    </row>
    <row r="33" spans="1:10" ht="15.75">
      <c r="A33" s="665" t="s">
        <v>876</v>
      </c>
      <c r="B33" s="673"/>
      <c r="C33" s="671"/>
      <c r="D33" s="906"/>
      <c r="E33" s="907"/>
      <c r="F33" s="908"/>
      <c r="G33" s="907"/>
      <c r="H33" s="846"/>
      <c r="I33" s="907">
        <v>1517650</v>
      </c>
      <c r="J33" s="846">
        <f t="shared" si="3"/>
        <v>1517650</v>
      </c>
    </row>
    <row r="34" spans="1:10" ht="15.75">
      <c r="A34" s="665" t="s">
        <v>877</v>
      </c>
      <c r="B34" s="673"/>
      <c r="C34" s="671"/>
      <c r="D34" s="906"/>
      <c r="E34" s="907"/>
      <c r="F34" s="908"/>
      <c r="G34" s="907"/>
      <c r="H34" s="846"/>
      <c r="I34" s="907">
        <v>969000</v>
      </c>
      <c r="J34" s="846">
        <f t="shared" si="3"/>
        <v>969000</v>
      </c>
    </row>
    <row r="35" spans="1:10" ht="15.75">
      <c r="A35" s="665" t="s">
        <v>878</v>
      </c>
      <c r="B35" s="673"/>
      <c r="C35" s="671"/>
      <c r="D35" s="906"/>
      <c r="E35" s="907"/>
      <c r="F35" s="908"/>
      <c r="G35" s="907"/>
      <c r="H35" s="846"/>
      <c r="I35" s="907">
        <v>365905</v>
      </c>
      <c r="J35" s="846">
        <f t="shared" si="3"/>
        <v>365905</v>
      </c>
    </row>
    <row r="36" spans="1:10" ht="15.75">
      <c r="A36" s="665" t="s">
        <v>860</v>
      </c>
      <c r="B36" s="673"/>
      <c r="C36" s="671"/>
      <c r="D36" s="906"/>
      <c r="E36" s="907"/>
      <c r="F36" s="908"/>
      <c r="G36" s="907">
        <v>1016000</v>
      </c>
      <c r="H36" s="846">
        <f t="shared" si="2"/>
        <v>1016000</v>
      </c>
      <c r="I36" s="907"/>
      <c r="J36" s="846">
        <f t="shared" si="3"/>
        <v>1016000</v>
      </c>
    </row>
    <row r="37" spans="1:10" ht="15.75">
      <c r="A37" s="674" t="s">
        <v>843</v>
      </c>
      <c r="B37" s="849">
        <f>SUM(B11:B25)</f>
        <v>170822106</v>
      </c>
      <c r="C37" s="849">
        <f>SUM(C11:C25)</f>
        <v>460482125</v>
      </c>
      <c r="D37" s="849">
        <f>SUM(D11:D25)</f>
        <v>636023671</v>
      </c>
      <c r="E37" s="849">
        <f>SUM(E11:E25)</f>
        <v>24641696</v>
      </c>
      <c r="F37" s="849">
        <f>SUM(F11:F25)</f>
        <v>660665367</v>
      </c>
      <c r="G37" s="849">
        <f>SUM(G11:G36)</f>
        <v>31504760</v>
      </c>
      <c r="H37" s="849">
        <f>SUM(H11:H36)</f>
        <v>692170127</v>
      </c>
      <c r="I37" s="849">
        <f>SUM(I11:I36)</f>
        <v>-337903315</v>
      </c>
      <c r="J37" s="849">
        <f>SUM(J11:J36)</f>
        <v>354266812</v>
      </c>
    </row>
    <row r="38" spans="1:10" ht="15.75">
      <c r="A38" s="674" t="s">
        <v>669</v>
      </c>
      <c r="B38" s="950"/>
      <c r="C38" s="951"/>
      <c r="D38" s="951"/>
      <c r="E38" s="951"/>
      <c r="F38" s="952"/>
    </row>
    <row r="39" spans="1:10" ht="15.75">
      <c r="A39" s="665" t="s">
        <v>768</v>
      </c>
      <c r="B39" s="673">
        <v>5000000</v>
      </c>
      <c r="C39" s="671"/>
      <c r="D39" s="698">
        <f>B39+C39</f>
        <v>5000000</v>
      </c>
      <c r="E39" s="847"/>
      <c r="F39" s="846">
        <f t="shared" si="1"/>
        <v>5000000</v>
      </c>
      <c r="G39" s="847"/>
      <c r="H39" s="846">
        <f>SUM(F39+G39)</f>
        <v>5000000</v>
      </c>
      <c r="I39" s="847"/>
      <c r="J39" s="846">
        <f t="shared" ref="J39:J45" si="4">SUM(H39+I39)</f>
        <v>5000000</v>
      </c>
    </row>
    <row r="40" spans="1:10" ht="15.75">
      <c r="A40" s="856" t="s">
        <v>769</v>
      </c>
      <c r="B40" s="857">
        <v>9000000</v>
      </c>
      <c r="C40" s="858"/>
      <c r="D40" s="859">
        <f>B40+C40</f>
        <v>9000000</v>
      </c>
      <c r="E40" s="860"/>
      <c r="F40" s="861">
        <f t="shared" si="1"/>
        <v>9000000</v>
      </c>
      <c r="G40" s="860"/>
      <c r="H40" s="861">
        <f>SUM(F40+G40)</f>
        <v>9000000</v>
      </c>
      <c r="I40" s="860"/>
      <c r="J40" s="861">
        <f t="shared" si="4"/>
        <v>9000000</v>
      </c>
    </row>
    <row r="41" spans="1:10" ht="15.75">
      <c r="A41" s="856" t="s">
        <v>821</v>
      </c>
      <c r="B41" s="857">
        <v>22000000</v>
      </c>
      <c r="C41" s="858"/>
      <c r="D41" s="859">
        <f>B41+C41</f>
        <v>22000000</v>
      </c>
      <c r="E41" s="860">
        <v>22000000</v>
      </c>
      <c r="F41" s="861">
        <f t="shared" si="1"/>
        <v>44000000</v>
      </c>
      <c r="G41" s="860"/>
      <c r="H41" s="861">
        <f>SUM(F41+G41)</f>
        <v>44000000</v>
      </c>
      <c r="I41" s="860"/>
      <c r="J41" s="861">
        <f t="shared" si="4"/>
        <v>44000000</v>
      </c>
    </row>
    <row r="42" spans="1:10" ht="15.75">
      <c r="A42" s="856" t="s">
        <v>879</v>
      </c>
      <c r="B42" s="857"/>
      <c r="C42" s="858"/>
      <c r="D42" s="859"/>
      <c r="E42" s="860"/>
      <c r="F42" s="861"/>
      <c r="G42" s="860"/>
      <c r="H42" s="861"/>
      <c r="I42" s="860">
        <v>33226400</v>
      </c>
      <c r="J42" s="861">
        <f t="shared" si="4"/>
        <v>33226400</v>
      </c>
    </row>
    <row r="43" spans="1:10" ht="15.75">
      <c r="A43" s="856" t="s">
        <v>880</v>
      </c>
      <c r="B43" s="857"/>
      <c r="C43" s="858"/>
      <c r="D43" s="859"/>
      <c r="E43" s="860"/>
      <c r="F43" s="861"/>
      <c r="G43" s="860"/>
      <c r="H43" s="861"/>
      <c r="I43" s="860">
        <v>6335874</v>
      </c>
      <c r="J43" s="861">
        <f t="shared" si="4"/>
        <v>6335874</v>
      </c>
    </row>
    <row r="44" spans="1:10" ht="15.75">
      <c r="A44" s="856" t="s">
        <v>778</v>
      </c>
      <c r="B44" s="857">
        <v>3000000</v>
      </c>
      <c r="C44" s="858"/>
      <c r="D44" s="859">
        <f>B44+C44</f>
        <v>3000000</v>
      </c>
      <c r="E44" s="860"/>
      <c r="F44" s="861">
        <f t="shared" si="1"/>
        <v>3000000</v>
      </c>
      <c r="G44" s="860"/>
      <c r="H44" s="861">
        <f>SUM(F44+G44)</f>
        <v>3000000</v>
      </c>
      <c r="I44" s="860"/>
      <c r="J44" s="861">
        <f t="shared" si="4"/>
        <v>3000000</v>
      </c>
    </row>
    <row r="45" spans="1:10" ht="16.5" thickBot="1">
      <c r="A45" s="862" t="s">
        <v>781</v>
      </c>
      <c r="B45" s="863">
        <v>2100000</v>
      </c>
      <c r="C45" s="864"/>
      <c r="D45" s="865">
        <f>B45+C45</f>
        <v>2100000</v>
      </c>
      <c r="E45" s="866"/>
      <c r="F45" s="867">
        <f t="shared" si="1"/>
        <v>2100000</v>
      </c>
      <c r="G45" s="866"/>
      <c r="H45" s="867">
        <f>SUM(F45+G45)</f>
        <v>2100000</v>
      </c>
      <c r="I45" s="866"/>
      <c r="J45" s="867">
        <f t="shared" si="4"/>
        <v>2100000</v>
      </c>
    </row>
    <row r="46" spans="1:10" ht="16.5" thickBot="1">
      <c r="A46" s="674" t="s">
        <v>844</v>
      </c>
      <c r="B46" s="852">
        <f t="shared" ref="B46:H46" si="5">SUM(B39:B45)</f>
        <v>41100000</v>
      </c>
      <c r="C46" s="852">
        <f t="shared" si="5"/>
        <v>0</v>
      </c>
      <c r="D46" s="852">
        <f t="shared" si="5"/>
        <v>41100000</v>
      </c>
      <c r="E46" s="852">
        <f t="shared" si="5"/>
        <v>22000000</v>
      </c>
      <c r="F46" s="852">
        <f t="shared" si="5"/>
        <v>63100000</v>
      </c>
      <c r="G46" s="852">
        <f t="shared" si="5"/>
        <v>0</v>
      </c>
      <c r="H46" s="852">
        <f t="shared" si="5"/>
        <v>63100000</v>
      </c>
      <c r="I46" s="852">
        <f>SUM(I39:I45)</f>
        <v>39562274</v>
      </c>
      <c r="J46" s="852">
        <f>SUM(J39:J45)</f>
        <v>102662274</v>
      </c>
    </row>
    <row r="47" spans="1:10" ht="16.5" thickBot="1">
      <c r="A47" s="457" t="s">
        <v>524</v>
      </c>
      <c r="B47" s="850">
        <f t="shared" ref="B47:H47" si="6">SUM(B37+B46)</f>
        <v>211922106</v>
      </c>
      <c r="C47" s="850">
        <f t="shared" si="6"/>
        <v>460482125</v>
      </c>
      <c r="D47" s="850">
        <f t="shared" si="6"/>
        <v>677123671</v>
      </c>
      <c r="E47" s="850">
        <f t="shared" si="6"/>
        <v>46641696</v>
      </c>
      <c r="F47" s="850">
        <f t="shared" si="6"/>
        <v>723765367</v>
      </c>
      <c r="G47" s="850">
        <f t="shared" si="6"/>
        <v>31504760</v>
      </c>
      <c r="H47" s="850">
        <f t="shared" si="6"/>
        <v>755270127</v>
      </c>
      <c r="I47" s="850">
        <f>SUM(I37+I46)</f>
        <v>-298341041</v>
      </c>
      <c r="J47" s="850">
        <f>SUM(J37+J46)</f>
        <v>456929086</v>
      </c>
    </row>
    <row r="49" spans="1:4" ht="15">
      <c r="A49" s="705" t="s">
        <v>783</v>
      </c>
      <c r="B49" s="505">
        <f>SUM(B37+B39)</f>
        <v>175822106</v>
      </c>
      <c r="C49" s="505">
        <f>SUM(C37+C39)</f>
        <v>460482125</v>
      </c>
      <c r="D49" s="505">
        <f>SUM(D37+D39+E37+E39)</f>
        <v>665665367</v>
      </c>
    </row>
    <row r="50" spans="1:4" ht="15">
      <c r="A50" s="853" t="s">
        <v>784</v>
      </c>
      <c r="B50" s="854">
        <f>SUM(B40:B45)</f>
        <v>36100000</v>
      </c>
      <c r="C50" s="855"/>
      <c r="D50" s="854">
        <f>SUM(D40:D45)</f>
        <v>36100000</v>
      </c>
    </row>
    <row r="51" spans="1:4">
      <c r="B51" s="505">
        <f>SUM(B49:B50)</f>
        <v>211922106</v>
      </c>
      <c r="C51" s="505">
        <f>SUM(C49:C50)</f>
        <v>460482125</v>
      </c>
      <c r="D51" s="505">
        <f>SUM(D49:D50)</f>
        <v>701765367</v>
      </c>
    </row>
  </sheetData>
  <mergeCells count="3">
    <mergeCell ref="A6:D6"/>
    <mergeCell ref="A7:D7"/>
    <mergeCell ref="B38:F38"/>
  </mergeCells>
  <pageMargins left="0.70866141732283472" right="0.70866141732283472" top="0.74803149606299213" bottom="0.74803149606299213" header="0.31496062992125984" footer="0.31496062992125984"/>
  <pageSetup paperSize="8" scale="85" orientation="landscape" r:id="rId1"/>
  <headerFooter>
    <oddHeader xml:space="preserve">&amp;C
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28"/>
  <sheetViews>
    <sheetView showWhiteSpace="0" zoomScaleNormal="100" workbookViewId="0">
      <selection activeCell="H27" sqref="H27"/>
    </sheetView>
  </sheetViews>
  <sheetFormatPr defaultRowHeight="12.75"/>
  <cols>
    <col min="1" max="1" width="66.33203125" customWidth="1"/>
    <col min="2" max="2" width="21.83203125" customWidth="1"/>
    <col min="3" max="3" width="16" customWidth="1"/>
    <col min="4" max="4" width="18" customWidth="1"/>
    <col min="5" max="5" width="13.1640625" customWidth="1"/>
    <col min="6" max="6" width="18" customWidth="1"/>
    <col min="7" max="7" width="13" customWidth="1"/>
    <col min="8" max="8" width="15.1640625" customWidth="1"/>
  </cols>
  <sheetData>
    <row r="2" spans="1:8">
      <c r="B2" s="655" t="s">
        <v>647</v>
      </c>
    </row>
    <row r="6" spans="1:8" ht="15.75">
      <c r="A6" s="949" t="s">
        <v>520</v>
      </c>
      <c r="B6" s="949"/>
    </row>
    <row r="7" spans="1:8" ht="15.75">
      <c r="A7" s="949" t="s">
        <v>586</v>
      </c>
      <c r="B7" s="949"/>
    </row>
    <row r="8" spans="1:8" ht="15">
      <c r="A8" s="453"/>
      <c r="B8" s="454"/>
    </row>
    <row r="9" spans="1:8" ht="15.75" thickBot="1">
      <c r="A9" s="453"/>
      <c r="B9" s="656" t="s">
        <v>667</v>
      </c>
    </row>
    <row r="10" spans="1:8" ht="63.75" thickBot="1">
      <c r="A10" s="455" t="s">
        <v>65</v>
      </c>
      <c r="B10" s="676" t="s">
        <v>521</v>
      </c>
      <c r="C10" s="843" t="s">
        <v>849</v>
      </c>
      <c r="D10" s="909" t="s">
        <v>840</v>
      </c>
      <c r="E10" s="843" t="s">
        <v>856</v>
      </c>
      <c r="F10" s="909" t="s">
        <v>840</v>
      </c>
      <c r="G10" s="843" t="s">
        <v>863</v>
      </c>
      <c r="H10" s="909" t="s">
        <v>840</v>
      </c>
    </row>
    <row r="11" spans="1:8" ht="15.75">
      <c r="A11" s="675" t="s">
        <v>522</v>
      </c>
      <c r="B11" s="917"/>
      <c r="C11" s="918"/>
      <c r="D11" s="918"/>
      <c r="E11" s="918"/>
      <c r="F11" s="918"/>
      <c r="G11" s="918"/>
      <c r="H11" s="919">
        <f>SUM(H12:H13)</f>
        <v>4000000</v>
      </c>
    </row>
    <row r="12" spans="1:8" ht="15.75">
      <c r="A12" s="708" t="s">
        <v>747</v>
      </c>
      <c r="B12" s="920">
        <v>2000000</v>
      </c>
      <c r="C12" s="898"/>
      <c r="D12" s="920">
        <v>2000000</v>
      </c>
      <c r="E12" s="898"/>
      <c r="F12" s="920">
        <v>2000000</v>
      </c>
      <c r="G12" s="898"/>
      <c r="H12" s="920">
        <v>2000000</v>
      </c>
    </row>
    <row r="13" spans="1:8" ht="15">
      <c r="A13" s="921" t="s">
        <v>523</v>
      </c>
      <c r="B13" s="899">
        <v>2000000</v>
      </c>
      <c r="C13" s="899"/>
      <c r="D13" s="899">
        <v>2000000</v>
      </c>
      <c r="E13" s="899"/>
      <c r="F13" s="899">
        <v>2000000</v>
      </c>
      <c r="G13" s="899"/>
      <c r="H13" s="899">
        <v>2000000</v>
      </c>
    </row>
    <row r="14" spans="1:8" ht="15.75">
      <c r="A14" s="922" t="s">
        <v>851</v>
      </c>
      <c r="B14" s="672"/>
      <c r="C14" s="900"/>
      <c r="D14" s="899"/>
      <c r="E14" s="900"/>
      <c r="F14" s="899"/>
      <c r="G14" s="900"/>
      <c r="H14" s="923">
        <f>SUM(H15)</f>
        <v>14363000</v>
      </c>
    </row>
    <row r="15" spans="1:8" ht="15.75">
      <c r="A15" s="708" t="s">
        <v>852</v>
      </c>
      <c r="B15" s="898"/>
      <c r="C15" s="910">
        <v>10000000</v>
      </c>
      <c r="D15" s="899">
        <v>10000000</v>
      </c>
      <c r="E15" s="900"/>
      <c r="F15" s="899">
        <v>10000000</v>
      </c>
      <c r="G15" s="900">
        <v>4363000</v>
      </c>
      <c r="H15" s="899">
        <f>SUM(F15:G15)</f>
        <v>14363000</v>
      </c>
    </row>
    <row r="16" spans="1:8" ht="15.75">
      <c r="A16" s="924" t="s">
        <v>866</v>
      </c>
      <c r="B16" s="898"/>
      <c r="C16" s="900"/>
      <c r="D16" s="899"/>
      <c r="E16" s="910"/>
      <c r="F16" s="910"/>
      <c r="G16" s="910"/>
      <c r="H16" s="925">
        <f>SUM(H17:H18)</f>
        <v>475790</v>
      </c>
    </row>
    <row r="17" spans="1:8" ht="15.75">
      <c r="A17" s="708" t="s">
        <v>867</v>
      </c>
      <c r="B17" s="898"/>
      <c r="C17" s="900"/>
      <c r="D17" s="910"/>
      <c r="E17" s="910"/>
      <c r="F17" s="910"/>
      <c r="G17" s="910">
        <v>475790</v>
      </c>
      <c r="H17" s="910">
        <f>SUM(G17)</f>
        <v>475790</v>
      </c>
    </row>
    <row r="18" spans="1:8" ht="15.75">
      <c r="A18" s="708"/>
      <c r="B18" s="898"/>
      <c r="C18" s="910"/>
      <c r="D18" s="899"/>
      <c r="E18" s="900"/>
      <c r="F18" s="899"/>
      <c r="G18" s="900"/>
      <c r="H18" s="899"/>
    </row>
    <row r="19" spans="1:8" ht="15.75">
      <c r="A19" s="924" t="s">
        <v>868</v>
      </c>
      <c r="B19" s="898"/>
      <c r="C19" s="900"/>
      <c r="D19" s="899"/>
      <c r="E19" s="910"/>
      <c r="F19" s="910"/>
      <c r="G19" s="910"/>
      <c r="H19" s="925">
        <f>SUM(H20:H21)</f>
        <v>217960</v>
      </c>
    </row>
    <row r="20" spans="1:8" ht="15.75">
      <c r="A20" s="708" t="s">
        <v>869</v>
      </c>
      <c r="B20" s="898"/>
      <c r="C20" s="900"/>
      <c r="D20" s="910"/>
      <c r="E20" s="910"/>
      <c r="F20" s="910"/>
      <c r="G20" s="910">
        <v>217960</v>
      </c>
      <c r="H20" s="910">
        <f>SUM(G20)</f>
        <v>217960</v>
      </c>
    </row>
    <row r="21" spans="1:8" ht="15.75">
      <c r="A21" s="708"/>
      <c r="B21" s="898"/>
      <c r="C21" s="910"/>
      <c r="D21" s="899"/>
      <c r="E21" s="900"/>
      <c r="F21" s="899"/>
      <c r="G21" s="900"/>
      <c r="H21" s="899"/>
    </row>
    <row r="22" spans="1:8" ht="15.75">
      <c r="A22" s="924" t="s">
        <v>853</v>
      </c>
      <c r="B22" s="898"/>
      <c r="C22" s="910"/>
      <c r="D22" s="899"/>
      <c r="E22" s="900"/>
      <c r="F22" s="899"/>
      <c r="G22" s="900"/>
      <c r="H22" s="923">
        <f>SUM(H23:H24)</f>
        <v>4138343</v>
      </c>
    </row>
    <row r="23" spans="1:8" ht="15.75">
      <c r="A23" s="708" t="s">
        <v>854</v>
      </c>
      <c r="B23" s="898"/>
      <c r="C23" s="910">
        <v>3610343</v>
      </c>
      <c r="D23" s="910">
        <v>3610343</v>
      </c>
      <c r="E23" s="910"/>
      <c r="F23" s="910">
        <v>3610343</v>
      </c>
      <c r="G23" s="910"/>
      <c r="H23" s="910">
        <f>SUM(F23:G23)</f>
        <v>3610343</v>
      </c>
    </row>
    <row r="24" spans="1:8" ht="15.75">
      <c r="A24" s="921" t="s">
        <v>523</v>
      </c>
      <c r="B24" s="899"/>
      <c r="C24" s="900"/>
      <c r="D24" s="899"/>
      <c r="E24" s="910"/>
      <c r="F24" s="910"/>
      <c r="G24" s="910">
        <v>528000</v>
      </c>
      <c r="H24" s="910">
        <f>SUM(F24:G24)</f>
        <v>528000</v>
      </c>
    </row>
    <row r="25" spans="1:8" ht="15.75">
      <c r="A25" s="924" t="s">
        <v>861</v>
      </c>
      <c r="B25" s="898"/>
      <c r="C25" s="900"/>
      <c r="D25" s="899"/>
      <c r="E25" s="910"/>
      <c r="F25" s="910"/>
      <c r="G25" s="910"/>
      <c r="H25" s="926">
        <f>SUM(H26)</f>
        <v>6534252</v>
      </c>
    </row>
    <row r="26" spans="1:8" ht="15.75">
      <c r="A26" s="708" t="s">
        <v>870</v>
      </c>
      <c r="B26" s="898"/>
      <c r="C26" s="900"/>
      <c r="D26" s="910"/>
      <c r="E26" s="910">
        <v>3810000</v>
      </c>
      <c r="F26" s="910">
        <v>3810000</v>
      </c>
      <c r="G26" s="910">
        <v>2724252</v>
      </c>
      <c r="H26" s="910">
        <f>SUM(F26:G26)</f>
        <v>6534252</v>
      </c>
    </row>
    <row r="27" spans="1:8" s="913" customFormat="1" ht="16.5" thickBot="1">
      <c r="A27" s="911" t="s">
        <v>862</v>
      </c>
      <c r="B27" s="912">
        <f t="shared" ref="B27:G27" si="0">SUM(B12:B26)</f>
        <v>4000000</v>
      </c>
      <c r="C27" s="912">
        <f t="shared" si="0"/>
        <v>13610343</v>
      </c>
      <c r="D27" s="912">
        <f t="shared" si="0"/>
        <v>17610343</v>
      </c>
      <c r="E27" s="912">
        <f t="shared" si="0"/>
        <v>3810000</v>
      </c>
      <c r="F27" s="912">
        <f t="shared" si="0"/>
        <v>21420343</v>
      </c>
      <c r="G27" s="912">
        <f t="shared" si="0"/>
        <v>8309002</v>
      </c>
      <c r="H27" s="912">
        <f>SUM(F27:G27)</f>
        <v>29729345</v>
      </c>
    </row>
    <row r="28" spans="1:8">
      <c r="A28" s="596" t="s">
        <v>790</v>
      </c>
    </row>
  </sheetData>
  <mergeCells count="2">
    <mergeCell ref="A6:B6"/>
    <mergeCell ref="A7:B7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  <headerFooter>
    <oddHeader xml:space="preserve">&amp;C
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J36"/>
  <sheetViews>
    <sheetView zoomScaleNormal="100" workbookViewId="0">
      <selection activeCell="I14" sqref="I14"/>
    </sheetView>
  </sheetViews>
  <sheetFormatPr defaultRowHeight="12.75"/>
  <cols>
    <col min="1" max="1" width="78.5" style="40" customWidth="1"/>
    <col min="2" max="2" width="20" style="39" customWidth="1"/>
    <col min="3" max="3" width="17.1640625" style="39" customWidth="1"/>
    <col min="4" max="4" width="17.6640625" style="39" customWidth="1"/>
    <col min="5" max="5" width="18" customWidth="1"/>
    <col min="6" max="6" width="18.83203125" customWidth="1"/>
    <col min="7" max="7" width="16.1640625" customWidth="1"/>
    <col min="8" max="8" width="16.6640625" customWidth="1"/>
    <col min="9" max="9" width="16.5" style="39" customWidth="1"/>
    <col min="10" max="10" width="16.6640625" style="39" customWidth="1"/>
    <col min="11" max="16384" width="9.33203125" style="39"/>
  </cols>
  <sheetData>
    <row r="1" spans="1:10" ht="24.75" customHeight="1">
      <c r="A1" s="953" t="s">
        <v>0</v>
      </c>
      <c r="B1" s="953"/>
      <c r="C1" s="953"/>
      <c r="D1" s="953"/>
    </row>
    <row r="2" spans="1:10" ht="23.25" customHeight="1" thickBot="1">
      <c r="A2" s="699" t="s">
        <v>586</v>
      </c>
      <c r="C2" s="680"/>
      <c r="D2" s="681"/>
      <c r="F2" s="681"/>
      <c r="H2" s="681"/>
      <c r="I2"/>
      <c r="J2" s="681" t="s">
        <v>667</v>
      </c>
    </row>
    <row r="3" spans="1:10" s="42" customFormat="1" ht="48.75" customHeight="1" thickBot="1">
      <c r="A3" s="682" t="s">
        <v>68</v>
      </c>
      <c r="B3" s="683" t="s">
        <v>772</v>
      </c>
      <c r="C3" s="684" t="s">
        <v>773</v>
      </c>
      <c r="D3" s="685" t="s">
        <v>774</v>
      </c>
      <c r="E3" s="843" t="s">
        <v>849</v>
      </c>
      <c r="F3" s="844" t="s">
        <v>840</v>
      </c>
      <c r="G3" s="843" t="s">
        <v>856</v>
      </c>
      <c r="H3" s="844" t="s">
        <v>840</v>
      </c>
      <c r="I3" s="843" t="s">
        <v>863</v>
      </c>
      <c r="J3" s="844" t="s">
        <v>840</v>
      </c>
    </row>
    <row r="4" spans="1:10" s="50" customFormat="1" ht="15" customHeight="1">
      <c r="A4" s="686">
        <v>1</v>
      </c>
      <c r="B4" s="687">
        <v>2</v>
      </c>
      <c r="C4" s="700">
        <v>3</v>
      </c>
      <c r="D4" s="701">
        <v>4</v>
      </c>
      <c r="E4" s="845">
        <v>5</v>
      </c>
      <c r="F4" s="846">
        <v>6</v>
      </c>
      <c r="G4" s="845">
        <v>7</v>
      </c>
      <c r="H4" s="846">
        <v>8</v>
      </c>
      <c r="I4" s="845">
        <v>9</v>
      </c>
      <c r="J4" s="846">
        <v>10</v>
      </c>
    </row>
    <row r="5" spans="1:10" ht="15.95" customHeight="1">
      <c r="A5" s="594" t="s">
        <v>751</v>
      </c>
      <c r="B5" s="456">
        <v>18800000</v>
      </c>
      <c r="C5" s="671">
        <v>30000000</v>
      </c>
      <c r="D5" s="688">
        <f>B5+C5</f>
        <v>48800000</v>
      </c>
      <c r="E5" s="847"/>
      <c r="F5" s="846">
        <f t="shared" ref="F5:F14" si="0">SUM(D5+E5)</f>
        <v>48800000</v>
      </c>
      <c r="G5" s="847"/>
      <c r="H5" s="846">
        <f t="shared" ref="H5:H14" si="1">SUM(F5+G5)</f>
        <v>48800000</v>
      </c>
      <c r="I5" s="847"/>
      <c r="J5" s="846">
        <f t="shared" ref="J5:J14" si="2">SUM(H5+I5)</f>
        <v>48800000</v>
      </c>
    </row>
    <row r="6" spans="1:10" ht="15.95" customHeight="1">
      <c r="A6" s="594" t="s">
        <v>756</v>
      </c>
      <c r="B6" s="673">
        <v>2052621</v>
      </c>
      <c r="C6" s="671">
        <v>38999808</v>
      </c>
      <c r="D6" s="688">
        <f t="shared" ref="D6:D14" si="3">B6+C6</f>
        <v>41052429</v>
      </c>
      <c r="E6" s="847"/>
      <c r="F6" s="846">
        <f t="shared" si="0"/>
        <v>41052429</v>
      </c>
      <c r="G6" s="847"/>
      <c r="H6" s="846">
        <f t="shared" si="1"/>
        <v>41052429</v>
      </c>
      <c r="I6" s="847"/>
      <c r="J6" s="846">
        <f t="shared" si="2"/>
        <v>41052429</v>
      </c>
    </row>
    <row r="7" spans="1:10" ht="15.95" customHeight="1">
      <c r="A7" s="707" t="s">
        <v>761</v>
      </c>
      <c r="B7" s="673">
        <v>3168815</v>
      </c>
      <c r="C7" s="671">
        <v>5368925</v>
      </c>
      <c r="D7" s="688">
        <f t="shared" si="3"/>
        <v>8537740</v>
      </c>
      <c r="E7" s="847">
        <v>15784051</v>
      </c>
      <c r="F7" s="846">
        <f t="shared" si="0"/>
        <v>24321791</v>
      </c>
      <c r="G7" s="847"/>
      <c r="H7" s="846">
        <f t="shared" si="1"/>
        <v>24321791</v>
      </c>
      <c r="I7" s="847"/>
      <c r="J7" s="846">
        <f t="shared" si="2"/>
        <v>24321791</v>
      </c>
    </row>
    <row r="8" spans="1:10" ht="15.95" customHeight="1">
      <c r="A8" s="594" t="s">
        <v>848</v>
      </c>
      <c r="B8" s="456">
        <v>3149600</v>
      </c>
      <c r="C8" s="689"/>
      <c r="D8" s="688">
        <f t="shared" si="3"/>
        <v>3149600</v>
      </c>
      <c r="E8" s="847">
        <v>52803138</v>
      </c>
      <c r="F8" s="846">
        <f t="shared" si="0"/>
        <v>55952738</v>
      </c>
      <c r="G8" s="847"/>
      <c r="H8" s="846">
        <f t="shared" si="1"/>
        <v>55952738</v>
      </c>
      <c r="I8" s="847"/>
      <c r="J8" s="846">
        <f t="shared" si="2"/>
        <v>55952738</v>
      </c>
    </row>
    <row r="9" spans="1:10" ht="15.95" customHeight="1">
      <c r="A9" s="594" t="s">
        <v>770</v>
      </c>
      <c r="B9" s="456">
        <v>2000000</v>
      </c>
      <c r="C9" s="689"/>
      <c r="D9" s="688">
        <f t="shared" si="3"/>
        <v>2000000</v>
      </c>
      <c r="E9" s="847"/>
      <c r="F9" s="846">
        <f t="shared" si="0"/>
        <v>2000000</v>
      </c>
      <c r="G9" s="847"/>
      <c r="H9" s="846">
        <f t="shared" si="1"/>
        <v>2000000</v>
      </c>
      <c r="I9" s="847"/>
      <c r="J9" s="846">
        <f t="shared" si="2"/>
        <v>2000000</v>
      </c>
    </row>
    <row r="10" spans="1:10" ht="30.75" customHeight="1">
      <c r="A10" s="594" t="s">
        <v>752</v>
      </c>
      <c r="B10" s="456">
        <v>2150000</v>
      </c>
      <c r="C10" s="677">
        <v>1000000</v>
      </c>
      <c r="D10" s="688">
        <f t="shared" si="3"/>
        <v>3150000</v>
      </c>
      <c r="E10" s="848"/>
      <c r="F10" s="846">
        <f t="shared" si="0"/>
        <v>3150000</v>
      </c>
      <c r="G10" s="848"/>
      <c r="H10" s="846">
        <f t="shared" si="1"/>
        <v>3150000</v>
      </c>
      <c r="I10" s="848"/>
      <c r="J10" s="846">
        <f t="shared" si="2"/>
        <v>3150000</v>
      </c>
    </row>
    <row r="11" spans="1:10" ht="30.75" customHeight="1">
      <c r="A11" s="594" t="s">
        <v>753</v>
      </c>
      <c r="B11" s="456">
        <v>784219</v>
      </c>
      <c r="C11" s="677">
        <v>1000000</v>
      </c>
      <c r="D11" s="688">
        <f t="shared" si="3"/>
        <v>1784219</v>
      </c>
      <c r="E11" s="847"/>
      <c r="F11" s="846">
        <f t="shared" si="0"/>
        <v>1784219</v>
      </c>
      <c r="G11" s="847"/>
      <c r="H11" s="846">
        <f t="shared" si="1"/>
        <v>1784219</v>
      </c>
      <c r="I11" s="847"/>
      <c r="J11" s="846">
        <f t="shared" si="2"/>
        <v>1784219</v>
      </c>
    </row>
    <row r="12" spans="1:10" ht="30.75" customHeight="1">
      <c r="A12" s="702" t="s">
        <v>864</v>
      </c>
      <c r="B12" s="916"/>
      <c r="C12" s="703"/>
      <c r="D12" s="688"/>
      <c r="E12" s="847"/>
      <c r="F12" s="846"/>
      <c r="G12" s="847"/>
      <c r="H12" s="846"/>
      <c r="I12" s="847">
        <v>7131035</v>
      </c>
      <c r="J12" s="846">
        <f t="shared" si="2"/>
        <v>7131035</v>
      </c>
    </row>
    <row r="13" spans="1:10" ht="30.75" customHeight="1">
      <c r="A13" s="702" t="s">
        <v>865</v>
      </c>
      <c r="B13" s="916"/>
      <c r="C13" s="703"/>
      <c r="D13" s="688"/>
      <c r="E13" s="847"/>
      <c r="F13" s="846"/>
      <c r="G13" s="847"/>
      <c r="H13" s="846"/>
      <c r="I13" s="847">
        <v>6157278</v>
      </c>
      <c r="J13" s="846">
        <f t="shared" si="2"/>
        <v>6157278</v>
      </c>
    </row>
    <row r="14" spans="1:10" ht="30.75" customHeight="1">
      <c r="A14" s="702" t="s">
        <v>782</v>
      </c>
      <c r="B14" s="704">
        <v>153152769</v>
      </c>
      <c r="C14" s="703"/>
      <c r="D14" s="688">
        <f t="shared" si="3"/>
        <v>153152769</v>
      </c>
      <c r="E14" s="847">
        <v>-22000000</v>
      </c>
      <c r="F14" s="846">
        <f t="shared" si="0"/>
        <v>131152769</v>
      </c>
      <c r="G14" s="847"/>
      <c r="H14" s="846">
        <f t="shared" si="1"/>
        <v>131152769</v>
      </c>
      <c r="I14" s="847">
        <v>-9919411</v>
      </c>
      <c r="J14" s="846">
        <f t="shared" si="2"/>
        <v>121233358</v>
      </c>
    </row>
    <row r="15" spans="1:10" s="52" customFormat="1" ht="18" customHeight="1" thickBot="1">
      <c r="A15" s="678" t="s">
        <v>67</v>
      </c>
      <c r="B15" s="679">
        <f>SUM(B5:B14)</f>
        <v>185258024</v>
      </c>
      <c r="C15" s="679">
        <f>SUM(C5:C11)</f>
        <v>76368733</v>
      </c>
      <c r="D15" s="690">
        <f t="shared" ref="D15:J15" si="4">SUM(D5:D14)</f>
        <v>261626757</v>
      </c>
      <c r="E15" s="690">
        <f t="shared" si="4"/>
        <v>46587189</v>
      </c>
      <c r="F15" s="690">
        <f t="shared" si="4"/>
        <v>308213946</v>
      </c>
      <c r="G15" s="690">
        <f t="shared" si="4"/>
        <v>0</v>
      </c>
      <c r="H15" s="690">
        <f t="shared" si="4"/>
        <v>308213946</v>
      </c>
      <c r="I15" s="690">
        <f t="shared" si="4"/>
        <v>3368902</v>
      </c>
      <c r="J15" s="690">
        <f t="shared" si="4"/>
        <v>311582848</v>
      </c>
    </row>
    <row r="16" spans="1:10" ht="15.75">
      <c r="E16" s="868"/>
      <c r="F16" s="869"/>
      <c r="G16" s="868"/>
      <c r="H16" s="869"/>
    </row>
    <row r="17" spans="1:8" ht="15.75">
      <c r="E17" s="870"/>
      <c r="F17" s="871"/>
      <c r="G17" s="870"/>
      <c r="H17" s="871"/>
    </row>
    <row r="18" spans="1:8" ht="15.75">
      <c r="A18" s="595" t="s">
        <v>785</v>
      </c>
      <c r="E18" s="870"/>
      <c r="F18" s="871"/>
      <c r="G18" s="870"/>
      <c r="H18" s="871"/>
    </row>
    <row r="19" spans="1:8" ht="15.75">
      <c r="A19" s="595"/>
      <c r="E19" s="870"/>
      <c r="F19" s="871"/>
      <c r="G19" s="870"/>
      <c r="H19" s="871"/>
    </row>
    <row r="20" spans="1:8" ht="15.75">
      <c r="E20" s="870"/>
      <c r="F20" s="871"/>
      <c r="G20" s="870"/>
      <c r="H20" s="871"/>
    </row>
    <row r="21" spans="1:8" ht="15.75">
      <c r="E21" s="872"/>
      <c r="F21" s="872"/>
      <c r="G21" s="872"/>
      <c r="H21" s="872"/>
    </row>
    <row r="22" spans="1:8" ht="15.75">
      <c r="E22" s="870"/>
      <c r="F22" s="871"/>
      <c r="G22" s="870"/>
      <c r="H22" s="871"/>
    </row>
    <row r="23" spans="1:8" ht="15.75">
      <c r="A23" s="657"/>
      <c r="B23" s="651"/>
      <c r="E23" s="870"/>
      <c r="F23" s="871"/>
      <c r="G23" s="870"/>
      <c r="H23" s="871"/>
    </row>
    <row r="24" spans="1:8" ht="15.75">
      <c r="A24" s="657"/>
      <c r="B24" s="651"/>
      <c r="E24" s="870"/>
      <c r="F24" s="871"/>
      <c r="G24" s="870"/>
      <c r="H24" s="871"/>
    </row>
    <row r="25" spans="1:8" ht="15.75">
      <c r="A25" s="657"/>
      <c r="B25" s="651">
        <f>SUM(B23:B24)</f>
        <v>0</v>
      </c>
      <c r="E25" s="870"/>
      <c r="F25" s="871"/>
      <c r="G25" s="870"/>
      <c r="H25" s="871"/>
    </row>
    <row r="26" spans="1:8" ht="15.75">
      <c r="A26" s="657"/>
      <c r="B26" s="651"/>
      <c r="E26" s="870"/>
      <c r="F26" s="871"/>
      <c r="G26" s="870"/>
      <c r="H26" s="871"/>
    </row>
    <row r="27" spans="1:8" ht="15.75">
      <c r="A27" s="657"/>
      <c r="B27" s="651"/>
      <c r="E27" s="870"/>
      <c r="F27" s="871"/>
      <c r="G27" s="870"/>
      <c r="H27" s="871"/>
    </row>
    <row r="28" spans="1:8" ht="15.75">
      <c r="A28" s="657"/>
      <c r="B28" s="651"/>
      <c r="E28" s="872"/>
      <c r="F28" s="872"/>
      <c r="G28" s="872"/>
      <c r="H28" s="872"/>
    </row>
    <row r="29" spans="1:8">
      <c r="A29" s="657"/>
      <c r="B29" s="651"/>
      <c r="E29" s="873"/>
      <c r="F29" s="873"/>
      <c r="G29" s="873"/>
      <c r="H29" s="873"/>
    </row>
    <row r="30" spans="1:8" ht="15.75">
      <c r="E30" s="870"/>
      <c r="F30" s="871"/>
      <c r="G30" s="870"/>
      <c r="H30" s="871"/>
    </row>
    <row r="31" spans="1:8" ht="15.75">
      <c r="A31" s="595"/>
      <c r="E31" s="875"/>
      <c r="F31" s="876"/>
      <c r="G31" s="875"/>
      <c r="H31" s="876"/>
    </row>
    <row r="32" spans="1:8" ht="15.75">
      <c r="E32" s="875"/>
      <c r="F32" s="876"/>
      <c r="G32" s="875"/>
      <c r="H32" s="876"/>
    </row>
    <row r="33" spans="5:8" ht="15.75">
      <c r="E33" s="875"/>
      <c r="F33" s="876"/>
      <c r="G33" s="875"/>
      <c r="H33" s="876"/>
    </row>
    <row r="34" spans="5:8" ht="15.75">
      <c r="E34" s="875"/>
      <c r="F34" s="876"/>
      <c r="G34" s="875"/>
      <c r="H34" s="876"/>
    </row>
    <row r="35" spans="5:8" ht="15.75">
      <c r="E35" s="851"/>
      <c r="F35" s="851"/>
      <c r="G35" s="851"/>
      <c r="H35" s="851"/>
    </row>
    <row r="36" spans="5:8" ht="15.75">
      <c r="E36" s="874"/>
      <c r="F36" s="874"/>
      <c r="G36" s="874"/>
      <c r="H36" s="874"/>
    </row>
  </sheetData>
  <mergeCells count="1">
    <mergeCell ref="A1:D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8" scale="90" orientation="landscape" horizontalDpi="300" verticalDpi="300" r:id="rId1"/>
  <headerFooter alignWithMargins="0">
    <oddHeader xml:space="preserve">&amp;R&amp;"Times New Roman CE,Félkövér dőlt"&amp;12 &amp;11 7. melléklet a 2/2017. (II.14.) önk.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15"/>
  </sheetPr>
  <dimension ref="A1:G29"/>
  <sheetViews>
    <sheetView topLeftCell="A4" workbookViewId="0">
      <selection activeCell="F30" sqref="F30"/>
    </sheetView>
  </sheetViews>
  <sheetFormatPr defaultRowHeight="12.75"/>
  <cols>
    <col min="1" max="1" width="33.5" style="44" customWidth="1"/>
    <col min="2" max="2" width="11.83203125" style="44" customWidth="1"/>
    <col min="3" max="3" width="9.1640625" style="44" customWidth="1"/>
    <col min="4" max="4" width="10" style="44" customWidth="1"/>
    <col min="5" max="6" width="10.5" style="44" customWidth="1"/>
    <col min="7" max="7" width="11.6640625" style="44" customWidth="1"/>
    <col min="8" max="16384" width="9.33203125" style="44"/>
  </cols>
  <sheetData>
    <row r="1" spans="1:7">
      <c r="G1" s="718" t="s">
        <v>812</v>
      </c>
    </row>
    <row r="2" spans="1:7" ht="15.75">
      <c r="A2" s="954" t="s">
        <v>796</v>
      </c>
      <c r="B2" s="954"/>
      <c r="C2" s="954"/>
      <c r="D2" s="954"/>
      <c r="E2" s="954"/>
      <c r="F2" s="954"/>
      <c r="G2" s="954"/>
    </row>
    <row r="3" spans="1:7" ht="39.75" customHeight="1">
      <c r="A3" s="955" t="s">
        <v>749</v>
      </c>
      <c r="B3" s="955"/>
      <c r="C3" s="955"/>
      <c r="D3" s="955"/>
      <c r="E3" s="955"/>
      <c r="F3" s="955"/>
      <c r="G3" s="955"/>
    </row>
    <row r="4" spans="1:7">
      <c r="A4" s="45"/>
      <c r="B4" s="45"/>
      <c r="C4" s="45"/>
      <c r="D4" s="45"/>
      <c r="E4" s="45"/>
      <c r="F4" s="45"/>
      <c r="G4" s="45"/>
    </row>
    <row r="5" spans="1:7">
      <c r="A5" s="208"/>
      <c r="B5" s="208"/>
      <c r="C5" s="208"/>
      <c r="D5" s="208"/>
      <c r="E5" s="208"/>
      <c r="F5" s="208"/>
      <c r="G5" s="208"/>
    </row>
    <row r="6" spans="1:7" ht="15.75">
      <c r="A6" s="719" t="s">
        <v>797</v>
      </c>
      <c r="B6" s="956" t="s">
        <v>813</v>
      </c>
      <c r="C6" s="957"/>
      <c r="D6" s="957"/>
      <c r="E6" s="957"/>
      <c r="F6" s="957"/>
      <c r="G6" s="957"/>
    </row>
    <row r="7" spans="1:7" ht="13.5" thickBot="1">
      <c r="A7" s="720"/>
      <c r="B7" s="720"/>
      <c r="C7" s="720"/>
      <c r="D7" s="720"/>
      <c r="E7" s="720"/>
      <c r="F7" s="720"/>
      <c r="G7" s="721" t="s">
        <v>667</v>
      </c>
    </row>
    <row r="8" spans="1:7" ht="26.25" thickBot="1">
      <c r="A8" s="722" t="s">
        <v>798</v>
      </c>
      <c r="B8" s="723" t="s">
        <v>817</v>
      </c>
      <c r="C8" s="723" t="s">
        <v>814</v>
      </c>
      <c r="D8" s="723" t="s">
        <v>815</v>
      </c>
      <c r="E8" s="724" t="s">
        <v>816</v>
      </c>
      <c r="F8" s="725" t="s">
        <v>818</v>
      </c>
      <c r="G8" s="726" t="s">
        <v>50</v>
      </c>
    </row>
    <row r="9" spans="1:7" ht="13.5" thickBot="1">
      <c r="A9" s="727" t="s">
        <v>799</v>
      </c>
      <c r="B9" s="728">
        <v>1528006</v>
      </c>
      <c r="C9" s="728"/>
      <c r="D9" s="728"/>
      <c r="E9" s="728"/>
      <c r="F9" s="729"/>
      <c r="G9" s="730">
        <f>SUM(B9:F9)</f>
        <v>1528006</v>
      </c>
    </row>
    <row r="10" spans="1:7" ht="13.5" thickBot="1">
      <c r="A10" s="731" t="s">
        <v>800</v>
      </c>
      <c r="B10" s="732"/>
      <c r="C10" s="733"/>
      <c r="D10" s="733"/>
      <c r="E10" s="733"/>
      <c r="F10" s="734"/>
      <c r="G10" s="730">
        <f>SUM(C10:F10)</f>
        <v>0</v>
      </c>
    </row>
    <row r="11" spans="1:7">
      <c r="A11" s="735" t="s">
        <v>801</v>
      </c>
      <c r="B11" s="736">
        <v>345212763</v>
      </c>
      <c r="C11" s="736"/>
      <c r="D11" s="736"/>
      <c r="E11" s="736"/>
      <c r="F11" s="737"/>
      <c r="G11" s="730">
        <f>SUM(B11:F11)</f>
        <v>345212763</v>
      </c>
    </row>
    <row r="12" spans="1:7">
      <c r="A12" s="735" t="s">
        <v>802</v>
      </c>
      <c r="B12" s="736"/>
      <c r="C12" s="736"/>
      <c r="D12" s="736"/>
      <c r="E12" s="736"/>
      <c r="F12" s="737"/>
      <c r="G12" s="738">
        <f>SUM(C12:E12)</f>
        <v>0</v>
      </c>
    </row>
    <row r="13" spans="1:7">
      <c r="A13" s="735" t="s">
        <v>803</v>
      </c>
      <c r="B13" s="736"/>
      <c r="C13" s="736"/>
      <c r="D13" s="736"/>
      <c r="E13" s="736"/>
      <c r="F13" s="737"/>
      <c r="G13" s="738">
        <f>SUM(C13:E13)</f>
        <v>0</v>
      </c>
    </row>
    <row r="14" spans="1:7">
      <c r="A14" s="735" t="s">
        <v>804</v>
      </c>
      <c r="B14" s="736"/>
      <c r="C14" s="736"/>
      <c r="D14" s="736"/>
      <c r="E14" s="736"/>
      <c r="F14" s="737"/>
      <c r="G14" s="738">
        <f>SUM(C14:E14)</f>
        <v>0</v>
      </c>
    </row>
    <row r="15" spans="1:7">
      <c r="A15" s="739"/>
      <c r="B15" s="740"/>
      <c r="C15" s="740"/>
      <c r="D15" s="740"/>
      <c r="E15" s="740"/>
      <c r="F15" s="741"/>
      <c r="G15" s="742"/>
    </row>
    <row r="16" spans="1:7" ht="13.5" thickBot="1">
      <c r="A16" s="743"/>
      <c r="B16" s="740"/>
      <c r="C16" s="740"/>
      <c r="D16" s="740"/>
      <c r="E16" s="740"/>
      <c r="F16" s="741"/>
      <c r="G16" s="744">
        <f>SUM(C16:E16)</f>
        <v>0</v>
      </c>
    </row>
    <row r="17" spans="1:7" ht="13.5" thickBot="1">
      <c r="A17" s="745" t="s">
        <v>805</v>
      </c>
      <c r="B17" s="746">
        <f t="shared" ref="B17:G17" si="0">B9+SUM(B11:B16)</f>
        <v>346740769</v>
      </c>
      <c r="C17" s="746">
        <f t="shared" si="0"/>
        <v>0</v>
      </c>
      <c r="D17" s="746">
        <f t="shared" si="0"/>
        <v>0</v>
      </c>
      <c r="E17" s="746">
        <f t="shared" si="0"/>
        <v>0</v>
      </c>
      <c r="F17" s="746">
        <f t="shared" si="0"/>
        <v>0</v>
      </c>
      <c r="G17" s="747">
        <f t="shared" si="0"/>
        <v>346740769</v>
      </c>
    </row>
    <row r="18" spans="1:7">
      <c r="A18" s="748"/>
      <c r="B18" s="749"/>
      <c r="C18" s="749"/>
      <c r="D18" s="749"/>
      <c r="E18" s="749"/>
      <c r="F18" s="749"/>
      <c r="G18" s="749"/>
    </row>
    <row r="19" spans="1:7">
      <c r="A19" s="748"/>
      <c r="B19" s="749"/>
      <c r="C19" s="749"/>
      <c r="D19" s="749"/>
      <c r="G19" s="749"/>
    </row>
    <row r="20" spans="1:7" ht="13.5" thickBot="1">
      <c r="A20" s="48"/>
      <c r="B20" s="48"/>
      <c r="C20" s="48"/>
      <c r="D20" s="48"/>
      <c r="E20" s="48"/>
      <c r="F20" s="48"/>
      <c r="G20" s="48"/>
    </row>
    <row r="21" spans="1:7" ht="26.25" thickBot="1">
      <c r="A21" s="722" t="s">
        <v>806</v>
      </c>
      <c r="B21" s="723" t="s">
        <v>817</v>
      </c>
      <c r="C21" s="723" t="s">
        <v>814</v>
      </c>
      <c r="D21" s="723" t="s">
        <v>815</v>
      </c>
      <c r="E21" s="724" t="s">
        <v>816</v>
      </c>
      <c r="F21" s="725" t="s">
        <v>818</v>
      </c>
      <c r="G21" s="726" t="s">
        <v>50</v>
      </c>
    </row>
    <row r="22" spans="1:7">
      <c r="A22" s="727" t="s">
        <v>807</v>
      </c>
      <c r="B22" s="728"/>
      <c r="C22" s="728"/>
      <c r="D22" s="728"/>
      <c r="E22" s="728"/>
      <c r="F22" s="729"/>
      <c r="G22" s="730">
        <f>E22</f>
        <v>0</v>
      </c>
    </row>
    <row r="23" spans="1:7">
      <c r="A23" s="750" t="s">
        <v>808</v>
      </c>
      <c r="B23" s="736">
        <v>3810000</v>
      </c>
      <c r="C23" s="736"/>
      <c r="D23" s="736">
        <v>3810000</v>
      </c>
      <c r="E23" s="736"/>
      <c r="F23" s="737"/>
      <c r="G23" s="738">
        <f>SUM(B23:E23)</f>
        <v>7620000</v>
      </c>
    </row>
    <row r="24" spans="1:7">
      <c r="A24" s="751" t="s">
        <v>809</v>
      </c>
      <c r="B24" s="736"/>
      <c r="C24" s="736"/>
      <c r="D24" s="736"/>
      <c r="E24" s="736"/>
      <c r="F24" s="737"/>
      <c r="G24" s="738">
        <f>SUM(C24:E24)</f>
        <v>0</v>
      </c>
    </row>
    <row r="25" spans="1:7">
      <c r="A25" s="751" t="s">
        <v>810</v>
      </c>
      <c r="B25" s="736">
        <v>27826118</v>
      </c>
      <c r="C25" s="736"/>
      <c r="D25" s="736">
        <v>8549776</v>
      </c>
      <c r="E25" s="736"/>
      <c r="F25" s="737"/>
      <c r="G25" s="738">
        <f>SUM(B25:E25)</f>
        <v>36375894</v>
      </c>
    </row>
    <row r="26" spans="1:7" ht="13.5" thickBot="1">
      <c r="A26" s="752" t="s">
        <v>811</v>
      </c>
      <c r="B26" s="736">
        <f>302744875+1528006</f>
        <v>304272881</v>
      </c>
      <c r="C26" s="736"/>
      <c r="D26" s="736"/>
      <c r="E26" s="736"/>
      <c r="F26" s="737"/>
      <c r="G26" s="738">
        <f>SUM(B26:E26)</f>
        <v>304272881</v>
      </c>
    </row>
    <row r="27" spans="1:7" ht="13.5" thickBot="1">
      <c r="A27" s="745" t="s">
        <v>52</v>
      </c>
      <c r="B27" s="746">
        <f>SUM(B22:B26)</f>
        <v>335908999</v>
      </c>
      <c r="C27" s="746">
        <f>SUM(C22:C26)</f>
        <v>0</v>
      </c>
      <c r="D27" s="746">
        <f>SUM(D22:D26)</f>
        <v>12359776</v>
      </c>
      <c r="E27" s="746">
        <f>SUM(E22:E26)</f>
        <v>0</v>
      </c>
      <c r="F27" s="753"/>
      <c r="G27" s="747">
        <f>SUM(G22:G26)</f>
        <v>348268775</v>
      </c>
    </row>
    <row r="28" spans="1:7">
      <c r="A28" s="754"/>
      <c r="B28" s="208"/>
      <c r="C28" s="208"/>
      <c r="D28" s="208"/>
      <c r="E28" s="208"/>
      <c r="F28" s="208"/>
      <c r="G28" s="208"/>
    </row>
    <row r="29" spans="1:7">
      <c r="A29" s="208"/>
      <c r="B29" s="755"/>
      <c r="C29" s="208"/>
      <c r="D29" s="208"/>
      <c r="E29" s="208"/>
      <c r="F29" s="208"/>
      <c r="G29" s="208"/>
    </row>
  </sheetData>
  <sheetProtection selectLockedCells="1" selectUnlockedCells="1"/>
  <mergeCells count="3">
    <mergeCell ref="A2:G2"/>
    <mergeCell ref="A3:G3"/>
    <mergeCell ref="B6:G6"/>
  </mergeCells>
  <conditionalFormatting sqref="B27:G27 B17:D19 G9:G19 E17:F18 G22:G26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9"/>
  <sheetViews>
    <sheetView zoomScale="60" zoomScaleNormal="60" workbookViewId="0">
      <selection activeCell="C28" sqref="C28"/>
    </sheetView>
  </sheetViews>
  <sheetFormatPr defaultRowHeight="12.75"/>
  <cols>
    <col min="1" max="1" width="37.6640625" style="558" customWidth="1"/>
    <col min="2" max="2" width="19" style="558" customWidth="1"/>
    <col min="3" max="3" width="18.83203125" style="558" customWidth="1"/>
    <col min="4" max="4" width="19.1640625" style="558" customWidth="1"/>
    <col min="5" max="5" width="19.5" style="558" customWidth="1"/>
    <col min="6" max="6" width="22.83203125" style="559" customWidth="1"/>
    <col min="7" max="7" width="21.6640625" style="558" customWidth="1"/>
    <col min="8" max="8" width="19" style="558" customWidth="1"/>
    <col min="9" max="9" width="21.83203125" style="558" customWidth="1"/>
    <col min="10" max="10" width="20" style="558" customWidth="1"/>
    <col min="11" max="11" width="21.83203125" style="558" customWidth="1"/>
    <col min="12" max="12" width="21.1640625" style="559" customWidth="1"/>
    <col min="13" max="14" width="9.33203125" style="558"/>
    <col min="15" max="15" width="9.5" style="558" bestFit="1" customWidth="1"/>
    <col min="16" max="16384" width="9.33203125" style="558"/>
  </cols>
  <sheetData>
    <row r="2" spans="1:13">
      <c r="J2" s="958" t="s">
        <v>630</v>
      </c>
      <c r="K2" s="958"/>
      <c r="L2" s="958"/>
    </row>
    <row r="3" spans="1:13" ht="51.75" customHeight="1" thickBot="1">
      <c r="A3" s="959" t="s">
        <v>737</v>
      </c>
      <c r="B3" s="959"/>
      <c r="C3" s="959"/>
      <c r="D3" s="959"/>
      <c r="E3" s="959"/>
      <c r="F3" s="959"/>
      <c r="G3" s="959"/>
      <c r="H3" s="959"/>
      <c r="I3" s="959"/>
      <c r="J3" s="959"/>
      <c r="K3" s="959"/>
      <c r="L3" s="959"/>
    </row>
    <row r="4" spans="1:13" ht="15.75">
      <c r="A4" s="560" t="s">
        <v>615</v>
      </c>
      <c r="B4" s="960" t="s">
        <v>616</v>
      </c>
      <c r="C4" s="961"/>
      <c r="D4" s="961"/>
      <c r="E4" s="961"/>
      <c r="F4" s="962"/>
      <c r="G4" s="961" t="s">
        <v>617</v>
      </c>
      <c r="H4" s="961"/>
      <c r="I4" s="961"/>
      <c r="J4" s="961"/>
      <c r="K4" s="961"/>
      <c r="L4" s="962"/>
    </row>
    <row r="5" spans="1:13" s="566" customFormat="1" ht="32.25" thickBot="1">
      <c r="A5" s="561" t="s">
        <v>65</v>
      </c>
      <c r="B5" s="562" t="s">
        <v>618</v>
      </c>
      <c r="C5" s="563" t="s">
        <v>619</v>
      </c>
      <c r="D5" s="659" t="s">
        <v>620</v>
      </c>
      <c r="E5" s="564" t="s">
        <v>621</v>
      </c>
      <c r="F5" s="565" t="s">
        <v>50</v>
      </c>
      <c r="G5" s="562" t="s">
        <v>622</v>
      </c>
      <c r="H5" s="563" t="s">
        <v>623</v>
      </c>
      <c r="I5" s="563" t="s">
        <v>529</v>
      </c>
      <c r="J5" s="563" t="s">
        <v>579</v>
      </c>
      <c r="K5" s="564" t="s">
        <v>531</v>
      </c>
      <c r="L5" s="565" t="s">
        <v>50</v>
      </c>
      <c r="M5" s="566" t="s">
        <v>653</v>
      </c>
    </row>
    <row r="6" spans="1:13" ht="15.75">
      <c r="A6" s="597" t="s">
        <v>637</v>
      </c>
      <c r="B6" s="598">
        <v>0</v>
      </c>
      <c r="C6" s="599">
        <v>106473297</v>
      </c>
      <c r="D6" s="599">
        <f>L6-C6</f>
        <v>9270878</v>
      </c>
      <c r="E6" s="600">
        <v>0</v>
      </c>
      <c r="F6" s="601">
        <f>SUM(B6:E6)</f>
        <v>115744175</v>
      </c>
      <c r="G6" s="598">
        <v>87546590</v>
      </c>
      <c r="H6" s="599">
        <v>17071585</v>
      </c>
      <c r="I6" s="599">
        <v>11126000</v>
      </c>
      <c r="J6" s="599">
        <v>0</v>
      </c>
      <c r="K6" s="600"/>
      <c r="L6" s="601">
        <f>SUM(G6:J6)</f>
        <v>115744175</v>
      </c>
      <c r="M6" s="558">
        <v>24</v>
      </c>
    </row>
    <row r="7" spans="1:13" ht="15.75">
      <c r="A7" s="602" t="s">
        <v>638</v>
      </c>
      <c r="B7" s="603">
        <v>0</v>
      </c>
      <c r="C7" s="604">
        <v>151552436</v>
      </c>
      <c r="D7" s="604">
        <f>L7-C7</f>
        <v>8968760</v>
      </c>
      <c r="E7" s="605">
        <v>0</v>
      </c>
      <c r="F7" s="606">
        <f>SUM(B7:E7)</f>
        <v>160521196</v>
      </c>
      <c r="G7" s="603">
        <v>120896900</v>
      </c>
      <c r="H7" s="604">
        <v>25929296</v>
      </c>
      <c r="I7" s="604">
        <v>13695000</v>
      </c>
      <c r="J7" s="604">
        <v>0</v>
      </c>
      <c r="K7" s="605"/>
      <c r="L7" s="606">
        <f>SUM(G7:J7)</f>
        <v>160521196</v>
      </c>
      <c r="M7" s="558">
        <v>35</v>
      </c>
    </row>
    <row r="8" spans="1:13" ht="15.75">
      <c r="A8" s="602" t="s">
        <v>639</v>
      </c>
      <c r="B8" s="603">
        <v>0</v>
      </c>
      <c r="C8" s="604">
        <v>154342367</v>
      </c>
      <c r="D8" s="604">
        <f>L8-C8</f>
        <v>853640</v>
      </c>
      <c r="E8" s="605">
        <v>0</v>
      </c>
      <c r="F8" s="606">
        <f>SUM(B8:E8)</f>
        <v>155196007</v>
      </c>
      <c r="G8" s="603">
        <v>116631470</v>
      </c>
      <c r="H8" s="604">
        <v>25097537</v>
      </c>
      <c r="I8" s="604">
        <v>13467000</v>
      </c>
      <c r="J8" s="604">
        <v>0</v>
      </c>
      <c r="K8" s="605"/>
      <c r="L8" s="606">
        <f>SUM(G8:J8)</f>
        <v>155196007</v>
      </c>
      <c r="M8" s="558">
        <v>34</v>
      </c>
    </row>
    <row r="9" spans="1:13" ht="20.25" customHeight="1">
      <c r="A9" s="607" t="s">
        <v>624</v>
      </c>
      <c r="B9" s="608">
        <v>2200000</v>
      </c>
      <c r="C9" s="609">
        <v>11308110</v>
      </c>
      <c r="D9" s="609">
        <v>24130034</v>
      </c>
      <c r="E9" s="610">
        <v>0</v>
      </c>
      <c r="F9" s="611">
        <f>SUM(B9:E9)</f>
        <v>37638144</v>
      </c>
      <c r="G9" s="608">
        <v>21825225</v>
      </c>
      <c r="H9" s="609">
        <v>4255919</v>
      </c>
      <c r="I9" s="609">
        <v>11557000</v>
      </c>
      <c r="J9" s="609">
        <v>0</v>
      </c>
      <c r="K9" s="610"/>
      <c r="L9" s="611">
        <f>SUM(G9:J9)</f>
        <v>37638144</v>
      </c>
      <c r="M9" s="558">
        <v>9</v>
      </c>
    </row>
    <row r="10" spans="1:13" ht="15.75">
      <c r="A10" s="569" t="s">
        <v>625</v>
      </c>
      <c r="B10" s="570">
        <v>31000000</v>
      </c>
      <c r="C10" s="571">
        <v>0</v>
      </c>
      <c r="D10" s="571">
        <v>17000000</v>
      </c>
      <c r="E10" s="572">
        <v>906130000</v>
      </c>
      <c r="F10" s="573">
        <f>SUM(B10:E10)</f>
        <v>954130000</v>
      </c>
      <c r="G10" s="570">
        <v>377464000</v>
      </c>
      <c r="H10" s="571">
        <v>73605000</v>
      </c>
      <c r="I10" s="571">
        <v>498731000</v>
      </c>
      <c r="J10" s="571">
        <v>0</v>
      </c>
      <c r="K10" s="572">
        <v>4330000</v>
      </c>
      <c r="L10" s="573">
        <f>SUM(G10:K10)</f>
        <v>954130000</v>
      </c>
      <c r="M10" s="558">
        <v>105</v>
      </c>
    </row>
    <row r="11" spans="1:13" ht="15.75">
      <c r="A11" s="567" t="s">
        <v>626</v>
      </c>
      <c r="B11" s="574"/>
      <c r="C11" s="575"/>
      <c r="D11" s="575"/>
      <c r="E11" s="576"/>
      <c r="F11" s="568"/>
      <c r="G11" s="574"/>
      <c r="H11" s="575"/>
      <c r="I11" s="575"/>
      <c r="J11" s="575"/>
      <c r="K11" s="576"/>
      <c r="L11" s="568"/>
    </row>
    <row r="12" spans="1:13" ht="15.75">
      <c r="A12" s="612" t="s">
        <v>631</v>
      </c>
      <c r="B12" s="613">
        <v>86160584</v>
      </c>
      <c r="C12" s="614">
        <v>120241029</v>
      </c>
      <c r="D12" s="614">
        <v>28550990</v>
      </c>
      <c r="E12" s="614">
        <v>0</v>
      </c>
      <c r="F12" s="615">
        <f>SUM(B12:E12)</f>
        <v>234952603</v>
      </c>
      <c r="G12" s="616">
        <v>58879500</v>
      </c>
      <c r="H12" s="614">
        <v>11923103</v>
      </c>
      <c r="I12" s="614">
        <v>164150000</v>
      </c>
      <c r="J12" s="614">
        <v>0</v>
      </c>
      <c r="K12" s="617"/>
      <c r="L12" s="615">
        <f>SUM(G12:J12)</f>
        <v>234952603</v>
      </c>
    </row>
    <row r="13" spans="1:13" ht="15.75">
      <c r="A13" s="577" t="s">
        <v>627</v>
      </c>
      <c r="B13" s="578"/>
      <c r="C13" s="579"/>
      <c r="D13" s="579">
        <v>97652418</v>
      </c>
      <c r="E13" s="579">
        <v>0</v>
      </c>
      <c r="F13" s="573">
        <f>SUM(B13:E13)</f>
        <v>97652418</v>
      </c>
      <c r="G13" s="580">
        <v>39896760</v>
      </c>
      <c r="H13" s="579">
        <v>10185658</v>
      </c>
      <c r="I13" s="579">
        <f>39570000+8000000</f>
        <v>47570000</v>
      </c>
      <c r="J13" s="579"/>
      <c r="K13" s="590"/>
      <c r="L13" s="573">
        <f>SUM(G13:J13)</f>
        <v>97652418</v>
      </c>
    </row>
    <row r="14" spans="1:13" ht="31.5">
      <c r="A14" s="589" t="s">
        <v>628</v>
      </c>
      <c r="B14" s="570">
        <f t="shared" ref="B14:J14" si="0">SUM(B12:B13)</f>
        <v>86160584</v>
      </c>
      <c r="C14" s="571">
        <f t="shared" si="0"/>
        <v>120241029</v>
      </c>
      <c r="D14" s="571">
        <f t="shared" si="0"/>
        <v>126203408</v>
      </c>
      <c r="E14" s="571">
        <f t="shared" si="0"/>
        <v>0</v>
      </c>
      <c r="F14" s="573">
        <f t="shared" si="0"/>
        <v>332605021</v>
      </c>
      <c r="G14" s="583">
        <f t="shared" si="0"/>
        <v>98776260</v>
      </c>
      <c r="H14" s="571">
        <f t="shared" si="0"/>
        <v>22108761</v>
      </c>
      <c r="I14" s="571">
        <f t="shared" si="0"/>
        <v>211720000</v>
      </c>
      <c r="J14" s="571">
        <f t="shared" si="0"/>
        <v>0</v>
      </c>
      <c r="K14" s="571"/>
      <c r="L14" s="571">
        <f>SUM(L12:L13)</f>
        <v>332605021</v>
      </c>
      <c r="M14" s="558">
        <v>45</v>
      </c>
    </row>
    <row r="15" spans="1:13" ht="15.75">
      <c r="A15" s="582" t="s">
        <v>208</v>
      </c>
      <c r="B15" s="570">
        <f>B16+B17</f>
        <v>115950000</v>
      </c>
      <c r="C15" s="571">
        <f>C16</f>
        <v>149070924</v>
      </c>
      <c r="D15" s="571">
        <f>L15-B15-C15</f>
        <v>464352713</v>
      </c>
      <c r="E15" s="571"/>
      <c r="F15" s="573">
        <f>SUM(B15:E15)</f>
        <v>729373637</v>
      </c>
      <c r="G15" s="583">
        <f t="shared" ref="G15:L15" si="1">G16+G17</f>
        <v>100137000</v>
      </c>
      <c r="H15" s="583">
        <f t="shared" si="1"/>
        <v>19533462</v>
      </c>
      <c r="I15" s="583">
        <f t="shared" si="1"/>
        <v>306744710</v>
      </c>
      <c r="J15" s="583">
        <f t="shared" si="1"/>
        <v>61500000</v>
      </c>
      <c r="K15" s="583">
        <f t="shared" si="1"/>
        <v>241458465</v>
      </c>
      <c r="L15" s="583">
        <f t="shared" si="1"/>
        <v>729373637</v>
      </c>
      <c r="M15" s="558">
        <v>26</v>
      </c>
    </row>
    <row r="16" spans="1:13" ht="15.75">
      <c r="A16" s="618" t="s">
        <v>641</v>
      </c>
      <c r="B16" s="619">
        <v>63700000</v>
      </c>
      <c r="C16" s="620">
        <v>149070924</v>
      </c>
      <c r="D16" s="620">
        <v>353895027</v>
      </c>
      <c r="E16" s="620"/>
      <c r="F16" s="615">
        <f>SUM(B16:E16)</f>
        <v>566665951</v>
      </c>
      <c r="G16" s="621">
        <v>86080050</v>
      </c>
      <c r="H16" s="620">
        <v>16785611</v>
      </c>
      <c r="I16" s="620">
        <v>232181710</v>
      </c>
      <c r="J16" s="620">
        <v>61500000</v>
      </c>
      <c r="K16" s="622">
        <v>170118580</v>
      </c>
      <c r="L16" s="623">
        <f>SUM(G16:K16)</f>
        <v>566665951</v>
      </c>
    </row>
    <row r="17" spans="1:13" ht="15.75">
      <c r="A17" s="582" t="s">
        <v>642</v>
      </c>
      <c r="B17" s="570">
        <v>52250000</v>
      </c>
      <c r="C17" s="571">
        <v>0</v>
      </c>
      <c r="D17" s="571">
        <v>110457686</v>
      </c>
      <c r="E17" s="571"/>
      <c r="F17" s="573">
        <f>SUM(B17:E17)</f>
        <v>162707686</v>
      </c>
      <c r="G17" s="583">
        <v>14056950</v>
      </c>
      <c r="H17" s="571">
        <v>2747851</v>
      </c>
      <c r="I17" s="571">
        <v>74563000</v>
      </c>
      <c r="J17" s="571">
        <v>0</v>
      </c>
      <c r="K17" s="572">
        <v>71339885</v>
      </c>
      <c r="L17" s="581">
        <f>SUM(G17:K17)</f>
        <v>162707686</v>
      </c>
    </row>
    <row r="18" spans="1:13" ht="16.5" thickBot="1">
      <c r="A18" s="624" t="s">
        <v>522</v>
      </c>
      <c r="B18" s="625">
        <v>3000000</v>
      </c>
      <c r="C18" s="626">
        <v>173078200</v>
      </c>
      <c r="D18" s="626">
        <v>51954383</v>
      </c>
      <c r="E18" s="626">
        <v>0</v>
      </c>
      <c r="F18" s="627">
        <f>SUM(B18:E18)</f>
        <v>228032583</v>
      </c>
      <c r="G18" s="628">
        <v>139270780</v>
      </c>
      <c r="H18" s="626">
        <v>27157803</v>
      </c>
      <c r="I18" s="626">
        <v>61604000</v>
      </c>
      <c r="J18" s="626">
        <v>0</v>
      </c>
      <c r="K18" s="629"/>
      <c r="L18" s="630">
        <f>SUM(G18:J18)</f>
        <v>228032583</v>
      </c>
      <c r="M18" s="558">
        <v>45</v>
      </c>
    </row>
    <row r="19" spans="1:13" ht="16.5" thickBot="1">
      <c r="A19" s="584" t="s">
        <v>629</v>
      </c>
      <c r="B19" s="585">
        <f t="shared" ref="B19:L19" si="2">B6+B7+B8+B9+B10+B14+B15+B18</f>
        <v>238310584</v>
      </c>
      <c r="C19" s="585">
        <f t="shared" si="2"/>
        <v>866066363</v>
      </c>
      <c r="D19" s="585">
        <f t="shared" si="2"/>
        <v>702733816</v>
      </c>
      <c r="E19" s="585">
        <f t="shared" si="2"/>
        <v>906130000</v>
      </c>
      <c r="F19" s="585">
        <f t="shared" si="2"/>
        <v>2713240763</v>
      </c>
      <c r="G19" s="585">
        <f t="shared" si="2"/>
        <v>1062548225</v>
      </c>
      <c r="H19" s="585">
        <f t="shared" si="2"/>
        <v>214759363</v>
      </c>
      <c r="I19" s="585">
        <f t="shared" si="2"/>
        <v>1128644710</v>
      </c>
      <c r="J19" s="585">
        <f t="shared" si="2"/>
        <v>61500000</v>
      </c>
      <c r="K19" s="585">
        <f t="shared" si="2"/>
        <v>245788465</v>
      </c>
      <c r="L19" s="585">
        <f t="shared" si="2"/>
        <v>2713240763</v>
      </c>
      <c r="M19" s="558">
        <f>SUM(M6:M18)</f>
        <v>323</v>
      </c>
    </row>
    <row r="20" spans="1:13">
      <c r="A20" s="586"/>
      <c r="C20" s="587"/>
    </row>
    <row r="21" spans="1:13">
      <c r="C21" s="587"/>
      <c r="L21" s="588"/>
    </row>
    <row r="22" spans="1:13">
      <c r="A22" s="558" t="s">
        <v>643</v>
      </c>
      <c r="B22" s="587">
        <f>B6+B7+B8+B9+B12+B16</f>
        <v>152060584</v>
      </c>
      <c r="C22" s="587">
        <f t="shared" ref="C22:L22" si="3">C6+C7+C8+C9+C12+C16</f>
        <v>692988163</v>
      </c>
      <c r="D22" s="587">
        <f t="shared" si="3"/>
        <v>425669329</v>
      </c>
      <c r="E22" s="587">
        <f t="shared" si="3"/>
        <v>0</v>
      </c>
      <c r="F22" s="587">
        <f t="shared" si="3"/>
        <v>1270718076</v>
      </c>
      <c r="G22" s="587">
        <f t="shared" si="3"/>
        <v>491859735</v>
      </c>
      <c r="H22" s="587">
        <f t="shared" si="3"/>
        <v>101063051</v>
      </c>
      <c r="I22" s="587">
        <f t="shared" si="3"/>
        <v>446176710</v>
      </c>
      <c r="J22" s="587">
        <f t="shared" si="3"/>
        <v>61500000</v>
      </c>
      <c r="K22" s="587">
        <f>K16</f>
        <v>170118580</v>
      </c>
      <c r="L22" s="587">
        <f t="shared" si="3"/>
        <v>1270718076</v>
      </c>
    </row>
    <row r="23" spans="1:13">
      <c r="A23" s="558" t="s">
        <v>644</v>
      </c>
      <c r="B23" s="587">
        <f>B10+B13+B17</f>
        <v>83250000</v>
      </c>
      <c r="C23" s="587">
        <f t="shared" ref="C23:L23" si="4">C10+C13+C17</f>
        <v>0</v>
      </c>
      <c r="D23" s="587">
        <f t="shared" si="4"/>
        <v>225110104</v>
      </c>
      <c r="E23" s="587">
        <f t="shared" si="4"/>
        <v>906130000</v>
      </c>
      <c r="F23" s="587">
        <f t="shared" si="4"/>
        <v>1214490104</v>
      </c>
      <c r="G23" s="587">
        <f t="shared" si="4"/>
        <v>431417710</v>
      </c>
      <c r="H23" s="587">
        <f t="shared" si="4"/>
        <v>86538509</v>
      </c>
      <c r="I23" s="587">
        <f t="shared" si="4"/>
        <v>620864000</v>
      </c>
      <c r="J23" s="587">
        <f t="shared" si="4"/>
        <v>0</v>
      </c>
      <c r="K23" s="587">
        <f t="shared" si="4"/>
        <v>75669885</v>
      </c>
      <c r="L23" s="587">
        <f t="shared" si="4"/>
        <v>1214490104</v>
      </c>
    </row>
    <row r="24" spans="1:13">
      <c r="A24" s="558" t="s">
        <v>645</v>
      </c>
      <c r="B24" s="587">
        <f>B18</f>
        <v>3000000</v>
      </c>
      <c r="C24" s="587">
        <f t="shared" ref="C24:L24" si="5">C18</f>
        <v>173078200</v>
      </c>
      <c r="D24" s="587">
        <f t="shared" si="5"/>
        <v>51954383</v>
      </c>
      <c r="E24" s="587">
        <f t="shared" si="5"/>
        <v>0</v>
      </c>
      <c r="F24" s="587">
        <f t="shared" si="5"/>
        <v>228032583</v>
      </c>
      <c r="G24" s="587">
        <f t="shared" si="5"/>
        <v>139270780</v>
      </c>
      <c r="H24" s="587">
        <f t="shared" si="5"/>
        <v>27157803</v>
      </c>
      <c r="I24" s="587">
        <f t="shared" si="5"/>
        <v>61604000</v>
      </c>
      <c r="J24" s="587">
        <f t="shared" si="5"/>
        <v>0</v>
      </c>
      <c r="K24" s="587">
        <f t="shared" si="5"/>
        <v>0</v>
      </c>
      <c r="L24" s="587">
        <f t="shared" si="5"/>
        <v>228032583</v>
      </c>
    </row>
    <row r="25" spans="1:13">
      <c r="B25" s="587">
        <f>SUM(B22:B24)</f>
        <v>238310584</v>
      </c>
      <c r="C25" s="587">
        <f t="shared" ref="C25:L25" si="6">SUM(C22:C24)</f>
        <v>866066363</v>
      </c>
      <c r="D25" s="587">
        <f t="shared" si="6"/>
        <v>702733816</v>
      </c>
      <c r="E25" s="587">
        <f t="shared" si="6"/>
        <v>906130000</v>
      </c>
      <c r="F25" s="587">
        <f t="shared" si="6"/>
        <v>2713240763</v>
      </c>
      <c r="G25" s="587">
        <f t="shared" si="6"/>
        <v>1062548225</v>
      </c>
      <c r="H25" s="587">
        <f t="shared" si="6"/>
        <v>214759363</v>
      </c>
      <c r="I25" s="587">
        <f t="shared" si="6"/>
        <v>1128644710</v>
      </c>
      <c r="J25" s="587">
        <f t="shared" si="6"/>
        <v>61500000</v>
      </c>
      <c r="K25" s="587">
        <f t="shared" si="6"/>
        <v>245788465</v>
      </c>
      <c r="L25" s="587">
        <f t="shared" si="6"/>
        <v>2713240763</v>
      </c>
    </row>
    <row r="28" spans="1:13" ht="15">
      <c r="A28" s="654"/>
      <c r="C28" s="709">
        <f>C6+C7+C8+C9+C12+C18+D6+D7+D8+D9+D10+D12+D13+D18</f>
        <v>955376542</v>
      </c>
      <c r="L28" s="694"/>
    </row>
    <row r="29" spans="1:13">
      <c r="L29" s="692"/>
    </row>
  </sheetData>
  <mergeCells count="4">
    <mergeCell ref="J2:L2"/>
    <mergeCell ref="A3:L3"/>
    <mergeCell ref="B4:F4"/>
    <mergeCell ref="G4:L4"/>
  </mergeCells>
  <pageMargins left="0" right="0" top="0.98425196850393704" bottom="0.98425196850393704" header="0.51181102362204722" footer="0.51181102362204722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I135"/>
  <sheetViews>
    <sheetView zoomScale="110" zoomScaleNormal="110" zoomScaleSheetLayoutView="85" workbookViewId="0">
      <selection activeCell="H134" sqref="H134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3.33203125" style="885" customWidth="1"/>
    <col min="5" max="5" width="13.5" style="2" customWidth="1"/>
    <col min="6" max="6" width="12.1640625" style="2" customWidth="1"/>
    <col min="7" max="7" width="14.1640625" style="2" customWidth="1"/>
    <col min="8" max="8" width="13.5" style="2" customWidth="1"/>
    <col min="9" max="9" width="15.1640625" style="2" customWidth="1"/>
    <col min="10" max="16384" width="9.33203125" style="2"/>
  </cols>
  <sheetData>
    <row r="1" spans="1:9" s="1" customFormat="1" ht="16.5" customHeight="1" thickBot="1">
      <c r="A1" s="209"/>
      <c r="B1" s="211"/>
      <c r="C1" s="234" t="s">
        <v>823</v>
      </c>
      <c r="D1" s="963" t="s">
        <v>841</v>
      </c>
      <c r="E1" s="963"/>
    </row>
    <row r="2" spans="1:9" s="83" customFormat="1" ht="21" customHeight="1">
      <c r="A2" s="378" t="s">
        <v>65</v>
      </c>
      <c r="B2" s="341" t="s">
        <v>208</v>
      </c>
      <c r="C2" s="343" t="s">
        <v>53</v>
      </c>
      <c r="D2" s="877"/>
      <c r="E2" s="818"/>
    </row>
    <row r="3" spans="1:9" s="83" customFormat="1" ht="16.5" thickBot="1">
      <c r="A3" s="212" t="s">
        <v>182</v>
      </c>
      <c r="B3" s="342" t="s">
        <v>441</v>
      </c>
      <c r="C3" s="344">
        <v>1</v>
      </c>
      <c r="D3" s="877"/>
      <c r="E3" s="818"/>
    </row>
    <row r="4" spans="1:9" s="84" customFormat="1" ht="15.95" customHeight="1" thickBot="1">
      <c r="A4" s="213"/>
      <c r="B4" s="213" t="s">
        <v>576</v>
      </c>
      <c r="C4" s="214"/>
      <c r="D4" s="878"/>
      <c r="E4" s="214" t="s">
        <v>678</v>
      </c>
    </row>
    <row r="5" spans="1:9" ht="24.75" thickBot="1">
      <c r="A5" s="379" t="s">
        <v>184</v>
      </c>
      <c r="B5" s="215" t="s">
        <v>55</v>
      </c>
      <c r="C5" s="345" t="s">
        <v>56</v>
      </c>
      <c r="D5" s="879" t="s">
        <v>849</v>
      </c>
      <c r="E5" s="819" t="s">
        <v>840</v>
      </c>
      <c r="F5" s="879" t="s">
        <v>856</v>
      </c>
      <c r="G5" s="819" t="s">
        <v>840</v>
      </c>
      <c r="H5" s="879" t="s">
        <v>863</v>
      </c>
      <c r="I5" s="819" t="s">
        <v>840</v>
      </c>
    </row>
    <row r="6" spans="1:9" s="53" customFormat="1" ht="12.95" customHeight="1" thickBot="1">
      <c r="A6" s="196">
        <v>1</v>
      </c>
      <c r="B6" s="197">
        <v>2</v>
      </c>
      <c r="C6" s="198">
        <v>3</v>
      </c>
      <c r="D6" s="880">
        <v>4</v>
      </c>
      <c r="E6" s="820">
        <v>5</v>
      </c>
      <c r="F6" s="880">
        <v>4</v>
      </c>
      <c r="G6" s="820">
        <v>5</v>
      </c>
      <c r="H6" s="880">
        <v>4</v>
      </c>
      <c r="I6" s="820">
        <v>5</v>
      </c>
    </row>
    <row r="7" spans="1:9" s="53" customFormat="1" ht="15.95" customHeight="1" thickBot="1">
      <c r="A7" s="217"/>
      <c r="B7" s="218" t="s">
        <v>57</v>
      </c>
      <c r="C7" s="346"/>
      <c r="D7" s="881"/>
      <c r="E7" s="821"/>
      <c r="F7" s="881"/>
      <c r="G7" s="821"/>
      <c r="H7" s="881"/>
      <c r="I7" s="821"/>
    </row>
    <row r="8" spans="1:9" s="53" customFormat="1" ht="12" customHeight="1" thickBot="1">
      <c r="A8" s="31" t="s">
        <v>18</v>
      </c>
      <c r="B8" s="20" t="s">
        <v>239</v>
      </c>
      <c r="C8" s="281">
        <f>+C9+C10+C11+C12+C14+C15+C13</f>
        <v>866066453</v>
      </c>
      <c r="D8" s="882">
        <f>SUM(D9:D15)</f>
        <v>18849198</v>
      </c>
      <c r="E8" s="822">
        <f t="shared" ref="E8:E15" si="0">SUM(C8+D8)</f>
        <v>884915651</v>
      </c>
      <c r="F8" s="882">
        <f>SUM(F9:F15)</f>
        <v>0</v>
      </c>
      <c r="G8" s="822">
        <f t="shared" ref="G8:I15" si="1">SUM(E8+F8)</f>
        <v>884915651</v>
      </c>
      <c r="H8" s="882">
        <f>SUM(H9:H15)</f>
        <v>7357182</v>
      </c>
      <c r="I8" s="822">
        <f t="shared" si="1"/>
        <v>892272833</v>
      </c>
    </row>
    <row r="9" spans="1:9" s="85" customFormat="1" ht="12" customHeight="1">
      <c r="A9" s="406" t="s">
        <v>100</v>
      </c>
      <c r="B9" s="388" t="s">
        <v>240</v>
      </c>
      <c r="C9" s="284">
        <v>174551450</v>
      </c>
      <c r="D9" s="824"/>
      <c r="E9" s="823">
        <f t="shared" si="0"/>
        <v>174551450</v>
      </c>
      <c r="F9" s="824"/>
      <c r="G9" s="823">
        <f t="shared" si="1"/>
        <v>174551450</v>
      </c>
      <c r="H9" s="824"/>
      <c r="I9" s="823">
        <f t="shared" si="1"/>
        <v>174551450</v>
      </c>
    </row>
    <row r="10" spans="1:9" s="86" customFormat="1" ht="12" customHeight="1">
      <c r="A10" s="407" t="s">
        <v>101</v>
      </c>
      <c r="B10" s="389" t="s">
        <v>241</v>
      </c>
      <c r="C10" s="283">
        <v>412368200</v>
      </c>
      <c r="D10" s="824">
        <v>3335290</v>
      </c>
      <c r="E10" s="823">
        <f t="shared" si="0"/>
        <v>415703490</v>
      </c>
      <c r="F10" s="824"/>
      <c r="G10" s="823">
        <f t="shared" si="1"/>
        <v>415703490</v>
      </c>
      <c r="H10" s="824">
        <v>1423240</v>
      </c>
      <c r="I10" s="823">
        <f t="shared" si="1"/>
        <v>417126730</v>
      </c>
    </row>
    <row r="11" spans="1:9" s="86" customFormat="1" ht="12" customHeight="1">
      <c r="A11" s="407" t="s">
        <v>102</v>
      </c>
      <c r="B11" s="389" t="s">
        <v>242</v>
      </c>
      <c r="C11" s="283">
        <v>138346664</v>
      </c>
      <c r="D11" s="824">
        <v>11658737</v>
      </c>
      <c r="E11" s="823">
        <f t="shared" si="0"/>
        <v>150005401</v>
      </c>
      <c r="F11" s="824"/>
      <c r="G11" s="823">
        <f t="shared" si="1"/>
        <v>150005401</v>
      </c>
      <c r="H11" s="824">
        <v>5399771</v>
      </c>
      <c r="I11" s="823">
        <f t="shared" si="1"/>
        <v>155405172</v>
      </c>
    </row>
    <row r="12" spans="1:9" s="86" customFormat="1" ht="12" customHeight="1">
      <c r="A12" s="407" t="s">
        <v>103</v>
      </c>
      <c r="B12" s="389" t="s">
        <v>243</v>
      </c>
      <c r="C12" s="283">
        <v>20559110</v>
      </c>
      <c r="D12" s="824">
        <v>1160528</v>
      </c>
      <c r="E12" s="823">
        <f t="shared" si="0"/>
        <v>21719638</v>
      </c>
      <c r="F12" s="824"/>
      <c r="G12" s="823">
        <f t="shared" si="1"/>
        <v>21719638</v>
      </c>
      <c r="H12" s="824">
        <v>534171</v>
      </c>
      <c r="I12" s="823">
        <f t="shared" si="1"/>
        <v>22253809</v>
      </c>
    </row>
    <row r="13" spans="1:9" s="86" customFormat="1" ht="12" customHeight="1">
      <c r="A13" s="407"/>
      <c r="B13" s="389" t="s">
        <v>525</v>
      </c>
      <c r="C13" s="283">
        <v>120241029</v>
      </c>
      <c r="D13" s="283"/>
      <c r="E13" s="823">
        <f t="shared" si="0"/>
        <v>120241029</v>
      </c>
      <c r="F13" s="283"/>
      <c r="G13" s="823">
        <f t="shared" si="1"/>
        <v>120241029</v>
      </c>
      <c r="H13" s="283"/>
      <c r="I13" s="823">
        <f t="shared" si="1"/>
        <v>120241029</v>
      </c>
    </row>
    <row r="14" spans="1:9" s="86" customFormat="1" ht="12" customHeight="1">
      <c r="A14" s="407" t="s">
        <v>128</v>
      </c>
      <c r="B14" s="389" t="s">
        <v>244</v>
      </c>
      <c r="C14" s="432"/>
      <c r="D14" s="824"/>
      <c r="E14" s="823">
        <f t="shared" si="0"/>
        <v>0</v>
      </c>
      <c r="F14" s="824"/>
      <c r="G14" s="823">
        <f t="shared" si="1"/>
        <v>0</v>
      </c>
      <c r="H14" s="824"/>
      <c r="I14" s="823">
        <f t="shared" si="1"/>
        <v>0</v>
      </c>
    </row>
    <row r="15" spans="1:9" s="85" customFormat="1" ht="12" customHeight="1" thickBot="1">
      <c r="A15" s="408" t="s">
        <v>104</v>
      </c>
      <c r="B15" s="390" t="s">
        <v>245</v>
      </c>
      <c r="C15" s="433"/>
      <c r="D15" s="824">
        <v>2694643</v>
      </c>
      <c r="E15" s="823">
        <f t="shared" si="0"/>
        <v>2694643</v>
      </c>
      <c r="F15" s="824"/>
      <c r="G15" s="823">
        <f t="shared" si="1"/>
        <v>2694643</v>
      </c>
      <c r="H15" s="824"/>
      <c r="I15" s="823">
        <f t="shared" si="1"/>
        <v>2694643</v>
      </c>
    </row>
    <row r="16" spans="1:9" s="85" customFormat="1" ht="12" customHeight="1" thickBot="1">
      <c r="A16" s="31" t="s">
        <v>19</v>
      </c>
      <c r="B16" s="276" t="s">
        <v>246</v>
      </c>
      <c r="C16" s="281">
        <f>+C17+C18+C19+C20+C21</f>
        <v>4300000</v>
      </c>
      <c r="D16" s="882">
        <f>+D17+D18+D19+D20+D21</f>
        <v>0</v>
      </c>
      <c r="E16" s="822">
        <f>+E17+E18+E19+E20+E21</f>
        <v>4300000</v>
      </c>
      <c r="F16" s="882">
        <f>+F17+F18+F19+F20+F21</f>
        <v>45850000</v>
      </c>
      <c r="G16" s="822">
        <f>+G17+G18+G19+G20+G21</f>
        <v>50150000</v>
      </c>
      <c r="H16" s="882">
        <f>SUM(H17:H21)</f>
        <v>16500000</v>
      </c>
      <c r="I16" s="822">
        <f>+I17+I18+I19+I20+I21</f>
        <v>66650000</v>
      </c>
    </row>
    <row r="17" spans="1:9" s="85" customFormat="1" ht="12" customHeight="1">
      <c r="A17" s="406" t="s">
        <v>106</v>
      </c>
      <c r="B17" s="388" t="s">
        <v>247</v>
      </c>
      <c r="C17" s="284"/>
      <c r="D17" s="824"/>
      <c r="E17" s="823">
        <f t="shared" ref="E17:E22" si="2">SUM(C17+D17)</f>
        <v>0</v>
      </c>
      <c r="F17" s="824"/>
      <c r="G17" s="823">
        <f t="shared" ref="G17:I22" si="3">SUM(E17+F17)</f>
        <v>0</v>
      </c>
      <c r="H17" s="824"/>
      <c r="I17" s="823">
        <f t="shared" si="3"/>
        <v>0</v>
      </c>
    </row>
    <row r="18" spans="1:9" s="85" customFormat="1" ht="12" customHeight="1">
      <c r="A18" s="407" t="s">
        <v>107</v>
      </c>
      <c r="B18" s="389" t="s">
        <v>248</v>
      </c>
      <c r="C18" s="283"/>
      <c r="D18" s="824"/>
      <c r="E18" s="823">
        <f t="shared" si="2"/>
        <v>0</v>
      </c>
      <c r="F18" s="824"/>
      <c r="G18" s="823">
        <f t="shared" si="3"/>
        <v>0</v>
      </c>
      <c r="H18" s="824"/>
      <c r="I18" s="823">
        <f t="shared" si="3"/>
        <v>0</v>
      </c>
    </row>
    <row r="19" spans="1:9" s="85" customFormat="1" ht="12" customHeight="1">
      <c r="A19" s="407" t="s">
        <v>108</v>
      </c>
      <c r="B19" s="389" t="s">
        <v>468</v>
      </c>
      <c r="C19" s="283"/>
      <c r="D19" s="824"/>
      <c r="E19" s="823">
        <f t="shared" si="2"/>
        <v>0</v>
      </c>
      <c r="F19" s="824"/>
      <c r="G19" s="823">
        <f t="shared" si="3"/>
        <v>0</v>
      </c>
      <c r="H19" s="824"/>
      <c r="I19" s="823">
        <f t="shared" si="3"/>
        <v>0</v>
      </c>
    </row>
    <row r="20" spans="1:9" s="85" customFormat="1" ht="12" customHeight="1">
      <c r="A20" s="407" t="s">
        <v>109</v>
      </c>
      <c r="B20" s="389" t="s">
        <v>469</v>
      </c>
      <c r="C20" s="283"/>
      <c r="D20" s="824"/>
      <c r="E20" s="823">
        <f t="shared" si="2"/>
        <v>0</v>
      </c>
      <c r="F20" s="824"/>
      <c r="G20" s="823">
        <f t="shared" si="3"/>
        <v>0</v>
      </c>
      <c r="H20" s="824"/>
      <c r="I20" s="823">
        <f t="shared" si="3"/>
        <v>0</v>
      </c>
    </row>
    <row r="21" spans="1:9" s="85" customFormat="1" ht="12" customHeight="1">
      <c r="A21" s="407" t="s">
        <v>110</v>
      </c>
      <c r="B21" s="389" t="s">
        <v>670</v>
      </c>
      <c r="C21" s="283">
        <v>4300000</v>
      </c>
      <c r="D21" s="824"/>
      <c r="E21" s="823">
        <f t="shared" si="2"/>
        <v>4300000</v>
      </c>
      <c r="F21" s="824">
        <v>45850000</v>
      </c>
      <c r="G21" s="823">
        <f t="shared" si="3"/>
        <v>50150000</v>
      </c>
      <c r="H21" s="824">
        <v>16500000</v>
      </c>
      <c r="I21" s="823">
        <f t="shared" si="3"/>
        <v>66650000</v>
      </c>
    </row>
    <row r="22" spans="1:9" s="86" customFormat="1" ht="12" customHeight="1" thickBot="1">
      <c r="A22" s="408" t="s">
        <v>119</v>
      </c>
      <c r="B22" s="390" t="s">
        <v>250</v>
      </c>
      <c r="C22" s="285"/>
      <c r="D22" s="824"/>
      <c r="E22" s="823">
        <f t="shared" si="2"/>
        <v>0</v>
      </c>
      <c r="F22" s="824"/>
      <c r="G22" s="823">
        <f t="shared" si="3"/>
        <v>0</v>
      </c>
      <c r="H22" s="824"/>
      <c r="I22" s="823">
        <f t="shared" si="3"/>
        <v>0</v>
      </c>
    </row>
    <row r="23" spans="1:9" s="86" customFormat="1" ht="12" customHeight="1" thickBot="1">
      <c r="A23" s="31" t="s">
        <v>20</v>
      </c>
      <c r="B23" s="20" t="s">
        <v>251</v>
      </c>
      <c r="C23" s="281">
        <f t="shared" ref="C23:I23" si="4">+C24+C25+C26+C27+C28</f>
        <v>536850858</v>
      </c>
      <c r="D23" s="882">
        <f t="shared" si="4"/>
        <v>0</v>
      </c>
      <c r="E23" s="822">
        <f t="shared" si="4"/>
        <v>536850858</v>
      </c>
      <c r="F23" s="882">
        <f t="shared" si="4"/>
        <v>92740438</v>
      </c>
      <c r="G23" s="822">
        <f t="shared" si="4"/>
        <v>629591296</v>
      </c>
      <c r="H23" s="882">
        <f t="shared" si="4"/>
        <v>-343664263</v>
      </c>
      <c r="I23" s="822">
        <f t="shared" si="4"/>
        <v>285927033</v>
      </c>
    </row>
    <row r="24" spans="1:9" s="86" customFormat="1" ht="12" customHeight="1">
      <c r="A24" s="406" t="s">
        <v>89</v>
      </c>
      <c r="B24" s="388" t="s">
        <v>252</v>
      </c>
      <c r="C24" s="284">
        <v>536850858</v>
      </c>
      <c r="D24" s="824"/>
      <c r="E24" s="823">
        <f t="shared" ref="E24:E29" si="5">SUM(C24+D24)</f>
        <v>536850858</v>
      </c>
      <c r="F24" s="824">
        <v>30000000</v>
      </c>
      <c r="G24" s="823">
        <f t="shared" ref="G24:I29" si="6">SUM(E24+F24)</f>
        <v>566850858</v>
      </c>
      <c r="H24" s="824">
        <v>-343664263</v>
      </c>
      <c r="I24" s="823">
        <f t="shared" si="6"/>
        <v>223186595</v>
      </c>
    </row>
    <row r="25" spans="1:9" s="85" customFormat="1" ht="12" customHeight="1">
      <c r="A25" s="407" t="s">
        <v>90</v>
      </c>
      <c r="B25" s="389" t="s">
        <v>253</v>
      </c>
      <c r="C25" s="283"/>
      <c r="D25" s="824"/>
      <c r="E25" s="823">
        <f t="shared" si="5"/>
        <v>0</v>
      </c>
      <c r="F25" s="824"/>
      <c r="G25" s="823">
        <f t="shared" si="6"/>
        <v>0</v>
      </c>
      <c r="H25" s="824"/>
      <c r="I25" s="823">
        <f t="shared" si="6"/>
        <v>0</v>
      </c>
    </row>
    <row r="26" spans="1:9" s="86" customFormat="1" ht="12" customHeight="1">
      <c r="A26" s="407" t="s">
        <v>91</v>
      </c>
      <c r="B26" s="389" t="s">
        <v>470</v>
      </c>
      <c r="C26" s="283"/>
      <c r="D26" s="824"/>
      <c r="E26" s="823">
        <f t="shared" si="5"/>
        <v>0</v>
      </c>
      <c r="F26" s="824"/>
      <c r="G26" s="823">
        <f t="shared" si="6"/>
        <v>0</v>
      </c>
      <c r="H26" s="824"/>
      <c r="I26" s="823">
        <f t="shared" si="6"/>
        <v>0</v>
      </c>
    </row>
    <row r="27" spans="1:9" s="86" customFormat="1" ht="12" customHeight="1">
      <c r="A27" s="407" t="s">
        <v>92</v>
      </c>
      <c r="B27" s="389" t="s">
        <v>471</v>
      </c>
      <c r="C27" s="283"/>
      <c r="D27" s="824"/>
      <c r="E27" s="823">
        <f t="shared" si="5"/>
        <v>0</v>
      </c>
      <c r="F27" s="824"/>
      <c r="G27" s="823">
        <f t="shared" si="6"/>
        <v>0</v>
      </c>
      <c r="H27" s="824"/>
      <c r="I27" s="823">
        <f t="shared" si="6"/>
        <v>0</v>
      </c>
    </row>
    <row r="28" spans="1:9" s="86" customFormat="1" ht="12" customHeight="1">
      <c r="A28" s="407" t="s">
        <v>150</v>
      </c>
      <c r="B28" s="389" t="s">
        <v>254</v>
      </c>
      <c r="C28" s="283"/>
      <c r="D28" s="824"/>
      <c r="E28" s="823">
        <f t="shared" si="5"/>
        <v>0</v>
      </c>
      <c r="F28" s="824">
        <v>62740438</v>
      </c>
      <c r="G28" s="823">
        <f t="shared" si="6"/>
        <v>62740438</v>
      </c>
      <c r="H28" s="824"/>
      <c r="I28" s="823">
        <f t="shared" si="6"/>
        <v>62740438</v>
      </c>
    </row>
    <row r="29" spans="1:9" s="86" customFormat="1" ht="12" customHeight="1" thickBot="1">
      <c r="A29" s="408" t="s">
        <v>151</v>
      </c>
      <c r="B29" s="390" t="s">
        <v>255</v>
      </c>
      <c r="C29" s="285"/>
      <c r="D29" s="824"/>
      <c r="E29" s="823">
        <f t="shared" si="5"/>
        <v>0</v>
      </c>
      <c r="F29" s="824"/>
      <c r="G29" s="823">
        <f t="shared" si="6"/>
        <v>0</v>
      </c>
      <c r="H29" s="824"/>
      <c r="I29" s="823">
        <f t="shared" si="6"/>
        <v>0</v>
      </c>
    </row>
    <row r="30" spans="1:9" s="86" customFormat="1" ht="12" customHeight="1" thickBot="1">
      <c r="A30" s="31" t="s">
        <v>152</v>
      </c>
      <c r="B30" s="20" t="s">
        <v>256</v>
      </c>
      <c r="C30" s="287">
        <f t="shared" ref="C30:I30" si="7">+C31+C34+C35+C36</f>
        <v>964500000</v>
      </c>
      <c r="D30" s="882">
        <f t="shared" si="7"/>
        <v>0</v>
      </c>
      <c r="E30" s="822">
        <f t="shared" si="7"/>
        <v>964500000</v>
      </c>
      <c r="F30" s="882">
        <f t="shared" si="7"/>
        <v>0</v>
      </c>
      <c r="G30" s="822">
        <f t="shared" si="7"/>
        <v>964500000</v>
      </c>
      <c r="H30" s="882">
        <f t="shared" si="7"/>
        <v>0</v>
      </c>
      <c r="I30" s="822">
        <f t="shared" si="7"/>
        <v>964500000</v>
      </c>
    </row>
    <row r="31" spans="1:9" s="86" customFormat="1" ht="12" customHeight="1">
      <c r="A31" s="406" t="s">
        <v>257</v>
      </c>
      <c r="B31" s="388" t="s">
        <v>263</v>
      </c>
      <c r="C31" s="383">
        <f>+C32+C33</f>
        <v>877500000</v>
      </c>
      <c r="D31" s="824"/>
      <c r="E31" s="823">
        <f t="shared" ref="E31:E36" si="8">SUM(C31+D31)</f>
        <v>877500000</v>
      </c>
      <c r="F31" s="824"/>
      <c r="G31" s="823">
        <f t="shared" ref="G31:I36" si="9">SUM(E31+F31)</f>
        <v>877500000</v>
      </c>
      <c r="H31" s="824"/>
      <c r="I31" s="823">
        <f t="shared" si="9"/>
        <v>877500000</v>
      </c>
    </row>
    <row r="32" spans="1:9" s="86" customFormat="1" ht="12" customHeight="1">
      <c r="A32" s="407" t="s">
        <v>258</v>
      </c>
      <c r="B32" s="389" t="s">
        <v>264</v>
      </c>
      <c r="C32" s="283">
        <v>126000000</v>
      </c>
      <c r="D32" s="824"/>
      <c r="E32" s="823">
        <f t="shared" si="8"/>
        <v>126000000</v>
      </c>
      <c r="F32" s="824"/>
      <c r="G32" s="823">
        <f t="shared" si="9"/>
        <v>126000000</v>
      </c>
      <c r="H32" s="824"/>
      <c r="I32" s="823">
        <f t="shared" si="9"/>
        <v>126000000</v>
      </c>
    </row>
    <row r="33" spans="1:9" s="86" customFormat="1" ht="12" customHeight="1">
      <c r="A33" s="407" t="s">
        <v>259</v>
      </c>
      <c r="B33" s="389" t="s">
        <v>265</v>
      </c>
      <c r="C33" s="283">
        <v>751500000</v>
      </c>
      <c r="D33" s="824"/>
      <c r="E33" s="823">
        <f t="shared" si="8"/>
        <v>751500000</v>
      </c>
      <c r="F33" s="824"/>
      <c r="G33" s="823">
        <f t="shared" si="9"/>
        <v>751500000</v>
      </c>
      <c r="H33" s="824"/>
      <c r="I33" s="823">
        <f t="shared" si="9"/>
        <v>751500000</v>
      </c>
    </row>
    <row r="34" spans="1:9" s="86" customFormat="1" ht="12" customHeight="1">
      <c r="A34" s="407" t="s">
        <v>260</v>
      </c>
      <c r="B34" s="389" t="s">
        <v>266</v>
      </c>
      <c r="C34" s="283">
        <v>85000000</v>
      </c>
      <c r="D34" s="824"/>
      <c r="E34" s="823">
        <f t="shared" si="8"/>
        <v>85000000</v>
      </c>
      <c r="F34" s="824"/>
      <c r="G34" s="823">
        <f t="shared" si="9"/>
        <v>85000000</v>
      </c>
      <c r="H34" s="824"/>
      <c r="I34" s="823">
        <f t="shared" si="9"/>
        <v>85000000</v>
      </c>
    </row>
    <row r="35" spans="1:9" s="86" customFormat="1" ht="12" customHeight="1">
      <c r="A35" s="407" t="s">
        <v>261</v>
      </c>
      <c r="B35" s="389" t="s">
        <v>267</v>
      </c>
      <c r="C35" s="283">
        <v>2000000</v>
      </c>
      <c r="D35" s="824"/>
      <c r="E35" s="823">
        <f t="shared" si="8"/>
        <v>2000000</v>
      </c>
      <c r="F35" s="824"/>
      <c r="G35" s="823">
        <f t="shared" si="9"/>
        <v>2000000</v>
      </c>
      <c r="H35" s="824"/>
      <c r="I35" s="823">
        <f t="shared" si="9"/>
        <v>2000000</v>
      </c>
    </row>
    <row r="36" spans="1:9" s="86" customFormat="1" ht="12" customHeight="1" thickBot="1">
      <c r="A36" s="408" t="s">
        <v>262</v>
      </c>
      <c r="B36" s="390" t="s">
        <v>268</v>
      </c>
      <c r="C36" s="285"/>
      <c r="D36" s="824"/>
      <c r="E36" s="823">
        <f t="shared" si="8"/>
        <v>0</v>
      </c>
      <c r="F36" s="824"/>
      <c r="G36" s="823">
        <f t="shared" si="9"/>
        <v>0</v>
      </c>
      <c r="H36" s="824"/>
      <c r="I36" s="823">
        <f t="shared" si="9"/>
        <v>0</v>
      </c>
    </row>
    <row r="37" spans="1:9" s="86" customFormat="1" ht="12" customHeight="1" thickBot="1">
      <c r="A37" s="31" t="s">
        <v>22</v>
      </c>
      <c r="B37" s="20" t="s">
        <v>269</v>
      </c>
      <c r="C37" s="281">
        <f t="shared" ref="C37:I37" si="10">SUM(C38:C47)</f>
        <v>115950000</v>
      </c>
      <c r="D37" s="882">
        <f t="shared" si="10"/>
        <v>1500000</v>
      </c>
      <c r="E37" s="822">
        <f t="shared" si="10"/>
        <v>117450000</v>
      </c>
      <c r="F37" s="882">
        <f t="shared" si="10"/>
        <v>2000000</v>
      </c>
      <c r="G37" s="822">
        <f t="shared" si="10"/>
        <v>119450000</v>
      </c>
      <c r="H37" s="882">
        <f t="shared" si="10"/>
        <v>9093433</v>
      </c>
      <c r="I37" s="822">
        <f t="shared" si="10"/>
        <v>128543433</v>
      </c>
    </row>
    <row r="38" spans="1:9" s="86" customFormat="1" ht="12" customHeight="1">
      <c r="A38" s="406" t="s">
        <v>93</v>
      </c>
      <c r="B38" s="388" t="s">
        <v>272</v>
      </c>
      <c r="C38" s="284"/>
      <c r="D38" s="824"/>
      <c r="E38" s="823">
        <f>SUM(C38+D38)</f>
        <v>0</v>
      </c>
      <c r="F38" s="824"/>
      <c r="G38" s="823">
        <f>SUM(E38+F38)</f>
        <v>0</v>
      </c>
      <c r="H38" s="824"/>
      <c r="I38" s="823">
        <f>SUM(G38+H38)</f>
        <v>0</v>
      </c>
    </row>
    <row r="39" spans="1:9" s="86" customFormat="1" ht="12" customHeight="1">
      <c r="A39" s="407" t="s">
        <v>94</v>
      </c>
      <c r="B39" s="389" t="s">
        <v>273</v>
      </c>
      <c r="C39" s="283">
        <v>78437000</v>
      </c>
      <c r="D39" s="824">
        <v>1500000</v>
      </c>
      <c r="E39" s="823">
        <f t="shared" ref="E39:E47" si="11">SUM(C39+D39)</f>
        <v>79937000</v>
      </c>
      <c r="F39" s="824"/>
      <c r="G39" s="823">
        <f t="shared" ref="G39:I47" si="12">SUM(E39+F39)</f>
        <v>79937000</v>
      </c>
      <c r="H39" s="824">
        <v>5791388</v>
      </c>
      <c r="I39" s="823">
        <f t="shared" si="12"/>
        <v>85728388</v>
      </c>
    </row>
    <row r="40" spans="1:9" s="86" customFormat="1" ht="12" customHeight="1">
      <c r="A40" s="407" t="s">
        <v>95</v>
      </c>
      <c r="B40" s="389" t="s">
        <v>274</v>
      </c>
      <c r="C40" s="283">
        <v>7900000</v>
      </c>
      <c r="D40" s="824"/>
      <c r="E40" s="823">
        <f t="shared" si="11"/>
        <v>7900000</v>
      </c>
      <c r="F40" s="824">
        <v>2000000</v>
      </c>
      <c r="G40" s="823">
        <f t="shared" si="12"/>
        <v>9900000</v>
      </c>
      <c r="H40" s="824">
        <v>2000000</v>
      </c>
      <c r="I40" s="823">
        <f t="shared" si="12"/>
        <v>11900000</v>
      </c>
    </row>
    <row r="41" spans="1:9" s="86" customFormat="1" ht="12" customHeight="1">
      <c r="A41" s="407" t="s">
        <v>154</v>
      </c>
      <c r="B41" s="389" t="s">
        <v>275</v>
      </c>
      <c r="C41" s="283"/>
      <c r="D41" s="824"/>
      <c r="E41" s="823">
        <f t="shared" si="11"/>
        <v>0</v>
      </c>
      <c r="F41" s="824"/>
      <c r="G41" s="823">
        <f t="shared" si="12"/>
        <v>0</v>
      </c>
      <c r="H41" s="824"/>
      <c r="I41" s="823">
        <f t="shared" si="12"/>
        <v>0</v>
      </c>
    </row>
    <row r="42" spans="1:9" s="86" customFormat="1" ht="12" customHeight="1">
      <c r="A42" s="407" t="s">
        <v>155</v>
      </c>
      <c r="B42" s="389" t="s">
        <v>276</v>
      </c>
      <c r="C42" s="283">
        <v>8500000</v>
      </c>
      <c r="D42" s="824"/>
      <c r="E42" s="823">
        <f t="shared" si="11"/>
        <v>8500000</v>
      </c>
      <c r="F42" s="824"/>
      <c r="G42" s="823">
        <f t="shared" si="12"/>
        <v>8500000</v>
      </c>
      <c r="H42" s="824"/>
      <c r="I42" s="823">
        <f t="shared" si="12"/>
        <v>8500000</v>
      </c>
    </row>
    <row r="43" spans="1:9" s="86" customFormat="1" ht="12" customHeight="1">
      <c r="A43" s="407" t="s">
        <v>156</v>
      </c>
      <c r="B43" s="389" t="s">
        <v>277</v>
      </c>
      <c r="C43" s="283">
        <v>20113000</v>
      </c>
      <c r="D43" s="824"/>
      <c r="E43" s="823">
        <f t="shared" si="11"/>
        <v>20113000</v>
      </c>
      <c r="F43" s="824"/>
      <c r="G43" s="823">
        <f t="shared" si="12"/>
        <v>20113000</v>
      </c>
      <c r="H43" s="824">
        <v>1302045</v>
      </c>
      <c r="I43" s="823">
        <f t="shared" si="12"/>
        <v>21415045</v>
      </c>
    </row>
    <row r="44" spans="1:9" s="86" customFormat="1" ht="12" customHeight="1">
      <c r="A44" s="407" t="s">
        <v>157</v>
      </c>
      <c r="B44" s="389" t="s">
        <v>278</v>
      </c>
      <c r="C44" s="283"/>
      <c r="D44" s="824"/>
      <c r="E44" s="823">
        <f t="shared" si="11"/>
        <v>0</v>
      </c>
      <c r="F44" s="824"/>
      <c r="G44" s="823">
        <f t="shared" si="12"/>
        <v>0</v>
      </c>
      <c r="H44" s="824"/>
      <c r="I44" s="823">
        <f t="shared" si="12"/>
        <v>0</v>
      </c>
    </row>
    <row r="45" spans="1:9" s="86" customFormat="1" ht="12" customHeight="1">
      <c r="A45" s="407" t="s">
        <v>158</v>
      </c>
      <c r="B45" s="389" t="s">
        <v>279</v>
      </c>
      <c r="C45" s="283">
        <v>1000000</v>
      </c>
      <c r="D45" s="824"/>
      <c r="E45" s="823">
        <f t="shared" si="11"/>
        <v>1000000</v>
      </c>
      <c r="F45" s="824"/>
      <c r="G45" s="823">
        <f t="shared" si="12"/>
        <v>1000000</v>
      </c>
      <c r="H45" s="824"/>
      <c r="I45" s="823">
        <f t="shared" si="12"/>
        <v>1000000</v>
      </c>
    </row>
    <row r="46" spans="1:9" s="86" customFormat="1" ht="12" customHeight="1">
      <c r="A46" s="407" t="s">
        <v>270</v>
      </c>
      <c r="B46" s="389" t="s">
        <v>280</v>
      </c>
      <c r="C46" s="286"/>
      <c r="D46" s="824"/>
      <c r="E46" s="823">
        <f t="shared" si="11"/>
        <v>0</v>
      </c>
      <c r="F46" s="824"/>
      <c r="G46" s="823">
        <f t="shared" si="12"/>
        <v>0</v>
      </c>
      <c r="H46" s="824"/>
      <c r="I46" s="823">
        <f t="shared" si="12"/>
        <v>0</v>
      </c>
    </row>
    <row r="47" spans="1:9" s="86" customFormat="1" ht="12" customHeight="1" thickBot="1">
      <c r="A47" s="408" t="s">
        <v>271</v>
      </c>
      <c r="B47" s="390" t="s">
        <v>281</v>
      </c>
      <c r="C47" s="377"/>
      <c r="D47" s="824"/>
      <c r="E47" s="823">
        <f t="shared" si="11"/>
        <v>0</v>
      </c>
      <c r="F47" s="824"/>
      <c r="G47" s="823">
        <f t="shared" si="12"/>
        <v>0</v>
      </c>
      <c r="H47" s="824"/>
      <c r="I47" s="823">
        <f t="shared" si="12"/>
        <v>0</v>
      </c>
    </row>
    <row r="48" spans="1:9" s="86" customFormat="1" ht="12" customHeight="1" thickBot="1">
      <c r="A48" s="31" t="s">
        <v>23</v>
      </c>
      <c r="B48" s="20" t="s">
        <v>282</v>
      </c>
      <c r="C48" s="281">
        <f t="shared" ref="C48:I48" si="13">SUM(C49:C53)</f>
        <v>36000000</v>
      </c>
      <c r="D48" s="882">
        <f t="shared" si="13"/>
        <v>0</v>
      </c>
      <c r="E48" s="822">
        <f t="shared" si="13"/>
        <v>36000000</v>
      </c>
      <c r="F48" s="882">
        <f t="shared" si="13"/>
        <v>0</v>
      </c>
      <c r="G48" s="822">
        <f t="shared" si="13"/>
        <v>36000000</v>
      </c>
      <c r="H48" s="882">
        <f t="shared" si="13"/>
        <v>300000</v>
      </c>
      <c r="I48" s="822">
        <f t="shared" si="13"/>
        <v>36300000</v>
      </c>
    </row>
    <row r="49" spans="1:9" s="86" customFormat="1" ht="12" customHeight="1">
      <c r="A49" s="406" t="s">
        <v>96</v>
      </c>
      <c r="B49" s="388" t="s">
        <v>286</v>
      </c>
      <c r="C49" s="434"/>
      <c r="D49" s="824"/>
      <c r="E49" s="823">
        <f>SUM(C49+D49)</f>
        <v>0</v>
      </c>
      <c r="F49" s="824"/>
      <c r="G49" s="823">
        <f>SUM(E49+F49)</f>
        <v>0</v>
      </c>
      <c r="H49" s="824"/>
      <c r="I49" s="823">
        <f>SUM(G49+H49)</f>
        <v>0</v>
      </c>
    </row>
    <row r="50" spans="1:9" s="86" customFormat="1" ht="12" customHeight="1">
      <c r="A50" s="407" t="s">
        <v>97</v>
      </c>
      <c r="B50" s="389" t="s">
        <v>287</v>
      </c>
      <c r="C50" s="286">
        <v>36000000</v>
      </c>
      <c r="D50" s="824"/>
      <c r="E50" s="823">
        <f>SUM(C50+D50)</f>
        <v>36000000</v>
      </c>
      <c r="F50" s="824"/>
      <c r="G50" s="823">
        <f>SUM(E50+F50)</f>
        <v>36000000</v>
      </c>
      <c r="H50" s="824"/>
      <c r="I50" s="823">
        <f>SUM(G50+H50)</f>
        <v>36000000</v>
      </c>
    </row>
    <row r="51" spans="1:9" s="86" customFormat="1" ht="12" customHeight="1">
      <c r="A51" s="407" t="s">
        <v>283</v>
      </c>
      <c r="B51" s="389" t="s">
        <v>288</v>
      </c>
      <c r="C51" s="286"/>
      <c r="D51" s="824"/>
      <c r="E51" s="823">
        <f>SUM(C51+D51)</f>
        <v>0</v>
      </c>
      <c r="F51" s="824"/>
      <c r="G51" s="823">
        <f>SUM(E51+F51)</f>
        <v>0</v>
      </c>
      <c r="H51" s="824">
        <v>300000</v>
      </c>
      <c r="I51" s="823">
        <f>SUM(G51+H51)</f>
        <v>300000</v>
      </c>
    </row>
    <row r="52" spans="1:9" s="86" customFormat="1" ht="12" customHeight="1">
      <c r="A52" s="407" t="s">
        <v>284</v>
      </c>
      <c r="B52" s="389" t="s">
        <v>289</v>
      </c>
      <c r="C52" s="286"/>
      <c r="D52" s="824"/>
      <c r="E52" s="823">
        <f>SUM(C52+D52)</f>
        <v>0</v>
      </c>
      <c r="F52" s="824"/>
      <c r="G52" s="823">
        <f>SUM(E52+F52)</f>
        <v>0</v>
      </c>
      <c r="H52" s="824"/>
      <c r="I52" s="823">
        <f>SUM(G52+H52)</f>
        <v>0</v>
      </c>
    </row>
    <row r="53" spans="1:9" s="86" customFormat="1" ht="12" customHeight="1" thickBot="1">
      <c r="A53" s="408" t="s">
        <v>285</v>
      </c>
      <c r="B53" s="390" t="s">
        <v>290</v>
      </c>
      <c r="C53" s="377"/>
      <c r="D53" s="824"/>
      <c r="E53" s="823">
        <f>SUM(C53+D53)</f>
        <v>0</v>
      </c>
      <c r="F53" s="824"/>
      <c r="G53" s="823">
        <f>SUM(E53+F53)</f>
        <v>0</v>
      </c>
      <c r="H53" s="824"/>
      <c r="I53" s="823">
        <f>SUM(G53+H53)</f>
        <v>0</v>
      </c>
    </row>
    <row r="54" spans="1:9" s="86" customFormat="1" ht="12" customHeight="1" thickBot="1">
      <c r="A54" s="31" t="s">
        <v>159</v>
      </c>
      <c r="B54" s="20" t="s">
        <v>291</v>
      </c>
      <c r="C54" s="281">
        <f t="shared" ref="C54:I54" si="14">SUM(C55:C57)</f>
        <v>0</v>
      </c>
      <c r="D54" s="882">
        <f t="shared" si="14"/>
        <v>0</v>
      </c>
      <c r="E54" s="822">
        <f t="shared" si="14"/>
        <v>0</v>
      </c>
      <c r="F54" s="882">
        <f t="shared" si="14"/>
        <v>0</v>
      </c>
      <c r="G54" s="822">
        <f t="shared" si="14"/>
        <v>0</v>
      </c>
      <c r="H54" s="882">
        <f t="shared" si="14"/>
        <v>8263132</v>
      </c>
      <c r="I54" s="822">
        <f t="shared" si="14"/>
        <v>8263132</v>
      </c>
    </row>
    <row r="55" spans="1:9" s="86" customFormat="1" ht="12" customHeight="1">
      <c r="A55" s="406" t="s">
        <v>98</v>
      </c>
      <c r="B55" s="388" t="s">
        <v>292</v>
      </c>
      <c r="C55" s="284"/>
      <c r="D55" s="824"/>
      <c r="E55" s="823">
        <f>SUM(C55+D55)</f>
        <v>0</v>
      </c>
      <c r="F55" s="824"/>
      <c r="G55" s="823">
        <f>SUM(E55+F55)</f>
        <v>0</v>
      </c>
      <c r="H55" s="824"/>
      <c r="I55" s="823">
        <f>SUM(G55+H55)</f>
        <v>0</v>
      </c>
    </row>
    <row r="56" spans="1:9" s="86" customFormat="1" ht="12" customHeight="1">
      <c r="A56" s="407" t="s">
        <v>99</v>
      </c>
      <c r="B56" s="389" t="s">
        <v>472</v>
      </c>
      <c r="C56" s="283"/>
      <c r="D56" s="824"/>
      <c r="E56" s="823">
        <f>SUM(C56+D56)</f>
        <v>0</v>
      </c>
      <c r="F56" s="824"/>
      <c r="G56" s="823">
        <f>SUM(E56+F56)</f>
        <v>0</v>
      </c>
      <c r="H56" s="824"/>
      <c r="I56" s="823">
        <f>SUM(G56+H56)</f>
        <v>0</v>
      </c>
    </row>
    <row r="57" spans="1:9" s="86" customFormat="1" ht="12" customHeight="1">
      <c r="A57" s="407" t="s">
        <v>296</v>
      </c>
      <c r="B57" s="389" t="s">
        <v>294</v>
      </c>
      <c r="C57" s="283"/>
      <c r="D57" s="824"/>
      <c r="E57" s="823">
        <f>SUM(C57+D57)</f>
        <v>0</v>
      </c>
      <c r="F57" s="824"/>
      <c r="G57" s="823">
        <f>SUM(E57+F57)</f>
        <v>0</v>
      </c>
      <c r="H57" s="824">
        <v>8263132</v>
      </c>
      <c r="I57" s="823">
        <f>SUM(G57+H57)</f>
        <v>8263132</v>
      </c>
    </row>
    <row r="58" spans="1:9" s="86" customFormat="1" ht="12" customHeight="1" thickBot="1">
      <c r="A58" s="408" t="s">
        <v>297</v>
      </c>
      <c r="B58" s="390" t="s">
        <v>295</v>
      </c>
      <c r="C58" s="285"/>
      <c r="D58" s="824"/>
      <c r="E58" s="823">
        <f>SUM(C58+D58)</f>
        <v>0</v>
      </c>
      <c r="F58" s="824"/>
      <c r="G58" s="823">
        <f>SUM(E58+F58)</f>
        <v>0</v>
      </c>
      <c r="H58" s="824"/>
      <c r="I58" s="823">
        <f>SUM(G58+H58)</f>
        <v>0</v>
      </c>
    </row>
    <row r="59" spans="1:9" s="86" customFormat="1" ht="12" customHeight="1" thickBot="1">
      <c r="A59" s="31" t="s">
        <v>25</v>
      </c>
      <c r="B59" s="276" t="s">
        <v>298</v>
      </c>
      <c r="C59" s="281">
        <f t="shared" ref="C59:I59" si="15">SUM(C60:C62)</f>
        <v>0</v>
      </c>
      <c r="D59" s="882">
        <f t="shared" si="15"/>
        <v>0</v>
      </c>
      <c r="E59" s="822">
        <f t="shared" si="15"/>
        <v>0</v>
      </c>
      <c r="F59" s="882">
        <f t="shared" si="15"/>
        <v>0</v>
      </c>
      <c r="G59" s="822">
        <f t="shared" si="15"/>
        <v>0</v>
      </c>
      <c r="H59" s="882">
        <f t="shared" si="15"/>
        <v>0</v>
      </c>
      <c r="I59" s="822">
        <f t="shared" si="15"/>
        <v>0</v>
      </c>
    </row>
    <row r="60" spans="1:9" s="86" customFormat="1" ht="12" customHeight="1">
      <c r="A60" s="406" t="s">
        <v>160</v>
      </c>
      <c r="B60" s="388" t="s">
        <v>300</v>
      </c>
      <c r="C60" s="286"/>
      <c r="D60" s="824"/>
      <c r="E60" s="823">
        <f>SUM(C60+D60)</f>
        <v>0</v>
      </c>
      <c r="F60" s="824"/>
      <c r="G60" s="823">
        <f>SUM(E60+F60)</f>
        <v>0</v>
      </c>
      <c r="H60" s="824"/>
      <c r="I60" s="823">
        <f>SUM(G60+H60)</f>
        <v>0</v>
      </c>
    </row>
    <row r="61" spans="1:9" s="86" customFormat="1" ht="12" customHeight="1">
      <c r="A61" s="407" t="s">
        <v>161</v>
      </c>
      <c r="B61" s="389" t="s">
        <v>473</v>
      </c>
      <c r="C61" s="286"/>
      <c r="D61" s="824"/>
      <c r="E61" s="823">
        <f>SUM(C61+D61)</f>
        <v>0</v>
      </c>
      <c r="F61" s="824"/>
      <c r="G61" s="823">
        <f>SUM(E61+F61)</f>
        <v>0</v>
      </c>
      <c r="H61" s="824"/>
      <c r="I61" s="823">
        <f>SUM(G61+H61)</f>
        <v>0</v>
      </c>
    </row>
    <row r="62" spans="1:9" s="86" customFormat="1" ht="12" customHeight="1">
      <c r="A62" s="407" t="s">
        <v>214</v>
      </c>
      <c r="B62" s="389" t="s">
        <v>659</v>
      </c>
      <c r="C62" s="286"/>
      <c r="D62" s="824"/>
      <c r="E62" s="823">
        <f>SUM(C62+D62)</f>
        <v>0</v>
      </c>
      <c r="F62" s="824"/>
      <c r="G62" s="823">
        <f>SUM(E62+F62)</f>
        <v>0</v>
      </c>
      <c r="H62" s="824"/>
      <c r="I62" s="823">
        <f>SUM(G62+H62)</f>
        <v>0</v>
      </c>
    </row>
    <row r="63" spans="1:9" s="86" customFormat="1" ht="12" customHeight="1" thickBot="1">
      <c r="A63" s="408" t="s">
        <v>299</v>
      </c>
      <c r="B63" s="390" t="s">
        <v>302</v>
      </c>
      <c r="C63" s="286"/>
      <c r="D63" s="824"/>
      <c r="E63" s="823">
        <f>SUM(C63+D63)</f>
        <v>0</v>
      </c>
      <c r="F63" s="824"/>
      <c r="G63" s="823">
        <f>SUM(E63+F63)</f>
        <v>0</v>
      </c>
      <c r="H63" s="824"/>
      <c r="I63" s="823">
        <f>SUM(G63+H63)</f>
        <v>0</v>
      </c>
    </row>
    <row r="64" spans="1:9" s="86" customFormat="1" ht="12" customHeight="1" thickBot="1">
      <c r="A64" s="31" t="s">
        <v>26</v>
      </c>
      <c r="B64" s="20" t="s">
        <v>303</v>
      </c>
      <c r="C64" s="287">
        <f t="shared" ref="C64:I64" si="16">+C8+C16+C23+C30+C37+C48+C54+C59</f>
        <v>2523667311</v>
      </c>
      <c r="D64" s="882">
        <f t="shared" si="16"/>
        <v>20349198</v>
      </c>
      <c r="E64" s="822">
        <f t="shared" si="16"/>
        <v>2544016509</v>
      </c>
      <c r="F64" s="882">
        <f t="shared" si="16"/>
        <v>140590438</v>
      </c>
      <c r="G64" s="822">
        <f t="shared" si="16"/>
        <v>2684606947</v>
      </c>
      <c r="H64" s="882">
        <f t="shared" si="16"/>
        <v>-302150516</v>
      </c>
      <c r="I64" s="822">
        <f t="shared" si="16"/>
        <v>2382456431</v>
      </c>
    </row>
    <row r="65" spans="1:9" s="86" customFormat="1" ht="12" customHeight="1" thickBot="1">
      <c r="A65" s="409" t="s">
        <v>436</v>
      </c>
      <c r="B65" s="276" t="s">
        <v>305</v>
      </c>
      <c r="C65" s="281">
        <f t="shared" ref="C65:I65" si="17">SUM(C66:C68)</f>
        <v>0</v>
      </c>
      <c r="D65" s="882">
        <f t="shared" si="17"/>
        <v>0</v>
      </c>
      <c r="E65" s="822">
        <f t="shared" si="17"/>
        <v>0</v>
      </c>
      <c r="F65" s="882">
        <f t="shared" si="17"/>
        <v>0</v>
      </c>
      <c r="G65" s="822">
        <f t="shared" si="17"/>
        <v>0</v>
      </c>
      <c r="H65" s="882">
        <f t="shared" si="17"/>
        <v>0</v>
      </c>
      <c r="I65" s="822">
        <f t="shared" si="17"/>
        <v>0</v>
      </c>
    </row>
    <row r="66" spans="1:9" s="86" customFormat="1" ht="12" customHeight="1">
      <c r="A66" s="406" t="s">
        <v>338</v>
      </c>
      <c r="B66" s="388" t="s">
        <v>306</v>
      </c>
      <c r="C66" s="286"/>
      <c r="D66" s="824"/>
      <c r="E66" s="823">
        <f>SUM(C66+D66)</f>
        <v>0</v>
      </c>
      <c r="F66" s="824"/>
      <c r="G66" s="823">
        <f>SUM(E66+F66)</f>
        <v>0</v>
      </c>
      <c r="H66" s="824"/>
      <c r="I66" s="823">
        <f>SUM(G66+H66)</f>
        <v>0</v>
      </c>
    </row>
    <row r="67" spans="1:9" s="86" customFormat="1" ht="12" customHeight="1">
      <c r="A67" s="407" t="s">
        <v>347</v>
      </c>
      <c r="B67" s="389" t="s">
        <v>307</v>
      </c>
      <c r="C67" s="286"/>
      <c r="D67" s="824"/>
      <c r="E67" s="823">
        <f>SUM(C67+D67)</f>
        <v>0</v>
      </c>
      <c r="F67" s="824"/>
      <c r="G67" s="823">
        <f>SUM(E67+F67)</f>
        <v>0</v>
      </c>
      <c r="H67" s="824"/>
      <c r="I67" s="823">
        <f>SUM(G67+H67)</f>
        <v>0</v>
      </c>
    </row>
    <row r="68" spans="1:9" s="86" customFormat="1" ht="12" customHeight="1" thickBot="1">
      <c r="A68" s="408" t="s">
        <v>348</v>
      </c>
      <c r="B68" s="392" t="s">
        <v>308</v>
      </c>
      <c r="C68" s="286"/>
      <c r="D68" s="824"/>
      <c r="E68" s="823">
        <f>SUM(C68+D68)</f>
        <v>0</v>
      </c>
      <c r="F68" s="824"/>
      <c r="G68" s="823">
        <f>SUM(E68+F68)</f>
        <v>0</v>
      </c>
      <c r="H68" s="824"/>
      <c r="I68" s="823">
        <f>SUM(G68+H68)</f>
        <v>0</v>
      </c>
    </row>
    <row r="69" spans="1:9" s="86" customFormat="1" ht="12" customHeight="1" thickBot="1">
      <c r="A69" s="409" t="s">
        <v>309</v>
      </c>
      <c r="B69" s="276" t="s">
        <v>310</v>
      </c>
      <c r="C69" s="281">
        <f t="shared" ref="C69:I69" si="18">SUM(C70:C73)</f>
        <v>0</v>
      </c>
      <c r="D69" s="882">
        <f t="shared" si="18"/>
        <v>0</v>
      </c>
      <c r="E69" s="822">
        <f t="shared" si="18"/>
        <v>0</v>
      </c>
      <c r="F69" s="882">
        <f t="shared" si="18"/>
        <v>0</v>
      </c>
      <c r="G69" s="822">
        <f t="shared" si="18"/>
        <v>0</v>
      </c>
      <c r="H69" s="882">
        <f t="shared" si="18"/>
        <v>0</v>
      </c>
      <c r="I69" s="822">
        <f t="shared" si="18"/>
        <v>0</v>
      </c>
    </row>
    <row r="70" spans="1:9" s="86" customFormat="1" ht="12" customHeight="1">
      <c r="A70" s="406" t="s">
        <v>129</v>
      </c>
      <c r="B70" s="388" t="s">
        <v>311</v>
      </c>
      <c r="C70" s="286"/>
      <c r="D70" s="824"/>
      <c r="E70" s="823">
        <f>SUM(C70+D70)</f>
        <v>0</v>
      </c>
      <c r="F70" s="824"/>
      <c r="G70" s="823">
        <f>SUM(E70+F70)</f>
        <v>0</v>
      </c>
      <c r="H70" s="824"/>
      <c r="I70" s="823">
        <f>SUM(G70+H70)</f>
        <v>0</v>
      </c>
    </row>
    <row r="71" spans="1:9" s="86" customFormat="1" ht="12" customHeight="1">
      <c r="A71" s="407" t="s">
        <v>130</v>
      </c>
      <c r="B71" s="389" t="s">
        <v>312</v>
      </c>
      <c r="C71" s="286"/>
      <c r="D71" s="824"/>
      <c r="E71" s="823">
        <f>SUM(C71+D71)</f>
        <v>0</v>
      </c>
      <c r="F71" s="824"/>
      <c r="G71" s="823">
        <f>SUM(E71+F71)</f>
        <v>0</v>
      </c>
      <c r="H71" s="824"/>
      <c r="I71" s="823">
        <f>SUM(G71+H71)</f>
        <v>0</v>
      </c>
    </row>
    <row r="72" spans="1:9" s="86" customFormat="1" ht="12" customHeight="1">
      <c r="A72" s="407" t="s">
        <v>339</v>
      </c>
      <c r="B72" s="389" t="s">
        <v>313</v>
      </c>
      <c r="C72" s="286"/>
      <c r="D72" s="824"/>
      <c r="E72" s="823">
        <f>SUM(C72+D72)</f>
        <v>0</v>
      </c>
      <c r="F72" s="824"/>
      <c r="G72" s="823">
        <f>SUM(E72+F72)</f>
        <v>0</v>
      </c>
      <c r="H72" s="824"/>
      <c r="I72" s="823">
        <f>SUM(G72+H72)</f>
        <v>0</v>
      </c>
    </row>
    <row r="73" spans="1:9" s="86" customFormat="1" ht="12" customHeight="1" thickBot="1">
      <c r="A73" s="408" t="s">
        <v>340</v>
      </c>
      <c r="B73" s="390" t="s">
        <v>314</v>
      </c>
      <c r="C73" s="286"/>
      <c r="D73" s="824"/>
      <c r="E73" s="823">
        <f>SUM(C73+D73)</f>
        <v>0</v>
      </c>
      <c r="F73" s="824"/>
      <c r="G73" s="823">
        <f>SUM(E73+F73)</f>
        <v>0</v>
      </c>
      <c r="H73" s="824"/>
      <c r="I73" s="823">
        <f>SUM(G73+H73)</f>
        <v>0</v>
      </c>
    </row>
    <row r="74" spans="1:9" s="86" customFormat="1" ht="12" customHeight="1" thickBot="1">
      <c r="A74" s="409" t="s">
        <v>315</v>
      </c>
      <c r="B74" s="276" t="s">
        <v>316</v>
      </c>
      <c r="C74" s="281">
        <f t="shared" ref="C74:I74" si="19">SUM(C75:C76)</f>
        <v>200000000</v>
      </c>
      <c r="D74" s="882">
        <f t="shared" si="19"/>
        <v>242284583</v>
      </c>
      <c r="E74" s="825">
        <f t="shared" si="19"/>
        <v>442284583</v>
      </c>
      <c r="F74" s="882">
        <f t="shared" si="19"/>
        <v>0</v>
      </c>
      <c r="G74" s="825">
        <f t="shared" si="19"/>
        <v>442284583</v>
      </c>
      <c r="H74" s="882">
        <f t="shared" si="19"/>
        <v>0</v>
      </c>
      <c r="I74" s="825">
        <f t="shared" si="19"/>
        <v>442284583</v>
      </c>
    </row>
    <row r="75" spans="1:9" s="86" customFormat="1" ht="12" customHeight="1">
      <c r="A75" s="406" t="s">
        <v>341</v>
      </c>
      <c r="B75" s="388" t="s">
        <v>317</v>
      </c>
      <c r="C75" s="286">
        <v>200000000</v>
      </c>
      <c r="D75" s="824">
        <v>242284583</v>
      </c>
      <c r="E75" s="823">
        <f>SUM(C75+D75)</f>
        <v>442284583</v>
      </c>
      <c r="F75" s="824"/>
      <c r="G75" s="823">
        <f>SUM(E75+F75)</f>
        <v>442284583</v>
      </c>
      <c r="H75" s="824"/>
      <c r="I75" s="823">
        <f>SUM(G75+H75)</f>
        <v>442284583</v>
      </c>
    </row>
    <row r="76" spans="1:9" s="86" customFormat="1" ht="12" customHeight="1" thickBot="1">
      <c r="A76" s="408" t="s">
        <v>342</v>
      </c>
      <c r="B76" s="390" t="s">
        <v>318</v>
      </c>
      <c r="C76" s="286"/>
      <c r="D76" s="824"/>
      <c r="E76" s="823">
        <f>SUM(C76+D76)</f>
        <v>0</v>
      </c>
      <c r="F76" s="824"/>
      <c r="G76" s="823">
        <f>SUM(E76+F76)</f>
        <v>0</v>
      </c>
      <c r="H76" s="824"/>
      <c r="I76" s="823">
        <f>SUM(G76+H76)</f>
        <v>0</v>
      </c>
    </row>
    <row r="77" spans="1:9" s="85" customFormat="1" ht="12" customHeight="1" thickBot="1">
      <c r="A77" s="409" t="s">
        <v>319</v>
      </c>
      <c r="B77" s="276" t="s">
        <v>320</v>
      </c>
      <c r="C77" s="281">
        <f t="shared" ref="C77:I77" si="20">SUM(C78:C80)</f>
        <v>20000000</v>
      </c>
      <c r="D77" s="882">
        <f t="shared" si="20"/>
        <v>0</v>
      </c>
      <c r="E77" s="822">
        <f t="shared" si="20"/>
        <v>20000000</v>
      </c>
      <c r="F77" s="882">
        <f t="shared" si="20"/>
        <v>0</v>
      </c>
      <c r="G77" s="822">
        <f t="shared" si="20"/>
        <v>20000000</v>
      </c>
      <c r="H77" s="882">
        <f t="shared" si="20"/>
        <v>0</v>
      </c>
      <c r="I77" s="822">
        <f t="shared" si="20"/>
        <v>20000000</v>
      </c>
    </row>
    <row r="78" spans="1:9" s="86" customFormat="1" ht="12" customHeight="1">
      <c r="A78" s="406" t="s">
        <v>343</v>
      </c>
      <c r="B78" s="388" t="s">
        <v>321</v>
      </c>
      <c r="C78" s="286"/>
      <c r="D78" s="824"/>
      <c r="E78" s="823">
        <f>SUM(C78+D78)</f>
        <v>0</v>
      </c>
      <c r="F78" s="824"/>
      <c r="G78" s="823">
        <f>SUM(E78+F78)</f>
        <v>0</v>
      </c>
      <c r="H78" s="824"/>
      <c r="I78" s="823">
        <f>SUM(G78+H78)</f>
        <v>0</v>
      </c>
    </row>
    <row r="79" spans="1:9" s="86" customFormat="1" ht="12" customHeight="1">
      <c r="A79" s="407" t="s">
        <v>344</v>
      </c>
      <c r="B79" s="389" t="s">
        <v>322</v>
      </c>
      <c r="C79" s="286">
        <v>20000000</v>
      </c>
      <c r="D79" s="824"/>
      <c r="E79" s="823">
        <f>SUM(C79+D79)</f>
        <v>20000000</v>
      </c>
      <c r="F79" s="824"/>
      <c r="G79" s="823">
        <f>SUM(E79+F79)</f>
        <v>20000000</v>
      </c>
      <c r="H79" s="824"/>
      <c r="I79" s="823">
        <f>SUM(G79+H79)</f>
        <v>20000000</v>
      </c>
    </row>
    <row r="80" spans="1:9" s="86" customFormat="1" ht="12" customHeight="1" thickBot="1">
      <c r="A80" s="408" t="s">
        <v>345</v>
      </c>
      <c r="B80" s="390" t="s">
        <v>323</v>
      </c>
      <c r="C80" s="286"/>
      <c r="D80" s="824"/>
      <c r="E80" s="823">
        <f>SUM(C80+D80)</f>
        <v>0</v>
      </c>
      <c r="F80" s="824"/>
      <c r="G80" s="823">
        <f>SUM(E80+F80)</f>
        <v>0</v>
      </c>
      <c r="H80" s="824"/>
      <c r="I80" s="823">
        <f>SUM(G80+H80)</f>
        <v>0</v>
      </c>
    </row>
    <row r="81" spans="1:9" s="86" customFormat="1" ht="12" customHeight="1" thickBot="1">
      <c r="A81" s="409" t="s">
        <v>324</v>
      </c>
      <c r="B81" s="276" t="s">
        <v>346</v>
      </c>
      <c r="C81" s="281">
        <f t="shared" ref="C81:I81" si="21">SUM(C82:C85)</f>
        <v>0</v>
      </c>
      <c r="D81" s="882">
        <f t="shared" si="21"/>
        <v>0</v>
      </c>
      <c r="E81" s="822">
        <f t="shared" si="21"/>
        <v>0</v>
      </c>
      <c r="F81" s="882">
        <f t="shared" si="21"/>
        <v>0</v>
      </c>
      <c r="G81" s="822">
        <f t="shared" si="21"/>
        <v>0</v>
      </c>
      <c r="H81" s="882">
        <f t="shared" si="21"/>
        <v>0</v>
      </c>
      <c r="I81" s="822">
        <f t="shared" si="21"/>
        <v>0</v>
      </c>
    </row>
    <row r="82" spans="1:9" s="86" customFormat="1" ht="12" customHeight="1">
      <c r="A82" s="410" t="s">
        <v>325</v>
      </c>
      <c r="B82" s="388" t="s">
        <v>326</v>
      </c>
      <c r="C82" s="286"/>
      <c r="D82" s="824"/>
      <c r="E82" s="823">
        <f>SUM(C82:D82)</f>
        <v>0</v>
      </c>
      <c r="F82" s="824"/>
      <c r="G82" s="823">
        <f>SUM(E82:F82)</f>
        <v>0</v>
      </c>
      <c r="H82" s="824"/>
      <c r="I82" s="823">
        <f>SUM(G82:H82)</f>
        <v>0</v>
      </c>
    </row>
    <row r="83" spans="1:9" s="86" customFormat="1" ht="12" customHeight="1">
      <c r="A83" s="411" t="s">
        <v>327</v>
      </c>
      <c r="B83" s="389" t="s">
        <v>328</v>
      </c>
      <c r="C83" s="286"/>
      <c r="D83" s="824"/>
      <c r="E83" s="823">
        <f>SUM(C83:D83)</f>
        <v>0</v>
      </c>
      <c r="F83" s="824"/>
      <c r="G83" s="823">
        <f>SUM(E83:F83)</f>
        <v>0</v>
      </c>
      <c r="H83" s="824"/>
      <c r="I83" s="823">
        <f>SUM(G83:H83)</f>
        <v>0</v>
      </c>
    </row>
    <row r="84" spans="1:9" s="86" customFormat="1" ht="12" customHeight="1">
      <c r="A84" s="411" t="s">
        <v>329</v>
      </c>
      <c r="B84" s="389" t="s">
        <v>330</v>
      </c>
      <c r="C84" s="286"/>
      <c r="D84" s="824"/>
      <c r="E84" s="823">
        <f>SUM(C84:D84)</f>
        <v>0</v>
      </c>
      <c r="F84" s="824"/>
      <c r="G84" s="823">
        <f>SUM(E84:F84)</f>
        <v>0</v>
      </c>
      <c r="H84" s="824"/>
      <c r="I84" s="823">
        <f>SUM(G84:H84)</f>
        <v>0</v>
      </c>
    </row>
    <row r="85" spans="1:9" s="85" customFormat="1" ht="12" customHeight="1" thickBot="1">
      <c r="A85" s="412" t="s">
        <v>331</v>
      </c>
      <c r="B85" s="390" t="s">
        <v>332</v>
      </c>
      <c r="C85" s="286"/>
      <c r="D85" s="883"/>
      <c r="E85" s="826">
        <f>SUM(C85:D85)</f>
        <v>0</v>
      </c>
      <c r="F85" s="883"/>
      <c r="G85" s="826">
        <f>SUM(E85:F85)</f>
        <v>0</v>
      </c>
      <c r="H85" s="883"/>
      <c r="I85" s="826">
        <f>SUM(G85:H85)</f>
        <v>0</v>
      </c>
    </row>
    <row r="86" spans="1:9" s="85" customFormat="1" ht="12" customHeight="1" thickBot="1">
      <c r="A86" s="409" t="s">
        <v>333</v>
      </c>
      <c r="B86" s="276" t="s">
        <v>334</v>
      </c>
      <c r="C86" s="435"/>
      <c r="D86" s="884"/>
      <c r="E86" s="827"/>
      <c r="F86" s="884"/>
      <c r="G86" s="827"/>
      <c r="H86" s="884"/>
      <c r="I86" s="827"/>
    </row>
    <row r="87" spans="1:9" s="85" customFormat="1" ht="12" customHeight="1" thickBot="1">
      <c r="A87" s="409" t="s">
        <v>335</v>
      </c>
      <c r="B87" s="396" t="s">
        <v>336</v>
      </c>
      <c r="C87" s="287">
        <f t="shared" ref="C87:I87" si="22">+C65+C69+C74+C77+C81+C86</f>
        <v>220000000</v>
      </c>
      <c r="D87" s="882">
        <f t="shared" si="22"/>
        <v>242284583</v>
      </c>
      <c r="E87" s="822">
        <f t="shared" si="22"/>
        <v>462284583</v>
      </c>
      <c r="F87" s="882">
        <f t="shared" si="22"/>
        <v>0</v>
      </c>
      <c r="G87" s="822">
        <f t="shared" si="22"/>
        <v>462284583</v>
      </c>
      <c r="H87" s="882">
        <f t="shared" si="22"/>
        <v>0</v>
      </c>
      <c r="I87" s="822">
        <f t="shared" si="22"/>
        <v>462284583</v>
      </c>
    </row>
    <row r="88" spans="1:9" s="85" customFormat="1" ht="12" customHeight="1" thickBot="1">
      <c r="A88" s="413" t="s">
        <v>349</v>
      </c>
      <c r="B88" s="398" t="s">
        <v>463</v>
      </c>
      <c r="C88" s="287">
        <f t="shared" ref="C88:I88" si="23">+C64+C87</f>
        <v>2743667311</v>
      </c>
      <c r="D88" s="882">
        <f t="shared" si="23"/>
        <v>262633781</v>
      </c>
      <c r="E88" s="822">
        <f t="shared" si="23"/>
        <v>3006301092</v>
      </c>
      <c r="F88" s="882">
        <f t="shared" si="23"/>
        <v>140590438</v>
      </c>
      <c r="G88" s="822">
        <f t="shared" si="23"/>
        <v>3146891530</v>
      </c>
      <c r="H88" s="882">
        <f t="shared" si="23"/>
        <v>-302150516</v>
      </c>
      <c r="I88" s="822">
        <f t="shared" si="23"/>
        <v>2844741014</v>
      </c>
    </row>
    <row r="89" spans="1:9" s="86" customFormat="1" ht="15" customHeight="1">
      <c r="A89" s="223"/>
      <c r="B89" s="224"/>
      <c r="C89" s="351"/>
    </row>
    <row r="90" spans="1:9" ht="13.5" thickBot="1">
      <c r="A90" s="414"/>
      <c r="B90" s="226"/>
      <c r="C90" s="352"/>
      <c r="F90" s="885"/>
      <c r="H90" s="885"/>
    </row>
    <row r="91" spans="1:9" s="53" customFormat="1" ht="16.5" customHeight="1" thickBot="1">
      <c r="A91" s="227"/>
      <c r="B91" s="228" t="s">
        <v>59</v>
      </c>
      <c r="C91" s="353"/>
      <c r="D91" s="886"/>
      <c r="E91" s="828"/>
      <c r="F91" s="886"/>
      <c r="G91" s="828"/>
      <c r="H91" s="886"/>
      <c r="I91" s="828"/>
    </row>
    <row r="92" spans="1:9" s="87" customFormat="1" ht="12" customHeight="1" thickBot="1">
      <c r="A92" s="380" t="s">
        <v>18</v>
      </c>
      <c r="B92" s="30" t="s">
        <v>352</v>
      </c>
      <c r="C92" s="280">
        <f t="shared" ref="C92:I92" si="24">SUM(C93:C97)</f>
        <v>729373637</v>
      </c>
      <c r="D92" s="887">
        <f t="shared" si="24"/>
        <v>60796701</v>
      </c>
      <c r="E92" s="829">
        <f t="shared" si="24"/>
        <v>790170338</v>
      </c>
      <c r="F92" s="887">
        <f t="shared" si="24"/>
        <v>80889541</v>
      </c>
      <c r="G92" s="829">
        <f t="shared" si="24"/>
        <v>871059879</v>
      </c>
      <c r="H92" s="887">
        <f t="shared" si="24"/>
        <v>53318736</v>
      </c>
      <c r="I92" s="829">
        <f t="shared" si="24"/>
        <v>924378615</v>
      </c>
    </row>
    <row r="93" spans="1:9" ht="12" customHeight="1">
      <c r="A93" s="415" t="s">
        <v>100</v>
      </c>
      <c r="B93" s="9" t="s">
        <v>48</v>
      </c>
      <c r="C93" s="282">
        <v>100137000</v>
      </c>
      <c r="D93" s="830">
        <v>89900</v>
      </c>
      <c r="E93" s="831">
        <f>SUM(C93+D93)</f>
        <v>100226900</v>
      </c>
      <c r="F93" s="830">
        <v>40531498</v>
      </c>
      <c r="G93" s="831">
        <f>SUM(E93+F93)</f>
        <v>140758398</v>
      </c>
      <c r="H93" s="830">
        <v>19420406</v>
      </c>
      <c r="I93" s="831">
        <f>SUM(G93+H93)</f>
        <v>160178804</v>
      </c>
    </row>
    <row r="94" spans="1:9" ht="12" customHeight="1">
      <c r="A94" s="407" t="s">
        <v>101</v>
      </c>
      <c r="B94" s="7" t="s">
        <v>162</v>
      </c>
      <c r="C94" s="283">
        <v>19533462</v>
      </c>
      <c r="D94" s="832">
        <v>17938</v>
      </c>
      <c r="E94" s="831">
        <f>SUM(C94+D94)</f>
        <v>19551400</v>
      </c>
      <c r="F94" s="832">
        <v>3993278</v>
      </c>
      <c r="G94" s="831">
        <f>SUM(E94+F94)</f>
        <v>23544678</v>
      </c>
      <c r="H94" s="832">
        <v>3969732</v>
      </c>
      <c r="I94" s="831">
        <f>SUM(G94+H94)</f>
        <v>27514410</v>
      </c>
    </row>
    <row r="95" spans="1:9" ht="12" customHeight="1">
      <c r="A95" s="407" t="s">
        <v>102</v>
      </c>
      <c r="B95" s="7" t="s">
        <v>126</v>
      </c>
      <c r="C95" s="285">
        <v>306744710</v>
      </c>
      <c r="D95" s="832">
        <v>46872455</v>
      </c>
      <c r="E95" s="831">
        <f>SUM(C95+D95)</f>
        <v>353617165</v>
      </c>
      <c r="F95" s="832">
        <v>9374765</v>
      </c>
      <c r="G95" s="831">
        <f>SUM(E95+F95)</f>
        <v>362991930</v>
      </c>
      <c r="H95" s="832">
        <v>8493108</v>
      </c>
      <c r="I95" s="831">
        <f>SUM(G95+H95)</f>
        <v>371485038</v>
      </c>
    </row>
    <row r="96" spans="1:9" ht="12" customHeight="1">
      <c r="A96" s="407" t="s">
        <v>103</v>
      </c>
      <c r="B96" s="10" t="s">
        <v>163</v>
      </c>
      <c r="C96" s="285">
        <v>61500000</v>
      </c>
      <c r="D96" s="832"/>
      <c r="E96" s="831">
        <f>SUM(C96+D96)</f>
        <v>61500000</v>
      </c>
      <c r="F96" s="832"/>
      <c r="G96" s="831">
        <f>SUM(E96+F96)</f>
        <v>61500000</v>
      </c>
      <c r="H96" s="832">
        <v>1868790</v>
      </c>
      <c r="I96" s="831">
        <f>SUM(G96+H96)</f>
        <v>63368790</v>
      </c>
    </row>
    <row r="97" spans="1:9" ht="12" customHeight="1" thickBot="1">
      <c r="A97" s="407" t="s">
        <v>114</v>
      </c>
      <c r="B97" s="18" t="s">
        <v>164</v>
      </c>
      <c r="C97" s="285">
        <v>241458465</v>
      </c>
      <c r="D97" s="832">
        <v>13816408</v>
      </c>
      <c r="E97" s="831">
        <f>SUM(C97+D97)</f>
        <v>255274873</v>
      </c>
      <c r="F97" s="832">
        <v>26990000</v>
      </c>
      <c r="G97" s="831">
        <f>SUM(E97+F97)</f>
        <v>282264873</v>
      </c>
      <c r="H97" s="832">
        <v>19566700</v>
      </c>
      <c r="I97" s="831">
        <f>SUM(G97+H97)</f>
        <v>301831573</v>
      </c>
    </row>
    <row r="98" spans="1:9" ht="12" customHeight="1" thickBot="1">
      <c r="A98" s="31" t="s">
        <v>19</v>
      </c>
      <c r="B98" s="29" t="s">
        <v>363</v>
      </c>
      <c r="C98" s="281">
        <f>+C99+C101+C103</f>
        <v>938750428</v>
      </c>
      <c r="D98" s="281">
        <f>SUM(D99+D101+D103)</f>
        <v>93228885</v>
      </c>
      <c r="E98" s="281">
        <f>+E99+E101+E103</f>
        <v>1031979313</v>
      </c>
      <c r="F98" s="281">
        <f>SUM(F99+F101+F103)</f>
        <v>31504760</v>
      </c>
      <c r="G98" s="281">
        <f>+G99+G101+G103</f>
        <v>1063484073</v>
      </c>
      <c r="H98" s="281">
        <f>SUM(H99+H101+H103)</f>
        <v>-289972139</v>
      </c>
      <c r="I98" s="281">
        <f>+I99+I101+I103</f>
        <v>773511934</v>
      </c>
    </row>
    <row r="99" spans="1:9" ht="12" customHeight="1">
      <c r="A99" s="406" t="s">
        <v>106</v>
      </c>
      <c r="B99" s="7" t="s">
        <v>212</v>
      </c>
      <c r="C99" s="284">
        <v>636023671</v>
      </c>
      <c r="D99" s="832">
        <v>24641696</v>
      </c>
      <c r="E99" s="833">
        <f>SUM(C99+D99)</f>
        <v>660665367</v>
      </c>
      <c r="F99" s="832">
        <v>31504760</v>
      </c>
      <c r="G99" s="833">
        <f>SUM(E99+F99)</f>
        <v>692170127</v>
      </c>
      <c r="H99" s="832">
        <v>-337903315</v>
      </c>
      <c r="I99" s="833">
        <f>SUM(G99+H99)</f>
        <v>354266812</v>
      </c>
    </row>
    <row r="100" spans="1:9" ht="12" customHeight="1">
      <c r="A100" s="406" t="s">
        <v>107</v>
      </c>
      <c r="B100" s="11" t="s">
        <v>367</v>
      </c>
      <c r="C100" s="284"/>
      <c r="D100" s="832"/>
      <c r="E100" s="833">
        <f>SUM(C100+D100)</f>
        <v>0</v>
      </c>
      <c r="F100" s="832"/>
      <c r="G100" s="833">
        <f>SUM(E100+F100)</f>
        <v>0</v>
      </c>
      <c r="H100" s="832"/>
      <c r="I100" s="833">
        <f>SUM(G100+H100)</f>
        <v>0</v>
      </c>
    </row>
    <row r="101" spans="1:9" ht="12" customHeight="1">
      <c r="A101" s="406" t="s">
        <v>108</v>
      </c>
      <c r="B101" s="11" t="s">
        <v>166</v>
      </c>
      <c r="C101" s="283">
        <v>261626757</v>
      </c>
      <c r="D101" s="832">
        <v>46587189</v>
      </c>
      <c r="E101" s="833">
        <f>SUM(C101+D101)</f>
        <v>308213946</v>
      </c>
      <c r="F101" s="832"/>
      <c r="G101" s="833">
        <f>SUM(E101+F101)</f>
        <v>308213946</v>
      </c>
      <c r="H101" s="832">
        <v>3368902</v>
      </c>
      <c r="I101" s="833">
        <f>SUM(G101+H101)</f>
        <v>311582848</v>
      </c>
    </row>
    <row r="102" spans="1:9" ht="12" customHeight="1">
      <c r="A102" s="406" t="s">
        <v>109</v>
      </c>
      <c r="B102" s="11" t="s">
        <v>368</v>
      </c>
      <c r="C102" s="252"/>
      <c r="D102" s="832"/>
      <c r="E102" s="833">
        <f>SUM(C102+D102)</f>
        <v>0</v>
      </c>
      <c r="F102" s="832"/>
      <c r="G102" s="833">
        <f>SUM(E102+F102)</f>
        <v>0</v>
      </c>
      <c r="H102" s="832"/>
      <c r="I102" s="833">
        <f>SUM(G102+H102)</f>
        <v>0</v>
      </c>
    </row>
    <row r="103" spans="1:9" ht="12" customHeight="1" thickBot="1">
      <c r="A103" s="406" t="s">
        <v>110</v>
      </c>
      <c r="B103" s="278" t="s">
        <v>215</v>
      </c>
      <c r="C103" s="252">
        <v>41100000</v>
      </c>
      <c r="D103" s="832">
        <v>22000000</v>
      </c>
      <c r="E103" s="833">
        <f>SUM(C103+D103)</f>
        <v>63100000</v>
      </c>
      <c r="F103" s="832"/>
      <c r="G103" s="833">
        <f>SUM(E103+F103)</f>
        <v>63100000</v>
      </c>
      <c r="H103" s="832">
        <v>44562274</v>
      </c>
      <c r="I103" s="833">
        <f>SUM(G103+H103)</f>
        <v>107662274</v>
      </c>
    </row>
    <row r="104" spans="1:9" ht="12" customHeight="1" thickBot="1">
      <c r="A104" s="31" t="s">
        <v>20</v>
      </c>
      <c r="B104" s="119" t="s">
        <v>374</v>
      </c>
      <c r="C104" s="281">
        <f>+C105+C106</f>
        <v>116166704</v>
      </c>
      <c r="D104" s="281">
        <f>SUM(D105:D106)</f>
        <v>101733243</v>
      </c>
      <c r="E104" s="281">
        <f>+E105+E106</f>
        <v>217899947</v>
      </c>
      <c r="F104" s="281">
        <f>SUM(F105:F106)</f>
        <v>28096137</v>
      </c>
      <c r="G104" s="281">
        <f>+G105+G106</f>
        <v>245996084</v>
      </c>
      <c r="H104" s="281">
        <f>SUM(H105:H106)</f>
        <v>-66981897</v>
      </c>
      <c r="I104" s="281">
        <f>+I105+I106</f>
        <v>179014187</v>
      </c>
    </row>
    <row r="105" spans="1:9" ht="12" customHeight="1">
      <c r="A105" s="406" t="s">
        <v>89</v>
      </c>
      <c r="B105" s="8" t="s">
        <v>61</v>
      </c>
      <c r="C105" s="284">
        <v>44166704</v>
      </c>
      <c r="D105" s="834">
        <v>-300000</v>
      </c>
      <c r="E105" s="835">
        <f>SUM(C105+D105)</f>
        <v>43866704</v>
      </c>
      <c r="F105" s="834">
        <v>-1539541</v>
      </c>
      <c r="G105" s="835">
        <f>SUM(E105+F105)</f>
        <v>42327163</v>
      </c>
      <c r="H105" s="834">
        <v>-13089140</v>
      </c>
      <c r="I105" s="835">
        <f>SUM(G105+H105)</f>
        <v>29238023</v>
      </c>
    </row>
    <row r="106" spans="1:9" ht="12" customHeight="1" thickBot="1">
      <c r="A106" s="408" t="s">
        <v>90</v>
      </c>
      <c r="B106" s="11" t="s">
        <v>62</v>
      </c>
      <c r="C106" s="285">
        <v>72000000</v>
      </c>
      <c r="D106" s="836">
        <v>102033243</v>
      </c>
      <c r="E106" s="835">
        <f>SUM(C106+D106)</f>
        <v>174033243</v>
      </c>
      <c r="F106" s="836">
        <v>29635678</v>
      </c>
      <c r="G106" s="835">
        <f>SUM(E106+F106)</f>
        <v>203668921</v>
      </c>
      <c r="H106" s="836">
        <v>-53892757</v>
      </c>
      <c r="I106" s="835">
        <f>SUM(G106+H106)</f>
        <v>149776164</v>
      </c>
    </row>
    <row r="107" spans="1:9" ht="12" customHeight="1" thickBot="1">
      <c r="A107" s="31" t="s">
        <v>21</v>
      </c>
      <c r="B107" s="652" t="s">
        <v>375</v>
      </c>
      <c r="C107" s="281">
        <f t="shared" ref="C107:I107" si="25">+C92+C98+C104</f>
        <v>1784290769</v>
      </c>
      <c r="D107" s="281">
        <f t="shared" si="25"/>
        <v>255758829</v>
      </c>
      <c r="E107" s="281">
        <f t="shared" si="25"/>
        <v>2040049598</v>
      </c>
      <c r="F107" s="281">
        <f t="shared" si="25"/>
        <v>140490438</v>
      </c>
      <c r="G107" s="281">
        <f t="shared" si="25"/>
        <v>2180540036</v>
      </c>
      <c r="H107" s="281">
        <f t="shared" si="25"/>
        <v>-303635300</v>
      </c>
      <c r="I107" s="281">
        <f t="shared" si="25"/>
        <v>1876904736</v>
      </c>
    </row>
    <row r="108" spans="1:9" ht="12" customHeight="1" thickBot="1">
      <c r="A108" s="31" t="s">
        <v>22</v>
      </c>
      <c r="B108" s="119" t="s">
        <v>376</v>
      </c>
      <c r="C108" s="281">
        <f t="shared" ref="C108:I108" si="26">+C109+C110+C111</f>
        <v>0</v>
      </c>
      <c r="D108" s="887">
        <f t="shared" si="26"/>
        <v>0</v>
      </c>
      <c r="E108" s="829">
        <f t="shared" si="26"/>
        <v>0</v>
      </c>
      <c r="F108" s="887">
        <f t="shared" si="26"/>
        <v>0</v>
      </c>
      <c r="G108" s="829">
        <f t="shared" si="26"/>
        <v>0</v>
      </c>
      <c r="H108" s="887">
        <f t="shared" si="26"/>
        <v>0</v>
      </c>
      <c r="I108" s="829">
        <f t="shared" si="26"/>
        <v>0</v>
      </c>
    </row>
    <row r="109" spans="1:9" s="87" customFormat="1" ht="12" customHeight="1">
      <c r="A109" s="406" t="s">
        <v>93</v>
      </c>
      <c r="B109" s="8" t="s">
        <v>377</v>
      </c>
      <c r="C109" s="252"/>
      <c r="D109" s="837"/>
      <c r="E109" s="838">
        <f>SUM(C109:D109)</f>
        <v>0</v>
      </c>
      <c r="F109" s="837"/>
      <c r="G109" s="838">
        <f>SUM(E109:F109)</f>
        <v>0</v>
      </c>
      <c r="H109" s="837"/>
      <c r="I109" s="838">
        <f>SUM(G109:H109)</f>
        <v>0</v>
      </c>
    </row>
    <row r="110" spans="1:9" ht="12" customHeight="1">
      <c r="A110" s="406" t="s">
        <v>94</v>
      </c>
      <c r="B110" s="8" t="s">
        <v>378</v>
      </c>
      <c r="C110" s="252"/>
      <c r="D110" s="832"/>
      <c r="E110" s="838">
        <f>SUM(C110:D110)</f>
        <v>0</v>
      </c>
      <c r="F110" s="832"/>
      <c r="G110" s="838">
        <f>SUM(E110:F110)</f>
        <v>0</v>
      </c>
      <c r="H110" s="832"/>
      <c r="I110" s="838">
        <f>SUM(G110:H110)</f>
        <v>0</v>
      </c>
    </row>
    <row r="111" spans="1:9" ht="12" customHeight="1" thickBot="1">
      <c r="A111" s="416" t="s">
        <v>95</v>
      </c>
      <c r="B111" s="6" t="s">
        <v>379</v>
      </c>
      <c r="C111" s="252"/>
      <c r="D111" s="832"/>
      <c r="E111" s="838">
        <f>SUM(C111:D111)</f>
        <v>0</v>
      </c>
      <c r="F111" s="832"/>
      <c r="G111" s="838">
        <f>SUM(E111:F111)</f>
        <v>0</v>
      </c>
      <c r="H111" s="832"/>
      <c r="I111" s="838">
        <f>SUM(G111:H111)</f>
        <v>0</v>
      </c>
    </row>
    <row r="112" spans="1:9" ht="12" customHeight="1" thickBot="1">
      <c r="A112" s="31" t="s">
        <v>23</v>
      </c>
      <c r="B112" s="119" t="s">
        <v>435</v>
      </c>
      <c r="C112" s="281">
        <f t="shared" ref="C112:I112" si="27">+C113+C114+C115+C116</f>
        <v>0</v>
      </c>
      <c r="D112" s="887">
        <f t="shared" si="27"/>
        <v>0</v>
      </c>
      <c r="E112" s="829">
        <f t="shared" si="27"/>
        <v>0</v>
      </c>
      <c r="F112" s="887">
        <f t="shared" si="27"/>
        <v>0</v>
      </c>
      <c r="G112" s="829">
        <f t="shared" si="27"/>
        <v>0</v>
      </c>
      <c r="H112" s="887">
        <f t="shared" si="27"/>
        <v>0</v>
      </c>
      <c r="I112" s="829">
        <f t="shared" si="27"/>
        <v>0</v>
      </c>
    </row>
    <row r="113" spans="1:9" ht="12" customHeight="1">
      <c r="A113" s="406" t="s">
        <v>96</v>
      </c>
      <c r="B113" s="8" t="s">
        <v>380</v>
      </c>
      <c r="C113" s="252"/>
      <c r="D113" s="832"/>
      <c r="E113" s="833">
        <f>SUM(C113:D113)</f>
        <v>0</v>
      </c>
      <c r="F113" s="832"/>
      <c r="G113" s="833">
        <f>SUM(E113:F113)</f>
        <v>0</v>
      </c>
      <c r="H113" s="832"/>
      <c r="I113" s="833">
        <f>SUM(G113:H113)</f>
        <v>0</v>
      </c>
    </row>
    <row r="114" spans="1:9" ht="12" customHeight="1">
      <c r="A114" s="406" t="s">
        <v>97</v>
      </c>
      <c r="B114" s="8" t="s">
        <v>381</v>
      </c>
      <c r="C114" s="252"/>
      <c r="D114" s="832"/>
      <c r="E114" s="833">
        <f>SUM(C114:D114)</f>
        <v>0</v>
      </c>
      <c r="F114" s="832"/>
      <c r="G114" s="833">
        <f>SUM(E114:F114)</f>
        <v>0</v>
      </c>
      <c r="H114" s="832"/>
      <c r="I114" s="833">
        <f>SUM(G114:H114)</f>
        <v>0</v>
      </c>
    </row>
    <row r="115" spans="1:9" ht="12" customHeight="1">
      <c r="A115" s="406" t="s">
        <v>283</v>
      </c>
      <c r="B115" s="8" t="s">
        <v>382</v>
      </c>
      <c r="C115" s="252"/>
      <c r="D115" s="832"/>
      <c r="E115" s="833">
        <f>SUM(C115:D115)</f>
        <v>0</v>
      </c>
      <c r="F115" s="832"/>
      <c r="G115" s="833">
        <f>SUM(E115:F115)</f>
        <v>0</v>
      </c>
      <c r="H115" s="832"/>
      <c r="I115" s="833">
        <f>SUM(G115:H115)</f>
        <v>0</v>
      </c>
    </row>
    <row r="116" spans="1:9" s="87" customFormat="1" ht="12" customHeight="1" thickBot="1">
      <c r="A116" s="416" t="s">
        <v>284</v>
      </c>
      <c r="B116" s="6" t="s">
        <v>383</v>
      </c>
      <c r="C116" s="252"/>
      <c r="D116" s="837"/>
      <c r="E116" s="833">
        <f>SUM(C116:D116)</f>
        <v>0</v>
      </c>
      <c r="F116" s="837"/>
      <c r="G116" s="833">
        <f>SUM(E116:F116)</f>
        <v>0</v>
      </c>
      <c r="H116" s="837"/>
      <c r="I116" s="833">
        <f>SUM(G116:H116)</f>
        <v>0</v>
      </c>
    </row>
    <row r="117" spans="1:9" ht="12" customHeight="1" thickBot="1">
      <c r="A117" s="31" t="s">
        <v>24</v>
      </c>
      <c r="B117" s="119" t="s">
        <v>384</v>
      </c>
      <c r="C117" s="287">
        <f t="shared" ref="C117:I117" si="28">+C118+C119+C120+C121</f>
        <v>959376542</v>
      </c>
      <c r="D117" s="887">
        <f t="shared" si="28"/>
        <v>6874952</v>
      </c>
      <c r="E117" s="829">
        <f t="shared" si="28"/>
        <v>966251494</v>
      </c>
      <c r="F117" s="887">
        <f t="shared" si="28"/>
        <v>100000</v>
      </c>
      <c r="G117" s="829">
        <f t="shared" si="28"/>
        <v>966351494</v>
      </c>
      <c r="H117" s="887">
        <f t="shared" si="28"/>
        <v>1484784</v>
      </c>
      <c r="I117" s="829">
        <f t="shared" si="28"/>
        <v>967836278</v>
      </c>
    </row>
    <row r="118" spans="1:9">
      <c r="A118" s="406" t="s">
        <v>98</v>
      </c>
      <c r="B118" s="8" t="s">
        <v>494</v>
      </c>
      <c r="C118" s="252">
        <v>959376542</v>
      </c>
      <c r="D118" s="832">
        <v>6874952</v>
      </c>
      <c r="E118" s="833">
        <f>SUM(C118+D118)</f>
        <v>966251494</v>
      </c>
      <c r="F118" s="832">
        <v>100000</v>
      </c>
      <c r="G118" s="833">
        <f>SUM(E118+F118)</f>
        <v>966351494</v>
      </c>
      <c r="H118" s="832">
        <v>1484784</v>
      </c>
      <c r="I118" s="833">
        <f>SUM(G118+H118)</f>
        <v>967836278</v>
      </c>
    </row>
    <row r="119" spans="1:9" ht="12" customHeight="1">
      <c r="A119" s="406" t="s">
        <v>99</v>
      </c>
      <c r="B119" s="8" t="s">
        <v>395</v>
      </c>
      <c r="C119" s="252"/>
      <c r="D119" s="832"/>
      <c r="E119" s="833">
        <f>SUM(C119+D119)</f>
        <v>0</v>
      </c>
      <c r="F119" s="832"/>
      <c r="G119" s="833">
        <f>SUM(E119+F119)</f>
        <v>0</v>
      </c>
      <c r="H119" s="832"/>
      <c r="I119" s="833">
        <f>SUM(G119+H119)</f>
        <v>0</v>
      </c>
    </row>
    <row r="120" spans="1:9" s="87" customFormat="1" ht="12" customHeight="1">
      <c r="A120" s="406" t="s">
        <v>296</v>
      </c>
      <c r="B120" s="8" t="s">
        <v>386</v>
      </c>
      <c r="C120" s="252"/>
      <c r="D120" s="837"/>
      <c r="E120" s="833">
        <f>SUM(C120+D120)</f>
        <v>0</v>
      </c>
      <c r="F120" s="837"/>
      <c r="G120" s="833">
        <f>SUM(E120+F120)</f>
        <v>0</v>
      </c>
      <c r="H120" s="837"/>
      <c r="I120" s="833">
        <f>SUM(G120+H120)</f>
        <v>0</v>
      </c>
    </row>
    <row r="121" spans="1:9" s="87" customFormat="1" ht="12" customHeight="1" thickBot="1">
      <c r="A121" s="416" t="s">
        <v>297</v>
      </c>
      <c r="B121" s="6" t="s">
        <v>387</v>
      </c>
      <c r="C121" s="252"/>
      <c r="D121" s="837"/>
      <c r="E121" s="833">
        <f>SUM(C121+D121)</f>
        <v>0</v>
      </c>
      <c r="F121" s="837"/>
      <c r="G121" s="833">
        <f>SUM(E121+F121)</f>
        <v>0</v>
      </c>
      <c r="H121" s="837"/>
      <c r="I121" s="833">
        <f>SUM(G121+H121)</f>
        <v>0</v>
      </c>
    </row>
    <row r="122" spans="1:9" s="87" customFormat="1" ht="12" customHeight="1" thickBot="1">
      <c r="A122" s="31" t="s">
        <v>25</v>
      </c>
      <c r="B122" s="119" t="s">
        <v>388</v>
      </c>
      <c r="C122" s="290">
        <f t="shared" ref="C122:I122" si="29">+C123+C124+C125+C126</f>
        <v>0</v>
      </c>
      <c r="D122" s="888">
        <f t="shared" si="29"/>
        <v>0</v>
      </c>
      <c r="E122" s="839">
        <f t="shared" si="29"/>
        <v>0</v>
      </c>
      <c r="F122" s="888">
        <f t="shared" si="29"/>
        <v>0</v>
      </c>
      <c r="G122" s="839">
        <f t="shared" si="29"/>
        <v>0</v>
      </c>
      <c r="H122" s="888">
        <f t="shared" si="29"/>
        <v>0</v>
      </c>
      <c r="I122" s="839">
        <f t="shared" si="29"/>
        <v>0</v>
      </c>
    </row>
    <row r="123" spans="1:9" s="87" customFormat="1" ht="12" customHeight="1">
      <c r="A123" s="406" t="s">
        <v>160</v>
      </c>
      <c r="B123" s="8" t="s">
        <v>389</v>
      </c>
      <c r="C123" s="252"/>
      <c r="D123" s="837"/>
      <c r="E123" s="838">
        <f>SUM(C123:D123)</f>
        <v>0</v>
      </c>
      <c r="F123" s="837"/>
      <c r="G123" s="838">
        <f>SUM(E123:F123)</f>
        <v>0</v>
      </c>
      <c r="H123" s="837"/>
      <c r="I123" s="838">
        <f>SUM(G123:H123)</f>
        <v>0</v>
      </c>
    </row>
    <row r="124" spans="1:9" s="87" customFormat="1" ht="12" customHeight="1">
      <c r="A124" s="406" t="s">
        <v>161</v>
      </c>
      <c r="B124" s="8" t="s">
        <v>390</v>
      </c>
      <c r="C124" s="252"/>
      <c r="D124" s="837"/>
      <c r="E124" s="838">
        <f>SUM(C124:D124)</f>
        <v>0</v>
      </c>
      <c r="F124" s="837"/>
      <c r="G124" s="838">
        <f>SUM(E124:F124)</f>
        <v>0</v>
      </c>
      <c r="H124" s="837"/>
      <c r="I124" s="838">
        <f>SUM(G124:H124)</f>
        <v>0</v>
      </c>
    </row>
    <row r="125" spans="1:9" s="87" customFormat="1" ht="12" customHeight="1">
      <c r="A125" s="406" t="s">
        <v>214</v>
      </c>
      <c r="B125" s="8" t="s">
        <v>391</v>
      </c>
      <c r="C125" s="252"/>
      <c r="D125" s="837"/>
      <c r="E125" s="838">
        <f>SUM(C125:D125)</f>
        <v>0</v>
      </c>
      <c r="F125" s="837"/>
      <c r="G125" s="838">
        <f>SUM(E125:F125)</f>
        <v>0</v>
      </c>
      <c r="H125" s="837"/>
      <c r="I125" s="838">
        <f>SUM(G125:H125)</f>
        <v>0</v>
      </c>
    </row>
    <row r="126" spans="1:9" ht="12.75" customHeight="1" thickBot="1">
      <c r="A126" s="406" t="s">
        <v>299</v>
      </c>
      <c r="B126" s="8" t="s">
        <v>392</v>
      </c>
      <c r="C126" s="252"/>
      <c r="D126" s="832"/>
      <c r="E126" s="838">
        <f>SUM(C126:D126)</f>
        <v>0</v>
      </c>
      <c r="F126" s="832"/>
      <c r="G126" s="838">
        <f>SUM(E126:F126)</f>
        <v>0</v>
      </c>
      <c r="H126" s="832"/>
      <c r="I126" s="838">
        <f>SUM(G126:H126)</f>
        <v>0</v>
      </c>
    </row>
    <row r="127" spans="1:9" ht="12" customHeight="1" thickBot="1">
      <c r="A127" s="31" t="s">
        <v>26</v>
      </c>
      <c r="B127" s="119" t="s">
        <v>393</v>
      </c>
      <c r="C127" s="400">
        <f t="shared" ref="C127:I127" si="30">+C108+C112+C117+C122</f>
        <v>959376542</v>
      </c>
      <c r="D127" s="889">
        <f t="shared" si="30"/>
        <v>6874952</v>
      </c>
      <c r="E127" s="840">
        <f t="shared" si="30"/>
        <v>966251494</v>
      </c>
      <c r="F127" s="889">
        <f t="shared" si="30"/>
        <v>100000</v>
      </c>
      <c r="G127" s="840">
        <f t="shared" si="30"/>
        <v>966351494</v>
      </c>
      <c r="H127" s="889">
        <f t="shared" si="30"/>
        <v>1484784</v>
      </c>
      <c r="I127" s="840">
        <f t="shared" si="30"/>
        <v>967836278</v>
      </c>
    </row>
    <row r="128" spans="1:9" ht="15" customHeight="1" thickBot="1">
      <c r="A128" s="418" t="s">
        <v>27</v>
      </c>
      <c r="B128" s="362" t="s">
        <v>394</v>
      </c>
      <c r="C128" s="400">
        <f t="shared" ref="C128:I128" si="31">+C107+C127</f>
        <v>2743667311</v>
      </c>
      <c r="D128" s="889">
        <f t="shared" si="31"/>
        <v>262633781</v>
      </c>
      <c r="E128" s="840">
        <f t="shared" si="31"/>
        <v>3006301092</v>
      </c>
      <c r="F128" s="889">
        <f t="shared" si="31"/>
        <v>140590438</v>
      </c>
      <c r="G128" s="840">
        <f t="shared" si="31"/>
        <v>3146891530</v>
      </c>
      <c r="H128" s="889">
        <f t="shared" si="31"/>
        <v>-302150516</v>
      </c>
      <c r="I128" s="840">
        <f t="shared" si="31"/>
        <v>2844741014</v>
      </c>
    </row>
    <row r="129" spans="1:9" ht="13.5" thickBot="1">
      <c r="A129" s="368"/>
      <c r="B129" s="369"/>
      <c r="C129" s="370"/>
      <c r="D129" s="890"/>
      <c r="E129" s="841"/>
      <c r="F129" s="890"/>
      <c r="G129" s="841"/>
      <c r="H129" s="890"/>
      <c r="I129" s="841"/>
    </row>
    <row r="130" spans="1:9" ht="15" customHeight="1" thickBot="1">
      <c r="A130" s="232" t="s">
        <v>185</v>
      </c>
      <c r="B130" s="233"/>
      <c r="C130" s="116">
        <v>26</v>
      </c>
      <c r="D130" s="891">
        <v>7</v>
      </c>
      <c r="E130" s="842">
        <f>SUM(C130:D130)</f>
        <v>33</v>
      </c>
      <c r="F130" s="891"/>
      <c r="G130" s="842">
        <f>SUM(E130:F130)</f>
        <v>33</v>
      </c>
      <c r="H130" s="891">
        <v>6</v>
      </c>
      <c r="I130" s="842">
        <f>SUM(G130:H130)</f>
        <v>39</v>
      </c>
    </row>
    <row r="131" spans="1:9" ht="14.25" customHeight="1" thickBot="1">
      <c r="A131" s="232" t="s">
        <v>186</v>
      </c>
      <c r="B131" s="233"/>
      <c r="C131" s="116">
        <v>130</v>
      </c>
      <c r="D131" s="891"/>
      <c r="E131" s="842">
        <f>SUM(C131:D131)</f>
        <v>130</v>
      </c>
      <c r="F131" s="891"/>
      <c r="G131" s="842">
        <f>SUM(E131:F131)</f>
        <v>130</v>
      </c>
      <c r="H131" s="891"/>
      <c r="I131" s="842">
        <f>SUM(G131:H131)</f>
        <v>130</v>
      </c>
    </row>
    <row r="135" spans="1:9" ht="11.25" customHeight="1"/>
  </sheetData>
  <sheetProtection formatCells="0"/>
  <mergeCells count="1">
    <mergeCell ref="D1:E1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r:id="rId1"/>
  <headerFooter alignWithMargins="0">
    <oddHeader xml:space="preserve">&amp;C
</oddHeader>
  </headerFooter>
  <rowBreaks count="1" manualBreakCount="1">
    <brk id="8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3:K111"/>
  <sheetViews>
    <sheetView topLeftCell="A70" zoomScale="60" zoomScaleNormal="60" workbookViewId="0">
      <selection activeCell="K19" sqref="K19"/>
    </sheetView>
  </sheetViews>
  <sheetFormatPr defaultRowHeight="12.75"/>
  <cols>
    <col min="1" max="1" width="47" customWidth="1"/>
    <col min="2" max="2" width="19.6640625" customWidth="1"/>
    <col min="3" max="3" width="18.33203125" style="505" customWidth="1"/>
    <col min="4" max="4" width="17.33203125" style="505" customWidth="1"/>
    <col min="5" max="5" width="19" style="505" customWidth="1"/>
    <col min="6" max="6" width="17.6640625" customWidth="1"/>
    <col min="7" max="7" width="19" customWidth="1"/>
    <col min="8" max="8" width="22.1640625" customWidth="1"/>
    <col min="9" max="10" width="18.6640625" customWidth="1"/>
    <col min="11" max="11" width="22.83203125" customWidth="1"/>
  </cols>
  <sheetData>
    <row r="3" spans="1:11" ht="15">
      <c r="F3" s="964"/>
      <c r="G3" s="964"/>
      <c r="H3" s="964"/>
      <c r="I3" s="967" t="s">
        <v>575</v>
      </c>
      <c r="J3" s="967"/>
      <c r="K3" s="967"/>
    </row>
    <row r="4" spans="1:11" ht="18">
      <c r="A4" s="966" t="s">
        <v>526</v>
      </c>
      <c r="B4" s="966"/>
      <c r="C4" s="966"/>
      <c r="D4" s="966"/>
      <c r="E4" s="966"/>
      <c r="F4" s="966"/>
      <c r="G4" s="966"/>
      <c r="H4" s="966"/>
      <c r="I4" s="966"/>
      <c r="J4" s="966"/>
      <c r="K4" s="966"/>
    </row>
    <row r="5" spans="1:11" ht="16.5" thickBot="1">
      <c r="A5" s="459"/>
      <c r="B5" s="459"/>
      <c r="C5" s="493"/>
      <c r="D5" s="493" t="s">
        <v>586</v>
      </c>
      <c r="E5" s="493"/>
      <c r="F5" s="459"/>
      <c r="G5" s="459"/>
      <c r="H5" s="965" t="s">
        <v>666</v>
      </c>
      <c r="I5" s="965"/>
      <c r="J5" s="965"/>
      <c r="K5" s="965"/>
    </row>
    <row r="6" spans="1:11" ht="47.25">
      <c r="A6" s="460" t="s">
        <v>527</v>
      </c>
      <c r="B6" s="461" t="s">
        <v>57</v>
      </c>
      <c r="C6" s="649" t="s">
        <v>66</v>
      </c>
      <c r="D6" s="649" t="s">
        <v>528</v>
      </c>
      <c r="E6" s="649" t="s">
        <v>529</v>
      </c>
      <c r="F6" s="460" t="s">
        <v>530</v>
      </c>
      <c r="G6" s="460" t="s">
        <v>531</v>
      </c>
      <c r="H6" s="460" t="s">
        <v>532</v>
      </c>
      <c r="I6" s="462" t="s">
        <v>533</v>
      </c>
      <c r="J6" s="462" t="s">
        <v>534</v>
      </c>
      <c r="K6" s="463" t="s">
        <v>50</v>
      </c>
    </row>
    <row r="7" spans="1:11" ht="47.25">
      <c r="A7" s="464" t="s">
        <v>535</v>
      </c>
      <c r="B7" s="465"/>
      <c r="C7" s="468"/>
      <c r="D7" s="468"/>
      <c r="E7" s="468"/>
      <c r="F7" s="465"/>
      <c r="G7" s="465"/>
      <c r="H7" s="465"/>
      <c r="I7" s="466"/>
      <c r="J7" s="466"/>
      <c r="K7" s="467"/>
    </row>
    <row r="8" spans="1:11" ht="30.75">
      <c r="A8" s="486" t="s">
        <v>689</v>
      </c>
      <c r="B8" s="465"/>
      <c r="C8" s="481">
        <v>32051800</v>
      </c>
      <c r="D8" s="481">
        <v>6250101</v>
      </c>
      <c r="E8" s="481">
        <v>35673700</v>
      </c>
      <c r="F8" s="465"/>
      <c r="G8" s="465"/>
      <c r="H8" s="468">
        <f>SUM(C8:G8)</f>
        <v>73975601</v>
      </c>
      <c r="I8" s="466"/>
      <c r="J8" s="466"/>
      <c r="K8" s="452">
        <f>H8+I8+J8</f>
        <v>73975601</v>
      </c>
    </row>
    <row r="9" spans="1:11" ht="31.5">
      <c r="A9" s="471" t="s">
        <v>536</v>
      </c>
      <c r="B9" s="470"/>
      <c r="C9" s="470"/>
      <c r="D9" s="470"/>
      <c r="E9" s="470"/>
      <c r="F9" s="470"/>
      <c r="G9" s="470"/>
      <c r="H9" s="468">
        <f t="shared" ref="H9:H76" si="0">SUM(C9:G9)</f>
        <v>0</v>
      </c>
      <c r="I9" s="466"/>
      <c r="J9" s="466"/>
      <c r="K9" s="452">
        <f t="shared" ref="K9:K74" si="1">H9+I9+J9</f>
        <v>0</v>
      </c>
    </row>
    <row r="10" spans="1:11" ht="15.75">
      <c r="A10" s="469" t="s">
        <v>607</v>
      </c>
      <c r="B10" s="470">
        <v>24000000</v>
      </c>
      <c r="C10" s="470">
        <v>9657000</v>
      </c>
      <c r="D10" s="470">
        <v>1883115</v>
      </c>
      <c r="E10" s="470">
        <v>13407600</v>
      </c>
      <c r="F10" s="470"/>
      <c r="G10" s="470"/>
      <c r="H10" s="468">
        <f t="shared" si="0"/>
        <v>24947715</v>
      </c>
      <c r="I10" s="466"/>
      <c r="J10" s="466"/>
      <c r="K10" s="452">
        <f t="shared" si="1"/>
        <v>24947715</v>
      </c>
    </row>
    <row r="11" spans="1:11" ht="31.5">
      <c r="A11" s="471" t="s">
        <v>537</v>
      </c>
      <c r="B11" s="470"/>
      <c r="C11" s="470"/>
      <c r="D11" s="470"/>
      <c r="E11" s="470"/>
      <c r="F11" s="470"/>
      <c r="G11" s="470"/>
      <c r="H11" s="468">
        <f t="shared" si="0"/>
        <v>0</v>
      </c>
      <c r="I11" s="466"/>
      <c r="J11" s="466"/>
      <c r="K11" s="452">
        <f t="shared" si="1"/>
        <v>0</v>
      </c>
    </row>
    <row r="12" spans="1:11" ht="30.75">
      <c r="A12" s="472" t="s">
        <v>690</v>
      </c>
      <c r="B12" s="470">
        <v>51800000</v>
      </c>
      <c r="C12" s="470"/>
      <c r="D12" s="470"/>
      <c r="E12" s="470">
        <v>35413000</v>
      </c>
      <c r="F12" s="470"/>
      <c r="G12" s="470"/>
      <c r="H12" s="468">
        <f t="shared" si="0"/>
        <v>35413000</v>
      </c>
      <c r="I12" s="466">
        <v>261626757</v>
      </c>
      <c r="J12" s="757">
        <v>636023671</v>
      </c>
      <c r="K12" s="452">
        <f>H12+I12+J12</f>
        <v>933063428</v>
      </c>
    </row>
    <row r="13" spans="1:11" ht="31.5">
      <c r="A13" s="471" t="s">
        <v>691</v>
      </c>
      <c r="B13" s="470"/>
      <c r="C13" s="470"/>
      <c r="D13" s="470"/>
      <c r="E13" s="470"/>
      <c r="F13" s="470"/>
      <c r="G13" s="470"/>
      <c r="H13" s="468">
        <f t="shared" si="0"/>
        <v>0</v>
      </c>
      <c r="I13" s="466"/>
      <c r="J13" s="466"/>
      <c r="K13" s="452">
        <f t="shared" si="1"/>
        <v>0</v>
      </c>
    </row>
    <row r="14" spans="1:11" ht="30.75">
      <c r="A14" s="473" t="s">
        <v>692</v>
      </c>
      <c r="B14" s="475">
        <v>0</v>
      </c>
      <c r="C14" s="475"/>
      <c r="D14" s="475"/>
      <c r="E14" s="475">
        <v>18900000</v>
      </c>
      <c r="F14" s="475"/>
      <c r="G14" s="475"/>
      <c r="H14" s="476">
        <f t="shared" si="0"/>
        <v>18900000</v>
      </c>
      <c r="I14" s="477"/>
      <c r="J14" s="478"/>
      <c r="K14" s="479">
        <f t="shared" si="1"/>
        <v>18900000</v>
      </c>
    </row>
    <row r="15" spans="1:11" ht="31.5">
      <c r="A15" s="480" t="s">
        <v>538</v>
      </c>
      <c r="B15" s="475"/>
      <c r="C15" s="475"/>
      <c r="D15" s="475"/>
      <c r="E15" s="475"/>
      <c r="F15" s="475"/>
      <c r="G15" s="475"/>
      <c r="H15" s="476">
        <f t="shared" si="0"/>
        <v>0</v>
      </c>
      <c r="I15" s="477"/>
      <c r="J15" s="478"/>
      <c r="K15" s="479">
        <f t="shared" si="1"/>
        <v>0</v>
      </c>
    </row>
    <row r="16" spans="1:11" ht="45.75">
      <c r="A16" s="472" t="s">
        <v>734</v>
      </c>
      <c r="B16" s="470"/>
      <c r="C16" s="470"/>
      <c r="D16" s="470"/>
      <c r="E16" s="470"/>
      <c r="F16" s="470"/>
      <c r="G16" s="475">
        <v>107412000</v>
      </c>
      <c r="H16" s="476">
        <f t="shared" si="0"/>
        <v>107412000</v>
      </c>
      <c r="I16" s="466"/>
      <c r="J16" s="466">
        <v>38100000</v>
      </c>
      <c r="K16" s="479">
        <f t="shared" si="1"/>
        <v>145512000</v>
      </c>
    </row>
    <row r="17" spans="1:11" ht="60.75">
      <c r="A17" s="473" t="s">
        <v>735</v>
      </c>
      <c r="B17" s="475"/>
      <c r="C17" s="475"/>
      <c r="D17" s="475"/>
      <c r="E17" s="475"/>
      <c r="F17" s="475"/>
      <c r="G17" s="475">
        <v>14848290</v>
      </c>
      <c r="H17" s="476">
        <f t="shared" si="0"/>
        <v>14848290</v>
      </c>
      <c r="I17" s="477"/>
      <c r="J17" s="478"/>
      <c r="K17" s="479">
        <f t="shared" si="1"/>
        <v>14848290</v>
      </c>
    </row>
    <row r="18" spans="1:11" ht="30.75">
      <c r="A18" s="473" t="s">
        <v>736</v>
      </c>
      <c r="B18" s="475"/>
      <c r="C18" s="475"/>
      <c r="D18" s="475"/>
      <c r="E18" s="475"/>
      <c r="F18" s="475"/>
      <c r="G18" s="475">
        <v>764595</v>
      </c>
      <c r="H18" s="476">
        <f t="shared" si="0"/>
        <v>764595</v>
      </c>
      <c r="I18" s="477"/>
      <c r="J18" s="478"/>
      <c r="K18" s="479">
        <f t="shared" si="1"/>
        <v>764595</v>
      </c>
    </row>
    <row r="19" spans="1:11" ht="15.75">
      <c r="A19" s="471" t="s">
        <v>539</v>
      </c>
      <c r="B19" s="470"/>
      <c r="C19" s="470"/>
      <c r="D19" s="470"/>
      <c r="E19" s="470"/>
      <c r="F19" s="470"/>
      <c r="G19" s="470"/>
      <c r="H19" s="468">
        <f t="shared" si="0"/>
        <v>0</v>
      </c>
      <c r="I19" s="466"/>
      <c r="J19" s="466"/>
      <c r="K19" s="452">
        <f t="shared" si="1"/>
        <v>0</v>
      </c>
    </row>
    <row r="20" spans="1:11" ht="15.75">
      <c r="A20" s="469" t="s">
        <v>693</v>
      </c>
      <c r="B20" s="470">
        <v>0</v>
      </c>
      <c r="C20" s="470"/>
      <c r="D20" s="470"/>
      <c r="E20" s="470">
        <v>150000</v>
      </c>
      <c r="F20" s="470"/>
      <c r="G20" s="470"/>
      <c r="H20" s="468">
        <f t="shared" si="0"/>
        <v>150000</v>
      </c>
      <c r="I20" s="466"/>
      <c r="J20" s="466"/>
      <c r="K20" s="452">
        <f t="shared" si="1"/>
        <v>150000</v>
      </c>
    </row>
    <row r="21" spans="1:11" ht="31.5">
      <c r="A21" s="471" t="s">
        <v>540</v>
      </c>
      <c r="B21" s="470"/>
      <c r="C21" s="470"/>
      <c r="D21" s="470"/>
      <c r="E21" s="470"/>
      <c r="F21" s="470"/>
      <c r="G21" s="470"/>
      <c r="H21" s="468"/>
      <c r="I21" s="466"/>
      <c r="J21" s="466"/>
      <c r="K21" s="452">
        <f t="shared" si="1"/>
        <v>0</v>
      </c>
    </row>
    <row r="22" spans="1:11" ht="30.75">
      <c r="A22" s="472" t="s">
        <v>694</v>
      </c>
      <c r="B22" s="470">
        <v>0</v>
      </c>
      <c r="C22" s="470"/>
      <c r="D22" s="470"/>
      <c r="E22" s="470">
        <v>6000000</v>
      </c>
      <c r="F22" s="470"/>
      <c r="G22" s="470"/>
      <c r="H22" s="468">
        <f t="shared" si="0"/>
        <v>6000000</v>
      </c>
      <c r="I22" s="466"/>
      <c r="J22" s="466"/>
      <c r="K22" s="452">
        <f t="shared" si="1"/>
        <v>6000000</v>
      </c>
    </row>
    <row r="23" spans="1:11" ht="31.5">
      <c r="A23" s="480" t="s">
        <v>541</v>
      </c>
      <c r="B23" s="475"/>
      <c r="C23" s="475"/>
      <c r="D23" s="475"/>
      <c r="E23" s="475"/>
      <c r="F23" s="475"/>
      <c r="G23" s="475"/>
      <c r="H23" s="476">
        <f t="shared" si="0"/>
        <v>0</v>
      </c>
      <c r="I23" s="477"/>
      <c r="J23" s="478"/>
      <c r="K23" s="479">
        <f t="shared" si="1"/>
        <v>0</v>
      </c>
    </row>
    <row r="24" spans="1:11" ht="30.75">
      <c r="A24" s="473" t="s">
        <v>695</v>
      </c>
      <c r="B24" s="475">
        <v>1000000</v>
      </c>
      <c r="C24" s="475">
        <v>1500000</v>
      </c>
      <c r="D24" s="475">
        <v>292500</v>
      </c>
      <c r="E24" s="475">
        <v>7250000</v>
      </c>
      <c r="F24" s="475">
        <v>0</v>
      </c>
      <c r="G24" s="475"/>
      <c r="H24" s="476">
        <f t="shared" si="0"/>
        <v>9042500</v>
      </c>
      <c r="I24" s="477"/>
      <c r="J24" s="478"/>
      <c r="K24" s="479">
        <f t="shared" si="1"/>
        <v>9042500</v>
      </c>
    </row>
    <row r="25" spans="1:11" ht="15.75">
      <c r="A25" s="480" t="s">
        <v>542</v>
      </c>
      <c r="B25" s="475"/>
      <c r="C25" s="475"/>
      <c r="D25" s="475"/>
      <c r="E25" s="475"/>
      <c r="F25" s="475"/>
      <c r="G25" s="475"/>
      <c r="H25" s="476">
        <f t="shared" si="0"/>
        <v>0</v>
      </c>
      <c r="I25" s="477"/>
      <c r="J25" s="478"/>
      <c r="K25" s="479">
        <f t="shared" si="1"/>
        <v>0</v>
      </c>
    </row>
    <row r="26" spans="1:11" ht="30.75">
      <c r="A26" s="473" t="s">
        <v>696</v>
      </c>
      <c r="B26" s="475">
        <v>4000000</v>
      </c>
      <c r="C26" s="475">
        <v>7917700</v>
      </c>
      <c r="D26" s="475">
        <v>1543952</v>
      </c>
      <c r="E26" s="475">
        <v>3011000</v>
      </c>
      <c r="F26" s="475"/>
      <c r="G26" s="475"/>
      <c r="H26" s="476">
        <f t="shared" si="0"/>
        <v>12472652</v>
      </c>
      <c r="I26" s="477"/>
      <c r="J26" s="478"/>
      <c r="K26" s="479">
        <f t="shared" si="1"/>
        <v>12472652</v>
      </c>
    </row>
    <row r="27" spans="1:11" ht="15.75">
      <c r="A27" s="471" t="s">
        <v>543</v>
      </c>
      <c r="B27" s="470"/>
      <c r="C27" s="470"/>
      <c r="D27" s="470"/>
      <c r="E27" s="470"/>
      <c r="F27" s="470"/>
      <c r="G27" s="470"/>
      <c r="H27" s="468">
        <f t="shared" si="0"/>
        <v>0</v>
      </c>
      <c r="I27" s="466"/>
      <c r="J27" s="466"/>
      <c r="K27" s="452">
        <f>H27+I27+J27</f>
        <v>0</v>
      </c>
    </row>
    <row r="28" spans="1:11" ht="31.5">
      <c r="A28" s="471" t="s">
        <v>544</v>
      </c>
      <c r="B28" s="470"/>
      <c r="C28" s="470"/>
      <c r="D28" s="470"/>
      <c r="E28" s="470"/>
      <c r="F28" s="470"/>
      <c r="G28" s="470"/>
      <c r="H28" s="468">
        <f t="shared" si="0"/>
        <v>0</v>
      </c>
      <c r="I28" s="466"/>
      <c r="J28" s="466"/>
      <c r="K28" s="452">
        <f t="shared" si="1"/>
        <v>0</v>
      </c>
    </row>
    <row r="29" spans="1:11" ht="15.75">
      <c r="A29" s="472" t="s">
        <v>697</v>
      </c>
      <c r="B29" s="470"/>
      <c r="C29" s="481">
        <v>5956500</v>
      </c>
      <c r="D29" s="481">
        <v>1161518</v>
      </c>
      <c r="E29" s="481">
        <v>2881982</v>
      </c>
      <c r="F29" s="481"/>
      <c r="G29" s="481"/>
      <c r="H29" s="468">
        <f t="shared" si="0"/>
        <v>10000000</v>
      </c>
      <c r="I29" s="466"/>
      <c r="J29" s="466"/>
      <c r="K29" s="452">
        <f t="shared" si="1"/>
        <v>10000000</v>
      </c>
    </row>
    <row r="30" spans="1:11" ht="31.5">
      <c r="A30" s="480" t="s">
        <v>545</v>
      </c>
      <c r="B30" s="475"/>
      <c r="C30" s="482"/>
      <c r="D30" s="482"/>
      <c r="E30" s="482"/>
      <c r="F30" s="482"/>
      <c r="G30" s="482"/>
      <c r="H30" s="476">
        <f t="shared" si="0"/>
        <v>0</v>
      </c>
      <c r="I30" s="477"/>
      <c r="J30" s="478"/>
      <c r="K30" s="479">
        <f t="shared" si="1"/>
        <v>0</v>
      </c>
    </row>
    <row r="31" spans="1:11" ht="15.75">
      <c r="A31" s="473" t="s">
        <v>698</v>
      </c>
      <c r="B31" s="475"/>
      <c r="C31" s="482">
        <v>2146500</v>
      </c>
      <c r="D31" s="482">
        <v>449963</v>
      </c>
      <c r="E31" s="482">
        <v>3000000</v>
      </c>
      <c r="F31" s="482"/>
      <c r="G31" s="482"/>
      <c r="H31" s="476">
        <f t="shared" si="0"/>
        <v>5596463</v>
      </c>
      <c r="I31" s="477"/>
      <c r="J31" s="478"/>
      <c r="K31" s="479">
        <f t="shared" si="1"/>
        <v>5596463</v>
      </c>
    </row>
    <row r="32" spans="1:11" ht="31.5">
      <c r="A32" s="480" t="s">
        <v>546</v>
      </c>
      <c r="B32" s="475"/>
      <c r="C32" s="482"/>
      <c r="D32" s="482"/>
      <c r="E32" s="482"/>
      <c r="F32" s="482"/>
      <c r="G32" s="482"/>
      <c r="H32" s="476">
        <f t="shared" si="0"/>
        <v>0</v>
      </c>
      <c r="I32" s="477"/>
      <c r="J32" s="478"/>
      <c r="K32" s="479">
        <f t="shared" si="1"/>
        <v>0</v>
      </c>
    </row>
    <row r="33" spans="1:11" ht="15.75">
      <c r="A33" s="474" t="s">
        <v>699</v>
      </c>
      <c r="B33" s="475">
        <v>700000</v>
      </c>
      <c r="C33" s="475">
        <v>500000</v>
      </c>
      <c r="D33" s="475">
        <v>97500</v>
      </c>
      <c r="E33" s="475">
        <v>2469000</v>
      </c>
      <c r="F33" s="475"/>
      <c r="G33" s="475"/>
      <c r="H33" s="476">
        <f>SUM(C33:G33)</f>
        <v>3066500</v>
      </c>
      <c r="I33" s="477"/>
      <c r="J33" s="478"/>
      <c r="K33" s="479">
        <f t="shared" si="1"/>
        <v>3066500</v>
      </c>
    </row>
    <row r="34" spans="1:11" ht="15.75">
      <c r="A34" s="483" t="s">
        <v>547</v>
      </c>
      <c r="B34" s="470"/>
      <c r="C34" s="470"/>
      <c r="D34" s="470"/>
      <c r="E34" s="470"/>
      <c r="F34" s="470"/>
      <c r="G34" s="470"/>
      <c r="H34" s="468">
        <f t="shared" si="0"/>
        <v>0</v>
      </c>
      <c r="I34" s="466"/>
      <c r="J34" s="466"/>
      <c r="K34" s="452">
        <f t="shared" si="1"/>
        <v>0</v>
      </c>
    </row>
    <row r="35" spans="1:11" ht="15.75">
      <c r="A35" s="469" t="s">
        <v>700</v>
      </c>
      <c r="B35" s="470">
        <v>0</v>
      </c>
      <c r="C35" s="470"/>
      <c r="D35" s="470"/>
      <c r="E35" s="470">
        <v>14068000</v>
      </c>
      <c r="F35" s="470"/>
      <c r="G35" s="470"/>
      <c r="H35" s="468">
        <f t="shared" si="0"/>
        <v>14068000</v>
      </c>
      <c r="I35" s="466"/>
      <c r="J35" s="466"/>
      <c r="K35" s="452">
        <f t="shared" si="1"/>
        <v>14068000</v>
      </c>
    </row>
    <row r="36" spans="1:11" ht="15.75">
      <c r="A36" s="483" t="s">
        <v>684</v>
      </c>
      <c r="B36" s="470"/>
      <c r="C36" s="470"/>
      <c r="D36" s="470"/>
      <c r="E36" s="470"/>
      <c r="F36" s="470"/>
      <c r="G36" s="470"/>
      <c r="H36" s="468"/>
      <c r="I36" s="466"/>
      <c r="J36" s="466"/>
      <c r="K36" s="452">
        <f t="shared" si="1"/>
        <v>0</v>
      </c>
    </row>
    <row r="37" spans="1:11" ht="31.5">
      <c r="A37" s="484" t="s">
        <v>548</v>
      </c>
      <c r="B37" s="470"/>
      <c r="C37" s="481"/>
      <c r="D37" s="481"/>
      <c r="E37" s="481"/>
      <c r="F37" s="481"/>
      <c r="G37" s="481"/>
      <c r="H37" s="468">
        <f t="shared" si="0"/>
        <v>0</v>
      </c>
      <c r="I37" s="466"/>
      <c r="J37" s="466"/>
      <c r="K37" s="452">
        <f t="shared" si="1"/>
        <v>0</v>
      </c>
    </row>
    <row r="38" spans="1:11" ht="15.75">
      <c r="A38" s="485" t="s">
        <v>701</v>
      </c>
      <c r="B38" s="470"/>
      <c r="C38" s="481"/>
      <c r="D38" s="481"/>
      <c r="E38" s="481">
        <v>2200000</v>
      </c>
      <c r="F38" s="481"/>
      <c r="G38" s="481"/>
      <c r="H38" s="468">
        <f t="shared" si="0"/>
        <v>2200000</v>
      </c>
      <c r="I38" s="466"/>
      <c r="J38" s="466"/>
      <c r="K38" s="452">
        <f t="shared" si="1"/>
        <v>2200000</v>
      </c>
    </row>
    <row r="39" spans="1:11" ht="31.5">
      <c r="A39" s="484" t="s">
        <v>549</v>
      </c>
      <c r="B39" s="470"/>
      <c r="C39" s="481"/>
      <c r="D39" s="481"/>
      <c r="E39" s="481"/>
      <c r="F39" s="481"/>
      <c r="G39" s="481"/>
      <c r="H39" s="468"/>
      <c r="I39" s="466"/>
      <c r="J39" s="466"/>
      <c r="K39" s="452">
        <f t="shared" si="1"/>
        <v>0</v>
      </c>
    </row>
    <row r="40" spans="1:11" ht="15.75">
      <c r="A40" s="484" t="s">
        <v>550</v>
      </c>
      <c r="B40" s="470"/>
      <c r="C40" s="481"/>
      <c r="D40" s="481"/>
      <c r="E40" s="481"/>
      <c r="F40" s="481"/>
      <c r="G40" s="481"/>
      <c r="H40" s="468">
        <f t="shared" si="0"/>
        <v>0</v>
      </c>
      <c r="I40" s="466"/>
      <c r="J40" s="466"/>
      <c r="K40" s="452">
        <f t="shared" si="1"/>
        <v>0</v>
      </c>
    </row>
    <row r="41" spans="1:11" ht="15.75">
      <c r="A41" s="469" t="s">
        <v>702</v>
      </c>
      <c r="B41" s="470">
        <v>0</v>
      </c>
      <c r="C41" s="470"/>
      <c r="D41" s="470"/>
      <c r="E41" s="470">
        <v>35000000</v>
      </c>
      <c r="F41" s="470"/>
      <c r="G41" s="470"/>
      <c r="H41" s="468">
        <f t="shared" si="0"/>
        <v>35000000</v>
      </c>
      <c r="I41" s="466"/>
      <c r="J41" s="466"/>
      <c r="K41" s="452">
        <f t="shared" si="1"/>
        <v>35000000</v>
      </c>
    </row>
    <row r="42" spans="1:11" ht="15.75">
      <c r="A42" s="483" t="s">
        <v>551</v>
      </c>
      <c r="B42" s="470"/>
      <c r="C42" s="470"/>
      <c r="D42" s="470"/>
      <c r="E42" s="470"/>
      <c r="F42" s="470"/>
      <c r="G42" s="470"/>
      <c r="H42" s="468">
        <f t="shared" si="0"/>
        <v>0</v>
      </c>
      <c r="I42" s="466"/>
      <c r="J42" s="466"/>
      <c r="K42" s="452">
        <f t="shared" si="1"/>
        <v>0</v>
      </c>
    </row>
    <row r="43" spans="1:11" ht="15.75">
      <c r="A43" s="469" t="s">
        <v>703</v>
      </c>
      <c r="B43" s="470">
        <v>0</v>
      </c>
      <c r="C43" s="470">
        <v>6460000</v>
      </c>
      <c r="D43" s="470">
        <v>1259700</v>
      </c>
      <c r="E43" s="470">
        <v>51765240</v>
      </c>
      <c r="F43" s="470"/>
      <c r="G43" s="470"/>
      <c r="H43" s="468">
        <f t="shared" si="0"/>
        <v>59484940</v>
      </c>
      <c r="I43" s="466"/>
      <c r="J43" s="466"/>
      <c r="K43" s="452">
        <f t="shared" si="1"/>
        <v>59484940</v>
      </c>
    </row>
    <row r="44" spans="1:11" ht="31.5">
      <c r="A44" s="480" t="s">
        <v>552</v>
      </c>
      <c r="B44" s="475"/>
      <c r="C44" s="475"/>
      <c r="D44" s="475"/>
      <c r="E44" s="475"/>
      <c r="F44" s="475"/>
      <c r="G44" s="475"/>
      <c r="H44" s="476">
        <f t="shared" si="0"/>
        <v>0</v>
      </c>
      <c r="I44" s="477"/>
      <c r="J44" s="478"/>
      <c r="K44" s="479">
        <f t="shared" si="1"/>
        <v>0</v>
      </c>
    </row>
    <row r="45" spans="1:11" ht="15.75">
      <c r="A45" s="474" t="s">
        <v>704</v>
      </c>
      <c r="B45" s="475">
        <v>19050000</v>
      </c>
      <c r="C45" s="475">
        <v>170000</v>
      </c>
      <c r="D45" s="475">
        <v>8500</v>
      </c>
      <c r="E45" s="475">
        <v>6077000</v>
      </c>
      <c r="F45" s="475"/>
      <c r="G45" s="475"/>
      <c r="H45" s="476">
        <f t="shared" si="0"/>
        <v>6255500</v>
      </c>
      <c r="I45" s="477"/>
      <c r="J45" s="478"/>
      <c r="K45" s="479">
        <f t="shared" si="1"/>
        <v>6255500</v>
      </c>
    </row>
    <row r="46" spans="1:11" ht="30.75">
      <c r="A46" s="473" t="s">
        <v>705</v>
      </c>
      <c r="B46" s="475"/>
      <c r="C46" s="475"/>
      <c r="D46" s="475"/>
      <c r="E46" s="475"/>
      <c r="F46" s="475"/>
      <c r="G46" s="475">
        <v>1564000</v>
      </c>
      <c r="H46" s="476">
        <f t="shared" si="0"/>
        <v>1564000</v>
      </c>
      <c r="I46" s="477"/>
      <c r="J46" s="478"/>
      <c r="K46" s="479">
        <f t="shared" si="1"/>
        <v>1564000</v>
      </c>
    </row>
    <row r="47" spans="1:11" ht="47.25">
      <c r="A47" s="480" t="s">
        <v>608</v>
      </c>
      <c r="B47" s="475"/>
      <c r="C47" s="475"/>
      <c r="D47" s="475"/>
      <c r="E47" s="475"/>
      <c r="F47" s="475"/>
      <c r="G47" s="475"/>
      <c r="H47" s="476">
        <f t="shared" si="0"/>
        <v>0</v>
      </c>
      <c r="I47" s="477"/>
      <c r="J47" s="478"/>
      <c r="K47" s="479">
        <f t="shared" si="1"/>
        <v>0</v>
      </c>
    </row>
    <row r="48" spans="1:11" ht="15.75">
      <c r="A48" s="473" t="s">
        <v>609</v>
      </c>
      <c r="B48" s="475"/>
      <c r="C48" s="475"/>
      <c r="D48" s="475"/>
      <c r="E48" s="475">
        <v>1800000</v>
      </c>
      <c r="F48" s="475"/>
      <c r="G48" s="475"/>
      <c r="H48" s="476">
        <f t="shared" si="0"/>
        <v>1800000</v>
      </c>
      <c r="I48" s="477"/>
      <c r="J48" s="478"/>
      <c r="K48" s="479">
        <f t="shared" si="1"/>
        <v>1800000</v>
      </c>
    </row>
    <row r="49" spans="1:11" ht="47.25">
      <c r="A49" s="471" t="s">
        <v>553</v>
      </c>
      <c r="B49" s="470"/>
      <c r="C49" s="470"/>
      <c r="D49" s="470"/>
      <c r="E49" s="470"/>
      <c r="F49" s="470"/>
      <c r="G49" s="470"/>
      <c r="H49" s="468">
        <f t="shared" si="0"/>
        <v>0</v>
      </c>
      <c r="I49" s="466"/>
      <c r="J49" s="466"/>
      <c r="K49" s="452">
        <f t="shared" si="1"/>
        <v>0</v>
      </c>
    </row>
    <row r="50" spans="1:11" ht="31.5">
      <c r="A50" s="471" t="s">
        <v>706</v>
      </c>
      <c r="B50" s="470"/>
      <c r="C50" s="470">
        <v>1073250</v>
      </c>
      <c r="D50" s="470">
        <v>209284</v>
      </c>
      <c r="E50" s="470">
        <v>4240000</v>
      </c>
      <c r="F50" s="470"/>
      <c r="G50" s="470">
        <f>48000000+12000000</f>
        <v>60000000</v>
      </c>
      <c r="H50" s="468">
        <f t="shared" si="0"/>
        <v>65522534</v>
      </c>
      <c r="I50" s="466"/>
      <c r="J50" s="466"/>
      <c r="K50" s="452">
        <f t="shared" si="1"/>
        <v>65522534</v>
      </c>
    </row>
    <row r="51" spans="1:11" ht="31.5">
      <c r="A51" s="480" t="s">
        <v>554</v>
      </c>
      <c r="B51" s="475"/>
      <c r="C51" s="475"/>
      <c r="D51" s="475"/>
      <c r="E51" s="475"/>
      <c r="F51" s="475"/>
      <c r="G51" s="475"/>
      <c r="H51" s="476">
        <f t="shared" si="0"/>
        <v>0</v>
      </c>
      <c r="I51" s="477"/>
      <c r="J51" s="478"/>
      <c r="K51" s="479">
        <f t="shared" si="1"/>
        <v>0</v>
      </c>
    </row>
    <row r="52" spans="1:11" ht="15.75">
      <c r="A52" s="658" t="s">
        <v>709</v>
      </c>
      <c r="B52" s="475"/>
      <c r="C52" s="475">
        <v>822750</v>
      </c>
      <c r="D52" s="475">
        <v>160436</v>
      </c>
      <c r="E52" s="475">
        <v>4380000</v>
      </c>
      <c r="F52" s="475"/>
      <c r="G52" s="475"/>
      <c r="H52" s="476">
        <f t="shared" si="0"/>
        <v>5363186</v>
      </c>
      <c r="I52" s="477"/>
      <c r="J52" s="478"/>
      <c r="K52" s="479">
        <f t="shared" si="1"/>
        <v>5363186</v>
      </c>
    </row>
    <row r="53" spans="1:11" ht="30.75">
      <c r="A53" s="658" t="s">
        <v>707</v>
      </c>
      <c r="B53" s="475"/>
      <c r="C53" s="475"/>
      <c r="D53" s="475"/>
      <c r="E53" s="475"/>
      <c r="F53" s="475"/>
      <c r="G53" s="475">
        <f>7744000+4000000</f>
        <v>11744000</v>
      </c>
      <c r="H53" s="476">
        <f t="shared" si="0"/>
        <v>11744000</v>
      </c>
      <c r="I53" s="477"/>
      <c r="J53" s="478"/>
      <c r="K53" s="479">
        <f t="shared" si="1"/>
        <v>11744000</v>
      </c>
    </row>
    <row r="54" spans="1:11" ht="31.5">
      <c r="A54" s="480" t="s">
        <v>555</v>
      </c>
      <c r="B54" s="475"/>
      <c r="C54" s="475"/>
      <c r="D54" s="475"/>
      <c r="E54" s="475"/>
      <c r="F54" s="475"/>
      <c r="G54" s="475"/>
      <c r="H54" s="476">
        <f t="shared" si="0"/>
        <v>0</v>
      </c>
      <c r="I54" s="477"/>
      <c r="J54" s="478"/>
      <c r="K54" s="479">
        <f t="shared" si="1"/>
        <v>0</v>
      </c>
    </row>
    <row r="55" spans="1:11" ht="15.75">
      <c r="A55" s="474" t="s">
        <v>708</v>
      </c>
      <c r="B55" s="475"/>
      <c r="C55" s="475"/>
      <c r="D55" s="475"/>
      <c r="E55" s="475"/>
      <c r="F55" s="475"/>
      <c r="G55" s="475">
        <v>11503000</v>
      </c>
      <c r="H55" s="476">
        <f t="shared" si="0"/>
        <v>11503000</v>
      </c>
      <c r="I55" s="477"/>
      <c r="J55" s="478"/>
      <c r="K55" s="479">
        <f t="shared" si="1"/>
        <v>11503000</v>
      </c>
    </row>
    <row r="56" spans="1:11" ht="47.25">
      <c r="A56" s="471" t="s">
        <v>556</v>
      </c>
      <c r="B56" s="470"/>
      <c r="C56" s="470"/>
      <c r="D56" s="470"/>
      <c r="E56" s="470"/>
      <c r="F56" s="470"/>
      <c r="G56" s="470"/>
      <c r="H56" s="468"/>
      <c r="I56" s="466"/>
      <c r="J56" s="466"/>
      <c r="K56" s="452">
        <f t="shared" si="1"/>
        <v>0</v>
      </c>
    </row>
    <row r="57" spans="1:11" ht="30.75">
      <c r="A57" s="472" t="s">
        <v>710</v>
      </c>
      <c r="B57" s="470">
        <v>1000000</v>
      </c>
      <c r="C57" s="481">
        <v>9864500</v>
      </c>
      <c r="D57" s="481">
        <v>1923578</v>
      </c>
      <c r="E57" s="481">
        <v>19030788</v>
      </c>
      <c r="F57" s="481"/>
      <c r="G57" s="481"/>
      <c r="H57" s="468">
        <f t="shared" si="0"/>
        <v>30818866</v>
      </c>
      <c r="I57" s="466"/>
      <c r="J57" s="466"/>
      <c r="K57" s="452">
        <f t="shared" si="1"/>
        <v>30818866</v>
      </c>
    </row>
    <row r="58" spans="1:11" ht="31.5">
      <c r="A58" s="480" t="s">
        <v>557</v>
      </c>
      <c r="B58" s="475"/>
      <c r="C58" s="482"/>
      <c r="D58" s="482"/>
      <c r="E58" s="482"/>
      <c r="F58" s="482"/>
      <c r="G58" s="482"/>
      <c r="H58" s="476">
        <f t="shared" si="0"/>
        <v>0</v>
      </c>
      <c r="I58" s="477"/>
      <c r="J58" s="478"/>
      <c r="K58" s="479">
        <f t="shared" si="1"/>
        <v>0</v>
      </c>
    </row>
    <row r="59" spans="1:11" ht="15.75">
      <c r="A59" s="473" t="s">
        <v>711</v>
      </c>
      <c r="B59" s="475">
        <v>4500000</v>
      </c>
      <c r="C59" s="482">
        <v>1000000</v>
      </c>
      <c r="D59" s="482">
        <v>195000</v>
      </c>
      <c r="E59" s="482">
        <v>2720000</v>
      </c>
      <c r="F59" s="482"/>
      <c r="G59" s="482"/>
      <c r="H59" s="476">
        <f t="shared" si="0"/>
        <v>3915000</v>
      </c>
      <c r="I59" s="477"/>
      <c r="J59" s="478"/>
      <c r="K59" s="479">
        <f t="shared" si="1"/>
        <v>3915000</v>
      </c>
    </row>
    <row r="60" spans="1:11" ht="15.75">
      <c r="A60" s="480" t="s">
        <v>558</v>
      </c>
      <c r="B60" s="475"/>
      <c r="C60" s="482"/>
      <c r="D60" s="482"/>
      <c r="E60" s="482"/>
      <c r="F60" s="482"/>
      <c r="G60" s="482"/>
      <c r="H60" s="476">
        <f t="shared" si="0"/>
        <v>0</v>
      </c>
      <c r="I60" s="477"/>
      <c r="J60" s="478"/>
      <c r="K60" s="479">
        <f t="shared" si="1"/>
        <v>0</v>
      </c>
    </row>
    <row r="61" spans="1:11" ht="15.75">
      <c r="A61" s="473" t="s">
        <v>712</v>
      </c>
      <c r="B61" s="475"/>
      <c r="C61" s="482"/>
      <c r="D61" s="482"/>
      <c r="E61" s="482">
        <v>5600000</v>
      </c>
      <c r="F61" s="482"/>
      <c r="G61" s="482"/>
      <c r="H61" s="476">
        <f t="shared" si="0"/>
        <v>5600000</v>
      </c>
      <c r="I61" s="477"/>
      <c r="J61" s="478"/>
      <c r="K61" s="479">
        <f t="shared" si="1"/>
        <v>5600000</v>
      </c>
    </row>
    <row r="62" spans="1:11" ht="15.75">
      <c r="A62" s="480" t="s">
        <v>559</v>
      </c>
      <c r="B62" s="475"/>
      <c r="C62" s="482"/>
      <c r="D62" s="482"/>
      <c r="E62" s="482"/>
      <c r="F62" s="482"/>
      <c r="G62" s="482"/>
      <c r="H62" s="476">
        <f t="shared" si="0"/>
        <v>0</v>
      </c>
      <c r="I62" s="477"/>
      <c r="J62" s="478"/>
      <c r="K62" s="479">
        <f t="shared" si="1"/>
        <v>0</v>
      </c>
    </row>
    <row r="63" spans="1:11" ht="15.75">
      <c r="A63" s="480" t="s">
        <v>713</v>
      </c>
      <c r="B63" s="475">
        <v>1400000</v>
      </c>
      <c r="C63" s="482"/>
      <c r="D63" s="482"/>
      <c r="E63" s="482">
        <v>10000000</v>
      </c>
      <c r="F63" s="482"/>
      <c r="G63" s="482"/>
      <c r="H63" s="476">
        <f t="shared" si="0"/>
        <v>10000000</v>
      </c>
      <c r="I63" s="477"/>
      <c r="J63" s="478"/>
      <c r="K63" s="479">
        <f t="shared" si="1"/>
        <v>10000000</v>
      </c>
    </row>
    <row r="64" spans="1:11" ht="31.5">
      <c r="A64" s="480" t="s">
        <v>560</v>
      </c>
      <c r="B64" s="475"/>
      <c r="C64" s="482"/>
      <c r="D64" s="482"/>
      <c r="E64" s="482"/>
      <c r="F64" s="482"/>
      <c r="G64" s="482"/>
      <c r="H64" s="476">
        <f t="shared" si="0"/>
        <v>0</v>
      </c>
      <c r="I64" s="477"/>
      <c r="J64" s="478"/>
      <c r="K64" s="479">
        <f t="shared" si="1"/>
        <v>0</v>
      </c>
    </row>
    <row r="65" spans="1:11" ht="15.75">
      <c r="A65" s="658" t="s">
        <v>714</v>
      </c>
      <c r="B65" s="475"/>
      <c r="C65" s="482"/>
      <c r="D65" s="482"/>
      <c r="E65" s="482"/>
      <c r="F65" s="482"/>
      <c r="G65" s="482">
        <v>10000000</v>
      </c>
      <c r="H65" s="476">
        <f t="shared" si="0"/>
        <v>10000000</v>
      </c>
      <c r="I65" s="477"/>
      <c r="J65" s="478"/>
      <c r="K65" s="479">
        <f t="shared" si="1"/>
        <v>10000000</v>
      </c>
    </row>
    <row r="66" spans="1:11" ht="31.5">
      <c r="A66" s="480" t="s">
        <v>561</v>
      </c>
      <c r="B66" s="475"/>
      <c r="C66" s="482"/>
      <c r="D66" s="482"/>
      <c r="E66" s="482"/>
      <c r="F66" s="482"/>
      <c r="G66" s="482"/>
      <c r="H66" s="476">
        <f t="shared" si="0"/>
        <v>0</v>
      </c>
      <c r="I66" s="477"/>
      <c r="J66" s="478"/>
      <c r="K66" s="479">
        <f t="shared" si="1"/>
        <v>0</v>
      </c>
    </row>
    <row r="67" spans="1:11" ht="46.5">
      <c r="A67" s="480" t="s">
        <v>715</v>
      </c>
      <c r="B67" s="475"/>
      <c r="C67" s="482"/>
      <c r="D67" s="482"/>
      <c r="E67" s="482">
        <v>1656000</v>
      </c>
      <c r="F67" s="482"/>
      <c r="G67" s="482">
        <v>13416000</v>
      </c>
      <c r="H67" s="476">
        <f>SUM(C67:G67)</f>
        <v>15072000</v>
      </c>
      <c r="I67" s="477"/>
      <c r="J67" s="478"/>
      <c r="K67" s="479">
        <f t="shared" si="1"/>
        <v>15072000</v>
      </c>
    </row>
    <row r="68" spans="1:11" ht="31.5">
      <c r="A68" s="471" t="s">
        <v>562</v>
      </c>
      <c r="B68" s="470"/>
      <c r="C68" s="481"/>
      <c r="D68" s="481"/>
      <c r="E68" s="481"/>
      <c r="F68" s="481"/>
      <c r="G68" s="481"/>
      <c r="H68" s="468">
        <f t="shared" si="0"/>
        <v>0</v>
      </c>
      <c r="I68" s="466"/>
      <c r="J68" s="466"/>
      <c r="K68" s="452">
        <f t="shared" si="1"/>
        <v>0</v>
      </c>
    </row>
    <row r="69" spans="1:11" ht="15.75">
      <c r="A69" s="486" t="s">
        <v>716</v>
      </c>
      <c r="B69" s="470"/>
      <c r="C69" s="481"/>
      <c r="D69" s="481"/>
      <c r="E69" s="481"/>
      <c r="F69" s="481"/>
      <c r="G69" s="481">
        <v>850000</v>
      </c>
      <c r="H69" s="468">
        <f t="shared" si="0"/>
        <v>850000</v>
      </c>
      <c r="I69" s="466"/>
      <c r="J69" s="466"/>
      <c r="K69" s="452">
        <f t="shared" si="1"/>
        <v>850000</v>
      </c>
    </row>
    <row r="70" spans="1:11" ht="31.5">
      <c r="A70" s="480" t="s">
        <v>563</v>
      </c>
      <c r="B70" s="475"/>
      <c r="C70" s="482"/>
      <c r="D70" s="482"/>
      <c r="E70" s="482"/>
      <c r="F70" s="482"/>
      <c r="G70" s="482"/>
      <c r="H70" s="476">
        <f t="shared" si="0"/>
        <v>0</v>
      </c>
      <c r="I70" s="477"/>
      <c r="J70" s="478"/>
      <c r="K70" s="479">
        <f t="shared" si="1"/>
        <v>0</v>
      </c>
    </row>
    <row r="71" spans="1:11" ht="15.75">
      <c r="A71" s="473" t="s">
        <v>717</v>
      </c>
      <c r="B71" s="475">
        <v>0</v>
      </c>
      <c r="C71" s="482"/>
      <c r="D71" s="482"/>
      <c r="E71" s="482"/>
      <c r="F71" s="482"/>
      <c r="G71" s="482">
        <v>7500000</v>
      </c>
      <c r="H71" s="476">
        <f t="shared" si="0"/>
        <v>7500000</v>
      </c>
      <c r="I71" s="477"/>
      <c r="J71" s="478"/>
      <c r="K71" s="479">
        <f t="shared" si="1"/>
        <v>7500000</v>
      </c>
    </row>
    <row r="72" spans="1:11" ht="15.75">
      <c r="A72" s="480" t="s">
        <v>564</v>
      </c>
      <c r="B72" s="475"/>
      <c r="C72" s="482"/>
      <c r="D72" s="482"/>
      <c r="E72" s="482"/>
      <c r="F72" s="482"/>
      <c r="G72" s="482"/>
      <c r="H72" s="476">
        <f t="shared" si="0"/>
        <v>0</v>
      </c>
      <c r="I72" s="477"/>
      <c r="J72" s="478"/>
      <c r="K72" s="479">
        <f t="shared" si="1"/>
        <v>0</v>
      </c>
    </row>
    <row r="73" spans="1:11" ht="15.75">
      <c r="A73" s="480" t="s">
        <v>718</v>
      </c>
      <c r="B73" s="475"/>
      <c r="C73" s="482"/>
      <c r="D73" s="482"/>
      <c r="E73" s="482"/>
      <c r="F73" s="482"/>
      <c r="G73" s="482"/>
      <c r="H73" s="476">
        <f t="shared" si="0"/>
        <v>0</v>
      </c>
      <c r="I73" s="477"/>
      <c r="J73" s="478"/>
      <c r="K73" s="479">
        <f t="shared" si="1"/>
        <v>0</v>
      </c>
    </row>
    <row r="74" spans="1:11" ht="47.25">
      <c r="A74" s="471" t="s">
        <v>565</v>
      </c>
      <c r="B74" s="470"/>
      <c r="C74" s="481"/>
      <c r="D74" s="481"/>
      <c r="E74" s="481"/>
      <c r="F74" s="481"/>
      <c r="G74" s="481"/>
      <c r="H74" s="468">
        <f t="shared" si="0"/>
        <v>0</v>
      </c>
      <c r="I74" s="466"/>
      <c r="J74" s="466"/>
      <c r="K74" s="452">
        <f t="shared" si="1"/>
        <v>0</v>
      </c>
    </row>
    <row r="75" spans="1:11" ht="15.75">
      <c r="A75" s="472" t="s">
        <v>719</v>
      </c>
      <c r="B75" s="470">
        <v>0</v>
      </c>
      <c r="C75" s="481"/>
      <c r="D75" s="481"/>
      <c r="E75" s="481">
        <v>800000</v>
      </c>
      <c r="F75" s="481"/>
      <c r="G75" s="481"/>
      <c r="H75" s="468">
        <f t="shared" si="0"/>
        <v>800000</v>
      </c>
      <c r="I75" s="466"/>
      <c r="J75" s="466"/>
      <c r="K75" s="452">
        <f t="shared" ref="K75:K102" si="2">H75+I75+J75</f>
        <v>800000</v>
      </c>
    </row>
    <row r="76" spans="1:11" ht="15.75">
      <c r="A76" s="469" t="s">
        <v>720</v>
      </c>
      <c r="B76" s="470">
        <v>0</v>
      </c>
      <c r="C76" s="470"/>
      <c r="D76" s="470"/>
      <c r="E76" s="470">
        <v>3677000</v>
      </c>
      <c r="F76" s="470"/>
      <c r="G76" s="470"/>
      <c r="H76" s="468">
        <f t="shared" si="0"/>
        <v>3677000</v>
      </c>
      <c r="I76" s="466"/>
      <c r="J76" s="466"/>
      <c r="K76" s="452">
        <f t="shared" si="2"/>
        <v>3677000</v>
      </c>
    </row>
    <row r="77" spans="1:11" ht="45.75">
      <c r="A77" s="472" t="s">
        <v>721</v>
      </c>
      <c r="B77" s="470"/>
      <c r="C77" s="470"/>
      <c r="D77" s="470"/>
      <c r="E77" s="470">
        <v>1164000</v>
      </c>
      <c r="F77" s="470"/>
      <c r="G77" s="470">
        <v>1856580</v>
      </c>
      <c r="H77" s="468">
        <f t="shared" ref="H77:H101" si="3">SUM(C77:G77)</f>
        <v>3020580</v>
      </c>
      <c r="I77" s="466"/>
      <c r="J77" s="466"/>
      <c r="K77" s="452">
        <f t="shared" si="2"/>
        <v>3020580</v>
      </c>
    </row>
    <row r="78" spans="1:11" ht="31.5">
      <c r="A78" s="480" t="s">
        <v>566</v>
      </c>
      <c r="B78" s="475"/>
      <c r="C78" s="482"/>
      <c r="D78" s="482"/>
      <c r="E78" s="482"/>
      <c r="F78" s="482"/>
      <c r="G78" s="482"/>
      <c r="H78" s="476">
        <f t="shared" si="3"/>
        <v>0</v>
      </c>
      <c r="I78" s="477"/>
      <c r="J78" s="478"/>
      <c r="K78" s="479">
        <f t="shared" si="2"/>
        <v>0</v>
      </c>
    </row>
    <row r="79" spans="1:11" ht="15.75">
      <c r="A79" s="474" t="s">
        <v>722</v>
      </c>
      <c r="B79" s="475">
        <v>0</v>
      </c>
      <c r="C79" s="475"/>
      <c r="D79" s="475"/>
      <c r="E79" s="475">
        <v>5200000</v>
      </c>
      <c r="F79" s="475"/>
      <c r="G79" s="475"/>
      <c r="H79" s="476">
        <f t="shared" si="3"/>
        <v>5200000</v>
      </c>
      <c r="I79" s="477"/>
      <c r="J79" s="478">
        <v>3000000</v>
      </c>
      <c r="K79" s="479">
        <f t="shared" si="2"/>
        <v>8200000</v>
      </c>
    </row>
    <row r="80" spans="1:11" ht="15.75">
      <c r="A80" s="483" t="s">
        <v>646</v>
      </c>
      <c r="B80" s="470"/>
      <c r="C80" s="470"/>
      <c r="D80" s="470"/>
      <c r="E80" s="470"/>
      <c r="F80" s="470"/>
      <c r="G80" s="470"/>
      <c r="H80" s="468">
        <f t="shared" si="3"/>
        <v>0</v>
      </c>
      <c r="I80" s="466"/>
      <c r="J80" s="466"/>
      <c r="K80" s="452">
        <f t="shared" si="2"/>
        <v>0</v>
      </c>
    </row>
    <row r="81" spans="1:11" ht="15.75">
      <c r="A81" s="469" t="s">
        <v>723</v>
      </c>
      <c r="B81" s="470">
        <v>8500000</v>
      </c>
      <c r="C81" s="470">
        <v>21017000</v>
      </c>
      <c r="D81" s="470">
        <v>4098315</v>
      </c>
      <c r="E81" s="470">
        <v>6710400</v>
      </c>
      <c r="F81" s="470"/>
      <c r="G81" s="470"/>
      <c r="H81" s="468">
        <f t="shared" si="3"/>
        <v>31825715</v>
      </c>
      <c r="I81" s="466"/>
      <c r="J81" s="466"/>
      <c r="K81" s="452">
        <f t="shared" si="2"/>
        <v>31825715</v>
      </c>
    </row>
    <row r="82" spans="1:11" ht="15.75">
      <c r="A82" s="487" t="s">
        <v>567</v>
      </c>
      <c r="B82" s="475"/>
      <c r="C82" s="475"/>
      <c r="D82" s="475"/>
      <c r="E82" s="475"/>
      <c r="F82" s="475"/>
      <c r="G82" s="475"/>
      <c r="H82" s="476">
        <f t="shared" si="3"/>
        <v>0</v>
      </c>
      <c r="I82" s="477"/>
      <c r="J82" s="478"/>
      <c r="K82" s="479">
        <f t="shared" si="2"/>
        <v>0</v>
      </c>
    </row>
    <row r="83" spans="1:11" ht="15.75">
      <c r="A83" s="474" t="s">
        <v>568</v>
      </c>
      <c r="B83" s="475"/>
      <c r="C83" s="475"/>
      <c r="D83" s="475"/>
      <c r="E83" s="475">
        <v>2500000</v>
      </c>
      <c r="F83" s="475"/>
      <c r="G83" s="475"/>
      <c r="H83" s="476">
        <f t="shared" si="3"/>
        <v>2500000</v>
      </c>
      <c r="I83" s="477"/>
      <c r="J83" s="478"/>
      <c r="K83" s="479">
        <f t="shared" si="2"/>
        <v>2500000</v>
      </c>
    </row>
    <row r="84" spans="1:11" ht="31.5">
      <c r="A84" s="471" t="s">
        <v>569</v>
      </c>
      <c r="B84" s="470"/>
      <c r="C84" s="470"/>
      <c r="D84" s="470"/>
      <c r="E84" s="470"/>
      <c r="F84" s="470"/>
      <c r="G84" s="470"/>
      <c r="H84" s="468">
        <f t="shared" si="3"/>
        <v>0</v>
      </c>
      <c r="I84" s="466"/>
      <c r="J84" s="466"/>
      <c r="K84" s="452">
        <f t="shared" si="2"/>
        <v>0</v>
      </c>
    </row>
    <row r="85" spans="1:11" ht="30.75">
      <c r="A85" s="472" t="s">
        <v>724</v>
      </c>
      <c r="B85" s="470">
        <v>0</v>
      </c>
      <c r="C85" s="470"/>
      <c r="D85" s="470"/>
      <c r="E85" s="470"/>
      <c r="F85" s="470">
        <v>500000</v>
      </c>
      <c r="G85" s="470"/>
      <c r="H85" s="468">
        <f t="shared" si="3"/>
        <v>500000</v>
      </c>
      <c r="I85" s="466"/>
      <c r="J85" s="466"/>
      <c r="K85" s="452">
        <f t="shared" si="2"/>
        <v>500000</v>
      </c>
    </row>
    <row r="86" spans="1:11" ht="15.75">
      <c r="A86" s="472" t="s">
        <v>613</v>
      </c>
      <c r="B86" s="470"/>
      <c r="C86" s="470"/>
      <c r="D86" s="470"/>
      <c r="E86" s="470"/>
      <c r="F86" s="470">
        <v>500000</v>
      </c>
      <c r="G86" s="470"/>
      <c r="H86" s="468">
        <f t="shared" si="3"/>
        <v>500000</v>
      </c>
      <c r="I86" s="466"/>
      <c r="J86" s="466"/>
      <c r="K86" s="452">
        <f t="shared" si="2"/>
        <v>500000</v>
      </c>
    </row>
    <row r="87" spans="1:11" ht="15.75">
      <c r="A87" s="472" t="s">
        <v>725</v>
      </c>
      <c r="B87" s="470"/>
      <c r="C87" s="470"/>
      <c r="D87" s="470"/>
      <c r="E87" s="470"/>
      <c r="F87" s="470">
        <v>300000</v>
      </c>
      <c r="G87" s="470"/>
      <c r="H87" s="468">
        <f t="shared" si="3"/>
        <v>300000</v>
      </c>
      <c r="I87" s="466"/>
      <c r="J87" s="466"/>
      <c r="K87" s="452">
        <f t="shared" si="2"/>
        <v>300000</v>
      </c>
    </row>
    <row r="88" spans="1:11" ht="31.5">
      <c r="A88" s="471" t="s">
        <v>570</v>
      </c>
      <c r="B88" s="470"/>
      <c r="C88" s="470"/>
      <c r="D88" s="470"/>
      <c r="E88" s="470"/>
      <c r="F88" s="470"/>
      <c r="G88" s="470"/>
      <c r="H88" s="468">
        <f t="shared" si="3"/>
        <v>0</v>
      </c>
      <c r="I88" s="466"/>
      <c r="J88" s="466"/>
      <c r="K88" s="452">
        <f t="shared" si="2"/>
        <v>0</v>
      </c>
    </row>
    <row r="89" spans="1:11" ht="15.75">
      <c r="A89" s="471" t="s">
        <v>726</v>
      </c>
      <c r="B89" s="470"/>
      <c r="C89" s="470"/>
      <c r="D89" s="470"/>
      <c r="E89" s="470"/>
      <c r="F89" s="470">
        <v>3000000</v>
      </c>
      <c r="G89" s="470"/>
      <c r="H89" s="468">
        <f t="shared" si="3"/>
        <v>3000000</v>
      </c>
      <c r="I89" s="466"/>
      <c r="J89" s="466"/>
      <c r="K89" s="452">
        <f t="shared" si="2"/>
        <v>3000000</v>
      </c>
    </row>
    <row r="90" spans="1:11" ht="15.75">
      <c r="A90" s="471" t="s">
        <v>727</v>
      </c>
      <c r="B90" s="470"/>
      <c r="C90" s="470"/>
      <c r="D90" s="470"/>
      <c r="E90" s="470"/>
      <c r="F90" s="470">
        <v>8000000</v>
      </c>
      <c r="G90" s="470"/>
      <c r="H90" s="468">
        <f t="shared" si="3"/>
        <v>8000000</v>
      </c>
      <c r="I90" s="466"/>
      <c r="J90" s="466"/>
      <c r="K90" s="452">
        <f t="shared" si="2"/>
        <v>8000000</v>
      </c>
    </row>
    <row r="91" spans="1:11" ht="47.25">
      <c r="A91" s="471" t="s">
        <v>571</v>
      </c>
      <c r="B91" s="470"/>
      <c r="C91" s="470"/>
      <c r="D91" s="470"/>
      <c r="E91" s="470"/>
      <c r="F91" s="470"/>
      <c r="G91" s="470"/>
      <c r="H91" s="468">
        <f t="shared" si="3"/>
        <v>0</v>
      </c>
      <c r="I91" s="466"/>
      <c r="J91" s="466"/>
      <c r="K91" s="452">
        <f t="shared" si="2"/>
        <v>0</v>
      </c>
    </row>
    <row r="92" spans="1:11" ht="15.75">
      <c r="A92" s="469" t="s">
        <v>728</v>
      </c>
      <c r="B92" s="470">
        <v>0</v>
      </c>
      <c r="C92" s="470"/>
      <c r="D92" s="470"/>
      <c r="E92" s="470"/>
      <c r="F92" s="470">
        <v>1000000</v>
      </c>
      <c r="G92" s="470"/>
      <c r="H92" s="468">
        <f t="shared" si="3"/>
        <v>1000000</v>
      </c>
      <c r="I92" s="466"/>
      <c r="J92" s="466"/>
      <c r="K92" s="452">
        <f t="shared" si="2"/>
        <v>1000000</v>
      </c>
    </row>
    <row r="93" spans="1:11" ht="15.75">
      <c r="A93" s="469" t="s">
        <v>729</v>
      </c>
      <c r="B93" s="470">
        <v>0</v>
      </c>
      <c r="C93" s="470"/>
      <c r="D93" s="470"/>
      <c r="E93" s="470"/>
      <c r="F93" s="470">
        <v>17000000</v>
      </c>
      <c r="G93" s="470"/>
      <c r="H93" s="468">
        <f t="shared" si="3"/>
        <v>17000000</v>
      </c>
      <c r="I93" s="466"/>
      <c r="J93" s="466"/>
      <c r="K93" s="452">
        <f t="shared" si="2"/>
        <v>17000000</v>
      </c>
    </row>
    <row r="94" spans="1:11" ht="15.75">
      <c r="A94" s="469" t="s">
        <v>730</v>
      </c>
      <c r="B94" s="470"/>
      <c r="C94" s="470"/>
      <c r="D94" s="470"/>
      <c r="E94" s="470"/>
      <c r="F94" s="470">
        <v>1500000</v>
      </c>
      <c r="G94" s="470"/>
      <c r="H94" s="468">
        <f t="shared" si="3"/>
        <v>1500000</v>
      </c>
      <c r="I94" s="466"/>
      <c r="J94" s="466"/>
      <c r="K94" s="452">
        <f t="shared" si="2"/>
        <v>1500000</v>
      </c>
    </row>
    <row r="95" spans="1:11" ht="30.75">
      <c r="A95" s="472" t="s">
        <v>731</v>
      </c>
      <c r="B95" s="470">
        <v>0</v>
      </c>
      <c r="C95" s="481"/>
      <c r="D95" s="481"/>
      <c r="E95" s="481"/>
      <c r="F95" s="481">
        <v>10000000</v>
      </c>
      <c r="G95" s="481"/>
      <c r="H95" s="468">
        <f t="shared" si="3"/>
        <v>10000000</v>
      </c>
      <c r="I95" s="466"/>
      <c r="J95" s="466"/>
      <c r="K95" s="452">
        <f t="shared" si="2"/>
        <v>10000000</v>
      </c>
    </row>
    <row r="96" spans="1:11" ht="30.75">
      <c r="A96" s="472" t="s">
        <v>610</v>
      </c>
      <c r="B96" s="470"/>
      <c r="C96" s="481"/>
      <c r="D96" s="481"/>
      <c r="E96" s="481"/>
      <c r="F96" s="481">
        <v>10000000</v>
      </c>
      <c r="G96" s="481"/>
      <c r="H96" s="468">
        <f t="shared" si="3"/>
        <v>10000000</v>
      </c>
      <c r="I96" s="466"/>
      <c r="J96" s="466"/>
      <c r="K96" s="452">
        <f t="shared" si="2"/>
        <v>10000000</v>
      </c>
    </row>
    <row r="97" spans="1:11" ht="15.75">
      <c r="A97" s="472" t="s">
        <v>611</v>
      </c>
      <c r="B97" s="470"/>
      <c r="C97" s="481"/>
      <c r="D97" s="481"/>
      <c r="E97" s="481"/>
      <c r="F97" s="481">
        <v>500000</v>
      </c>
      <c r="G97" s="481"/>
      <c r="H97" s="468">
        <f t="shared" si="3"/>
        <v>500000</v>
      </c>
      <c r="I97" s="466"/>
      <c r="J97" s="466"/>
      <c r="K97" s="452">
        <f t="shared" si="2"/>
        <v>500000</v>
      </c>
    </row>
    <row r="98" spans="1:11" ht="15.75">
      <c r="A98" s="472" t="s">
        <v>612</v>
      </c>
      <c r="B98" s="470"/>
      <c r="C98" s="481"/>
      <c r="D98" s="481"/>
      <c r="E98" s="481"/>
      <c r="F98" s="481">
        <v>1500000</v>
      </c>
      <c r="G98" s="481"/>
      <c r="H98" s="468">
        <f t="shared" si="3"/>
        <v>1500000</v>
      </c>
      <c r="I98" s="466"/>
      <c r="J98" s="466"/>
      <c r="K98" s="452">
        <f t="shared" si="2"/>
        <v>1500000</v>
      </c>
    </row>
    <row r="99" spans="1:11" ht="45.75">
      <c r="A99" s="472" t="s">
        <v>614</v>
      </c>
      <c r="B99" s="470"/>
      <c r="C99" s="481"/>
      <c r="D99" s="481"/>
      <c r="E99" s="481"/>
      <c r="F99" s="481">
        <v>5700000</v>
      </c>
      <c r="G99" s="481"/>
      <c r="H99" s="468">
        <f t="shared" si="3"/>
        <v>5700000</v>
      </c>
      <c r="I99" s="466"/>
      <c r="J99" s="466"/>
      <c r="K99" s="452">
        <f t="shared" si="2"/>
        <v>5700000</v>
      </c>
    </row>
    <row r="100" spans="1:11" ht="15.75">
      <c r="A100" s="472" t="s">
        <v>732</v>
      </c>
      <c r="B100" s="470">
        <v>0</v>
      </c>
      <c r="C100" s="481"/>
      <c r="D100" s="481"/>
      <c r="E100" s="481"/>
      <c r="F100" s="481">
        <v>1000000</v>
      </c>
      <c r="G100" s="481"/>
      <c r="H100" s="468">
        <f t="shared" si="3"/>
        <v>1000000</v>
      </c>
      <c r="I100" s="488"/>
      <c r="J100" s="466"/>
      <c r="K100" s="452">
        <f t="shared" si="2"/>
        <v>1000000</v>
      </c>
    </row>
    <row r="101" spans="1:11" ht="15.75">
      <c r="A101" s="472" t="s">
        <v>733</v>
      </c>
      <c r="B101" s="470">
        <v>0</v>
      </c>
      <c r="C101" s="481"/>
      <c r="D101" s="481"/>
      <c r="E101" s="481"/>
      <c r="F101" s="481">
        <v>1000000</v>
      </c>
      <c r="G101" s="481"/>
      <c r="H101" s="468">
        <f t="shared" si="3"/>
        <v>1000000</v>
      </c>
      <c r="I101" s="488"/>
      <c r="J101" s="466"/>
      <c r="K101" s="452">
        <f>H101+I101+J101</f>
        <v>1000000</v>
      </c>
    </row>
    <row r="102" spans="1:11" ht="16.5" thickBot="1">
      <c r="A102" s="489" t="s">
        <v>50</v>
      </c>
      <c r="B102" s="490">
        <f t="shared" ref="B102:G102" si="4">SUM(B8:B101)</f>
        <v>115950000</v>
      </c>
      <c r="C102" s="490">
        <f t="shared" si="4"/>
        <v>100137000</v>
      </c>
      <c r="D102" s="490">
        <f t="shared" si="4"/>
        <v>19533462</v>
      </c>
      <c r="E102" s="490">
        <f t="shared" si="4"/>
        <v>306744710</v>
      </c>
      <c r="F102" s="490">
        <f t="shared" si="4"/>
        <v>61500000</v>
      </c>
      <c r="G102" s="490">
        <f t="shared" si="4"/>
        <v>241458465</v>
      </c>
      <c r="H102" s="490">
        <f>SUM(C102:G102)</f>
        <v>729373637</v>
      </c>
      <c r="I102" s="491">
        <f>SUM(I8:I101)</f>
        <v>261626757</v>
      </c>
      <c r="J102" s="491">
        <f>SUM(J8:J101)</f>
        <v>677123671</v>
      </c>
      <c r="K102" s="492">
        <f t="shared" si="2"/>
        <v>1668124065</v>
      </c>
    </row>
    <row r="103" spans="1:11" ht="16.5" thickBot="1">
      <c r="A103" s="459"/>
      <c r="B103" s="493"/>
      <c r="C103" s="493"/>
      <c r="D103" s="493"/>
      <c r="E103" s="493"/>
      <c r="F103" s="493"/>
      <c r="G103" s="493"/>
      <c r="H103" s="493"/>
      <c r="I103" s="494"/>
      <c r="J103" s="458"/>
      <c r="K103" s="506">
        <f>SUM(K8:K101)</f>
        <v>1668124065</v>
      </c>
    </row>
    <row r="104" spans="1:11" ht="18">
      <c r="A104" s="495" t="s">
        <v>572</v>
      </c>
      <c r="B104" s="496">
        <f>B101+B100+B98+B95+B93+B92+B90+B89+B87+B85+B81+B77+B76+B75+B69+B57+B50+B43+B41+B38+B35+B29+B22+B20+B12+B10+B8</f>
        <v>85300000</v>
      </c>
      <c r="C104" s="496">
        <f>C101+C100+C98+C95+C93+C92+C90+C89+C87+C85+C81+C77+C76+C75+C69+C57+C50+C43+C41+C38+C35+C29+C22+C20+C12+C10+C8</f>
        <v>86080050</v>
      </c>
      <c r="D104" s="496">
        <f>D101+D100+D98+D95+D93+D92+D90+D89+D87+D85+D81+D77+D76+D75+D69+D57+D50+D43+D41+D38+D35+D29+D22+D20+D12+D10+D8</f>
        <v>16785611</v>
      </c>
      <c r="E104" s="496">
        <f>E101+E100+E98+E95+E93+E92+E90+E89+E87+E85+E81+E77+E76+E75+E69+E57+E50+E43+E41+E38+E35+E29+E22+E20+E12+E10+E8</f>
        <v>232181710</v>
      </c>
      <c r="F104" s="496">
        <f>SUM(F85:F101)</f>
        <v>61500000</v>
      </c>
      <c r="G104" s="496">
        <f>G16+G50+G69+G77</f>
        <v>170118580</v>
      </c>
      <c r="H104" s="497">
        <f>SUM(C104:G104)</f>
        <v>566665951</v>
      </c>
      <c r="I104" s="494"/>
      <c r="J104" s="458"/>
      <c r="K104" s="458"/>
    </row>
    <row r="105" spans="1:11" ht="18">
      <c r="A105" s="498" t="s">
        <v>573</v>
      </c>
      <c r="B105" s="499">
        <f>B83+B79+B71+B67+B65+B63+B61+B59+B55+B53+B46+B45+B33+B31+B26+B24+F23+B18+B14</f>
        <v>30650000</v>
      </c>
      <c r="C105" s="499">
        <f>C83+C79+C71+C67+C65+C63+C61+C59+C55+C53+C46+C45+C33+C31+C26+C24+G23+C18+C14+C52</f>
        <v>14056950</v>
      </c>
      <c r="D105" s="499">
        <f>D83+D79+D71+D67+D65+D63+D61+D59+D55+D53+D46+D45+D33+D31+D26+D24+H23+D18+D14+D52</f>
        <v>2747851</v>
      </c>
      <c r="E105" s="499">
        <f>E83+E79+E71+E67+E65+E63+E61+E59+E55+E53+E46+E45+E33+E31+E26+E24+I23+E18+E14+E52+E48</f>
        <v>74563000</v>
      </c>
      <c r="F105" s="499">
        <f>F83+F79+F71+F67+F65+F63+F61+F59+F55+F53+F46+F45+F33+F31+F26+F24+J23+F18+F14</f>
        <v>0</v>
      </c>
      <c r="G105" s="499">
        <f>G83+G79+G73+G71+G67+G65+G63+G61+G59+G55+G53+G46+G45+G33+G31+G26+G24+K23+G18+G17+G14</f>
        <v>71339885</v>
      </c>
      <c r="H105" s="500">
        <f>SUM(C105:G105)</f>
        <v>162707686</v>
      </c>
      <c r="I105" s="494"/>
      <c r="J105" s="458"/>
      <c r="K105" s="458"/>
    </row>
    <row r="106" spans="1:11" ht="18.75" thickBot="1">
      <c r="A106" s="501" t="s">
        <v>50</v>
      </c>
      <c r="B106" s="502">
        <f>B104+B105</f>
        <v>115950000</v>
      </c>
      <c r="C106" s="502">
        <f t="shared" ref="C106:H106" si="5">C104+C105</f>
        <v>100137000</v>
      </c>
      <c r="D106" s="502">
        <f t="shared" si="5"/>
        <v>19533462</v>
      </c>
      <c r="E106" s="502">
        <f t="shared" si="5"/>
        <v>306744710</v>
      </c>
      <c r="F106" s="502">
        <f t="shared" si="5"/>
        <v>61500000</v>
      </c>
      <c r="G106" s="502">
        <f t="shared" si="5"/>
        <v>241458465</v>
      </c>
      <c r="H106" s="503">
        <f t="shared" si="5"/>
        <v>729373637</v>
      </c>
      <c r="I106" s="494"/>
      <c r="J106" s="458"/>
      <c r="K106" s="458"/>
    </row>
    <row r="107" spans="1:11" ht="18">
      <c r="A107" s="504"/>
      <c r="B107" s="493"/>
      <c r="C107" s="493"/>
      <c r="D107" s="493"/>
      <c r="E107" s="493"/>
      <c r="F107" s="493"/>
      <c r="G107" s="493"/>
      <c r="H107" s="493"/>
      <c r="I107" s="494"/>
      <c r="J107" s="458"/>
      <c r="K107" s="458"/>
    </row>
    <row r="108" spans="1:11" ht="18">
      <c r="A108" s="504"/>
      <c r="B108" s="493"/>
      <c r="C108" s="493"/>
      <c r="D108" s="493"/>
      <c r="E108" s="493"/>
      <c r="F108" s="493"/>
      <c r="G108" s="493"/>
      <c r="H108" s="493"/>
      <c r="I108" s="494"/>
      <c r="J108" s="458"/>
      <c r="K108" s="458"/>
    </row>
    <row r="109" spans="1:11" ht="15">
      <c r="I109" s="458"/>
      <c r="J109" s="458"/>
      <c r="K109" s="458"/>
    </row>
    <row r="110" spans="1:11" ht="15">
      <c r="A110" s="636" t="s">
        <v>574</v>
      </c>
      <c r="B110" s="635"/>
      <c r="C110" s="650"/>
      <c r="H110" s="505"/>
      <c r="I110" s="458"/>
      <c r="J110" s="458"/>
      <c r="K110" s="506"/>
    </row>
    <row r="111" spans="1:11">
      <c r="A111" t="s">
        <v>648</v>
      </c>
    </row>
  </sheetData>
  <mergeCells count="4">
    <mergeCell ref="F3:H3"/>
    <mergeCell ref="H5:K5"/>
    <mergeCell ref="A4:K4"/>
    <mergeCell ref="I3:K3"/>
  </mergeCells>
  <pageMargins left="0.70866141732283472" right="0.70866141732283472" top="0.74803149606299213" bottom="0.74803149606299213" header="0.31496062992125984" footer="0.31496062992125984"/>
  <pageSetup paperSize="9" scale="60" fitToHeight="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1"/>
  <sheetViews>
    <sheetView zoomScaleNormal="100" zoomScaleSheetLayoutView="85" workbookViewId="0">
      <selection activeCell="D84" sqref="D84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3.83203125" style="2" customWidth="1"/>
    <col min="5" max="16384" width="9.33203125" style="2"/>
  </cols>
  <sheetData>
    <row r="1" spans="1:3" s="1" customFormat="1" ht="16.5" customHeight="1" thickBot="1">
      <c r="A1" s="209"/>
      <c r="B1" s="211"/>
      <c r="C1" s="234" t="s">
        <v>824</v>
      </c>
    </row>
    <row r="2" spans="1:3" s="83" customFormat="1" ht="21" customHeight="1">
      <c r="A2" s="378" t="s">
        <v>65</v>
      </c>
      <c r="B2" s="341" t="s">
        <v>208</v>
      </c>
      <c r="C2" s="343" t="s">
        <v>53</v>
      </c>
    </row>
    <row r="3" spans="1:3" s="83" customFormat="1" ht="16.5" thickBot="1">
      <c r="A3" s="212" t="s">
        <v>182</v>
      </c>
      <c r="B3" s="342" t="s">
        <v>475</v>
      </c>
      <c r="C3" s="344">
        <v>2</v>
      </c>
    </row>
    <row r="4" spans="1:3" s="84" customFormat="1" ht="15.95" customHeight="1" thickBot="1">
      <c r="A4" s="213"/>
      <c r="B4" s="213"/>
      <c r="C4" s="214" t="s">
        <v>678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>
        <f>SUM(C9:C13)</f>
        <v>866066453</v>
      </c>
    </row>
    <row r="9" spans="1:3" s="85" customFormat="1" ht="12" customHeight="1">
      <c r="A9" s="406" t="s">
        <v>100</v>
      </c>
      <c r="B9" s="388" t="s">
        <v>240</v>
      </c>
      <c r="C9" s="284">
        <v>174551450</v>
      </c>
    </row>
    <row r="10" spans="1:3" s="86" customFormat="1" ht="12" customHeight="1">
      <c r="A10" s="407" t="s">
        <v>101</v>
      </c>
      <c r="B10" s="389" t="s">
        <v>241</v>
      </c>
      <c r="C10" s="283">
        <v>412368200</v>
      </c>
    </row>
    <row r="11" spans="1:3" s="86" customFormat="1" ht="12" customHeight="1">
      <c r="A11" s="407" t="s">
        <v>102</v>
      </c>
      <c r="B11" s="389" t="s">
        <v>242</v>
      </c>
      <c r="C11" s="283">
        <v>138346664</v>
      </c>
    </row>
    <row r="12" spans="1:3" s="86" customFormat="1" ht="12" customHeight="1">
      <c r="A12" s="407" t="s">
        <v>103</v>
      </c>
      <c r="B12" s="389" t="s">
        <v>243</v>
      </c>
      <c r="C12" s="283">
        <v>20559110</v>
      </c>
    </row>
    <row r="13" spans="1:3" s="86" customFormat="1" ht="12" customHeight="1">
      <c r="A13" s="407"/>
      <c r="B13" s="389" t="s">
        <v>516</v>
      </c>
      <c r="C13" s="283">
        <v>120241029</v>
      </c>
    </row>
    <row r="14" spans="1:3" s="86" customFormat="1" ht="12" customHeight="1">
      <c r="A14" s="407" t="s">
        <v>128</v>
      </c>
      <c r="B14" s="389" t="s">
        <v>244</v>
      </c>
      <c r="C14" s="432"/>
    </row>
    <row r="15" spans="1:3" s="85" customFormat="1" ht="12" customHeight="1" thickBot="1">
      <c r="A15" s="408" t="s">
        <v>104</v>
      </c>
      <c r="B15" s="390" t="s">
        <v>245</v>
      </c>
      <c r="C15" s="433"/>
    </row>
    <row r="16" spans="1:3" s="85" customFormat="1" ht="12" customHeight="1" thickBot="1">
      <c r="A16" s="31" t="s">
        <v>19</v>
      </c>
      <c r="B16" s="276" t="s">
        <v>246</v>
      </c>
      <c r="C16" s="281">
        <f>+C17+C18+C19+C20+C21</f>
        <v>0</v>
      </c>
    </row>
    <row r="17" spans="1:5" s="85" customFormat="1" ht="12" customHeight="1">
      <c r="A17" s="406" t="s">
        <v>106</v>
      </c>
      <c r="B17" s="388" t="s">
        <v>247</v>
      </c>
      <c r="C17" s="284"/>
    </row>
    <row r="18" spans="1:5" s="85" customFormat="1" ht="12" customHeight="1">
      <c r="A18" s="407" t="s">
        <v>107</v>
      </c>
      <c r="B18" s="389" t="s">
        <v>248</v>
      </c>
      <c r="C18" s="283"/>
    </row>
    <row r="19" spans="1:5" s="85" customFormat="1" ht="12" customHeight="1">
      <c r="A19" s="407" t="s">
        <v>108</v>
      </c>
      <c r="B19" s="389" t="s">
        <v>468</v>
      </c>
      <c r="C19" s="283"/>
    </row>
    <row r="20" spans="1:5" s="85" customFormat="1" ht="12" customHeight="1">
      <c r="A20" s="407" t="s">
        <v>109</v>
      </c>
      <c r="B20" s="389" t="s">
        <v>469</v>
      </c>
      <c r="C20" s="283"/>
    </row>
    <row r="21" spans="1:5" s="85" customFormat="1" ht="12" customHeight="1">
      <c r="A21" s="407" t="s">
        <v>110</v>
      </c>
      <c r="B21" s="389" t="s">
        <v>249</v>
      </c>
      <c r="C21" s="283"/>
    </row>
    <row r="22" spans="1:5" s="86" customFormat="1" ht="12" customHeight="1" thickBot="1">
      <c r="A22" s="408" t="s">
        <v>119</v>
      </c>
      <c r="B22" s="390" t="s">
        <v>250</v>
      </c>
      <c r="C22" s="285"/>
    </row>
    <row r="23" spans="1:5" s="86" customFormat="1" ht="12" customHeight="1" thickBot="1">
      <c r="A23" s="31" t="s">
        <v>20</v>
      </c>
      <c r="B23" s="20" t="s">
        <v>251</v>
      </c>
      <c r="C23" s="281">
        <f>+C24+C25+C26+C27+C28</f>
        <v>536850858</v>
      </c>
    </row>
    <row r="24" spans="1:5" s="86" customFormat="1" ht="12" customHeight="1">
      <c r="A24" s="406" t="s">
        <v>89</v>
      </c>
      <c r="B24" s="388" t="s">
        <v>252</v>
      </c>
      <c r="C24" s="284">
        <v>536850858</v>
      </c>
    </row>
    <row r="25" spans="1:5" s="85" customFormat="1" ht="12" customHeight="1">
      <c r="A25" s="407" t="s">
        <v>90</v>
      </c>
      <c r="B25" s="389" t="s">
        <v>253</v>
      </c>
      <c r="C25" s="283"/>
    </row>
    <row r="26" spans="1:5" s="86" customFormat="1" ht="12" customHeight="1">
      <c r="A26" s="407" t="s">
        <v>91</v>
      </c>
      <c r="B26" s="389" t="s">
        <v>470</v>
      </c>
      <c r="C26" s="283"/>
    </row>
    <row r="27" spans="1:5" s="86" customFormat="1" ht="12" customHeight="1">
      <c r="A27" s="407" t="s">
        <v>92</v>
      </c>
      <c r="B27" s="389" t="s">
        <v>471</v>
      </c>
      <c r="C27" s="283"/>
    </row>
    <row r="28" spans="1:5" s="86" customFormat="1" ht="12" customHeight="1">
      <c r="A28" s="407" t="s">
        <v>150</v>
      </c>
      <c r="B28" s="389" t="s">
        <v>254</v>
      </c>
      <c r="C28" s="283"/>
    </row>
    <row r="29" spans="1:5" s="86" customFormat="1" ht="12" customHeight="1" thickBot="1">
      <c r="A29" s="408" t="s">
        <v>151</v>
      </c>
      <c r="B29" s="390" t="s">
        <v>255</v>
      </c>
      <c r="C29" s="285"/>
    </row>
    <row r="30" spans="1:5" s="86" customFormat="1" ht="12" customHeight="1" thickBot="1">
      <c r="A30" s="31" t="s">
        <v>152</v>
      </c>
      <c r="B30" s="20" t="s">
        <v>256</v>
      </c>
      <c r="C30" s="287">
        <f>+C31+C34+C35+C36</f>
        <v>838500000</v>
      </c>
    </row>
    <row r="31" spans="1:5" s="86" customFormat="1" ht="12" customHeight="1">
      <c r="A31" s="406" t="s">
        <v>257</v>
      </c>
      <c r="B31" s="388" t="s">
        <v>263</v>
      </c>
      <c r="C31" s="383">
        <f>+C32+C33</f>
        <v>751500000</v>
      </c>
    </row>
    <row r="32" spans="1:5" s="86" customFormat="1" ht="12" customHeight="1">
      <c r="A32" s="407" t="s">
        <v>258</v>
      </c>
      <c r="B32" s="389" t="s">
        <v>264</v>
      </c>
      <c r="C32" s="283"/>
      <c r="E32" s="648"/>
    </row>
    <row r="33" spans="1:5" s="86" customFormat="1" ht="12" customHeight="1">
      <c r="A33" s="407" t="s">
        <v>259</v>
      </c>
      <c r="B33" s="389" t="s">
        <v>265</v>
      </c>
      <c r="C33" s="641">
        <v>751500000</v>
      </c>
    </row>
    <row r="34" spans="1:5" s="86" customFormat="1" ht="12" customHeight="1">
      <c r="A34" s="407" t="s">
        <v>260</v>
      </c>
      <c r="B34" s="389" t="s">
        <v>266</v>
      </c>
      <c r="C34" s="283">
        <v>85000000</v>
      </c>
      <c r="E34" s="640">
        <f>E32-E33</f>
        <v>0</v>
      </c>
    </row>
    <row r="35" spans="1:5" s="86" customFormat="1" ht="12" customHeight="1">
      <c r="A35" s="407" t="s">
        <v>261</v>
      </c>
      <c r="B35" s="389" t="s">
        <v>267</v>
      </c>
      <c r="C35" s="283">
        <v>2000000</v>
      </c>
    </row>
    <row r="36" spans="1:5" s="86" customFormat="1" ht="12" customHeight="1" thickBot="1">
      <c r="A36" s="408" t="s">
        <v>262</v>
      </c>
      <c r="B36" s="390" t="s">
        <v>268</v>
      </c>
      <c r="C36" s="285"/>
    </row>
    <row r="37" spans="1:5" s="86" customFormat="1" ht="12" customHeight="1" thickBot="1">
      <c r="A37" s="31" t="s">
        <v>22</v>
      </c>
      <c r="B37" s="20" t="s">
        <v>269</v>
      </c>
      <c r="C37" s="281">
        <f>SUM(C38:C47)</f>
        <v>114950000</v>
      </c>
    </row>
    <row r="38" spans="1:5" s="86" customFormat="1" ht="12" customHeight="1">
      <c r="A38" s="406" t="s">
        <v>93</v>
      </c>
      <c r="B38" s="388" t="s">
        <v>272</v>
      </c>
      <c r="C38" s="284"/>
    </row>
    <row r="39" spans="1:5" s="86" customFormat="1" ht="12" customHeight="1">
      <c r="A39" s="407" t="s">
        <v>94</v>
      </c>
      <c r="B39" s="389" t="s">
        <v>273</v>
      </c>
      <c r="C39" s="283">
        <v>78437000</v>
      </c>
    </row>
    <row r="40" spans="1:5" s="86" customFormat="1" ht="12" customHeight="1">
      <c r="A40" s="407" t="s">
        <v>95</v>
      </c>
      <c r="B40" s="389" t="s">
        <v>274</v>
      </c>
      <c r="C40" s="283">
        <v>7900000</v>
      </c>
    </row>
    <row r="41" spans="1:5" s="86" customFormat="1" ht="12" customHeight="1">
      <c r="A41" s="407" t="s">
        <v>154</v>
      </c>
      <c r="B41" s="389" t="s">
        <v>275</v>
      </c>
      <c r="C41" s="283"/>
    </row>
    <row r="42" spans="1:5" s="86" customFormat="1" ht="12" customHeight="1">
      <c r="A42" s="407" t="s">
        <v>155</v>
      </c>
      <c r="B42" s="389" t="s">
        <v>276</v>
      </c>
      <c r="C42" s="283">
        <v>8500000</v>
      </c>
    </row>
    <row r="43" spans="1:5" s="86" customFormat="1" ht="12" customHeight="1">
      <c r="A43" s="407" t="s">
        <v>156</v>
      </c>
      <c r="B43" s="389" t="s">
        <v>277</v>
      </c>
      <c r="C43" s="283">
        <v>20113000</v>
      </c>
    </row>
    <row r="44" spans="1:5" s="86" customFormat="1" ht="12" customHeight="1">
      <c r="A44" s="407" t="s">
        <v>157</v>
      </c>
      <c r="B44" s="389" t="s">
        <v>278</v>
      </c>
      <c r="C44" s="283"/>
    </row>
    <row r="45" spans="1:5" s="86" customFormat="1" ht="12" customHeight="1">
      <c r="A45" s="407" t="s">
        <v>158</v>
      </c>
      <c r="B45" s="389" t="s">
        <v>279</v>
      </c>
      <c r="C45" s="283"/>
    </row>
    <row r="46" spans="1:5" s="86" customFormat="1" ht="12" customHeight="1">
      <c r="A46" s="407" t="s">
        <v>270</v>
      </c>
      <c r="B46" s="389" t="s">
        <v>280</v>
      </c>
      <c r="C46" s="286"/>
    </row>
    <row r="47" spans="1:5" s="86" customFormat="1" ht="12" customHeight="1" thickBot="1">
      <c r="A47" s="408" t="s">
        <v>271</v>
      </c>
      <c r="B47" s="390" t="s">
        <v>281</v>
      </c>
      <c r="C47" s="377"/>
    </row>
    <row r="48" spans="1:5" s="86" customFormat="1" ht="12" customHeight="1" thickBot="1">
      <c r="A48" s="31" t="s">
        <v>23</v>
      </c>
      <c r="B48" s="20" t="s">
        <v>282</v>
      </c>
      <c r="C48" s="281">
        <f>SUM(C49:C53)</f>
        <v>0</v>
      </c>
    </row>
    <row r="49" spans="1:3" s="86" customFormat="1" ht="12" customHeight="1">
      <c r="A49" s="406" t="s">
        <v>96</v>
      </c>
      <c r="B49" s="388" t="s">
        <v>286</v>
      </c>
      <c r="C49" s="434"/>
    </row>
    <row r="50" spans="1:3" s="86" customFormat="1" ht="12" customHeight="1">
      <c r="A50" s="407" t="s">
        <v>97</v>
      </c>
      <c r="B50" s="389" t="s">
        <v>287</v>
      </c>
      <c r="C50" s="286"/>
    </row>
    <row r="51" spans="1:3" s="86" customFormat="1" ht="12" customHeight="1">
      <c r="A51" s="407" t="s">
        <v>283</v>
      </c>
      <c r="B51" s="389" t="s">
        <v>288</v>
      </c>
      <c r="C51" s="286"/>
    </row>
    <row r="52" spans="1:3" s="86" customFormat="1" ht="12" customHeight="1">
      <c r="A52" s="407" t="s">
        <v>284</v>
      </c>
      <c r="B52" s="389" t="s">
        <v>289</v>
      </c>
      <c r="C52" s="286"/>
    </row>
    <row r="53" spans="1:3" s="86" customFormat="1" ht="12" customHeight="1" thickBot="1">
      <c r="A53" s="408" t="s">
        <v>285</v>
      </c>
      <c r="B53" s="390" t="s">
        <v>290</v>
      </c>
      <c r="C53" s="377"/>
    </row>
    <row r="54" spans="1:3" s="86" customFormat="1" ht="12" customHeight="1" thickBot="1">
      <c r="A54" s="31" t="s">
        <v>159</v>
      </c>
      <c r="B54" s="20" t="s">
        <v>291</v>
      </c>
      <c r="C54" s="281">
        <f>SUM(C55:C57)</f>
        <v>0</v>
      </c>
    </row>
    <row r="55" spans="1:3" s="86" customFormat="1" ht="12" customHeight="1">
      <c r="A55" s="406" t="s">
        <v>98</v>
      </c>
      <c r="B55" s="388" t="s">
        <v>292</v>
      </c>
      <c r="C55" s="284"/>
    </row>
    <row r="56" spans="1:3" s="86" customFormat="1" ht="12" customHeight="1">
      <c r="A56" s="407" t="s">
        <v>99</v>
      </c>
      <c r="B56" s="389" t="s">
        <v>472</v>
      </c>
      <c r="C56" s="283"/>
    </row>
    <row r="57" spans="1:3" s="86" customFormat="1" ht="12" customHeight="1">
      <c r="A57" s="407" t="s">
        <v>296</v>
      </c>
      <c r="B57" s="389" t="s">
        <v>294</v>
      </c>
      <c r="C57" s="283"/>
    </row>
    <row r="58" spans="1:3" s="86" customFormat="1" ht="12" customHeight="1" thickBot="1">
      <c r="A58" s="408" t="s">
        <v>297</v>
      </c>
      <c r="B58" s="390" t="s">
        <v>295</v>
      </c>
      <c r="C58" s="285"/>
    </row>
    <row r="59" spans="1:3" s="86" customFormat="1" ht="12" customHeight="1" thickBot="1">
      <c r="A59" s="31" t="s">
        <v>25</v>
      </c>
      <c r="B59" s="276" t="s">
        <v>298</v>
      </c>
      <c r="C59" s="281">
        <f>SUM(C60:C62)</f>
        <v>0</v>
      </c>
    </row>
    <row r="60" spans="1:3" s="86" customFormat="1" ht="12" customHeight="1">
      <c r="A60" s="406" t="s">
        <v>160</v>
      </c>
      <c r="B60" s="388" t="s">
        <v>300</v>
      </c>
      <c r="C60" s="286"/>
    </row>
    <row r="61" spans="1:3" s="86" customFormat="1" ht="12" customHeight="1">
      <c r="A61" s="407" t="s">
        <v>161</v>
      </c>
      <c r="B61" s="389" t="s">
        <v>473</v>
      </c>
      <c r="C61" s="286"/>
    </row>
    <row r="62" spans="1:3" s="86" customFormat="1" ht="12" customHeight="1">
      <c r="A62" s="407" t="s">
        <v>214</v>
      </c>
      <c r="B62" s="389" t="s">
        <v>659</v>
      </c>
      <c r="C62" s="286"/>
    </row>
    <row r="63" spans="1:3" s="86" customFormat="1" ht="12" customHeight="1" thickBot="1">
      <c r="A63" s="408" t="s">
        <v>299</v>
      </c>
      <c r="B63" s="390" t="s">
        <v>302</v>
      </c>
      <c r="C63" s="286"/>
    </row>
    <row r="64" spans="1:3" s="86" customFormat="1" ht="12" customHeight="1" thickBot="1">
      <c r="A64" s="31" t="s">
        <v>26</v>
      </c>
      <c r="B64" s="20" t="s">
        <v>303</v>
      </c>
      <c r="C64" s="287">
        <f>+C8+C16+C23+C30+C37+C48+C54+C59</f>
        <v>2356367311</v>
      </c>
    </row>
    <row r="65" spans="1:3" s="86" customFormat="1" ht="12" customHeight="1" thickBot="1">
      <c r="A65" s="409" t="s">
        <v>436</v>
      </c>
      <c r="B65" s="276" t="s">
        <v>305</v>
      </c>
      <c r="C65" s="281">
        <f>SUM(C66:C68)</f>
        <v>0</v>
      </c>
    </row>
    <row r="66" spans="1:3" s="86" customFormat="1" ht="12" customHeight="1">
      <c r="A66" s="406" t="s">
        <v>338</v>
      </c>
      <c r="B66" s="388" t="s">
        <v>306</v>
      </c>
      <c r="C66" s="286"/>
    </row>
    <row r="67" spans="1:3" s="86" customFormat="1" ht="12" customHeight="1">
      <c r="A67" s="407" t="s">
        <v>347</v>
      </c>
      <c r="B67" s="389" t="s">
        <v>307</v>
      </c>
      <c r="C67" s="286"/>
    </row>
    <row r="68" spans="1:3" s="86" customFormat="1" ht="12" customHeight="1" thickBot="1">
      <c r="A68" s="408" t="s">
        <v>348</v>
      </c>
      <c r="B68" s="392" t="s">
        <v>308</v>
      </c>
      <c r="C68" s="286"/>
    </row>
    <row r="69" spans="1:3" s="86" customFormat="1" ht="12" customHeight="1" thickBot="1">
      <c r="A69" s="409" t="s">
        <v>309</v>
      </c>
      <c r="B69" s="276" t="s">
        <v>310</v>
      </c>
      <c r="C69" s="281">
        <f>SUM(C70:C73)</f>
        <v>0</v>
      </c>
    </row>
    <row r="70" spans="1:3" s="86" customFormat="1" ht="12" customHeight="1">
      <c r="A70" s="406" t="s">
        <v>129</v>
      </c>
      <c r="B70" s="388" t="s">
        <v>311</v>
      </c>
      <c r="C70" s="286"/>
    </row>
    <row r="71" spans="1:3" s="86" customFormat="1" ht="12" customHeight="1">
      <c r="A71" s="407" t="s">
        <v>130</v>
      </c>
      <c r="B71" s="389" t="s">
        <v>312</v>
      </c>
      <c r="C71" s="286"/>
    </row>
    <row r="72" spans="1:3" s="86" customFormat="1" ht="12" customHeight="1">
      <c r="A72" s="407" t="s">
        <v>339</v>
      </c>
      <c r="B72" s="389" t="s">
        <v>313</v>
      </c>
      <c r="C72" s="286"/>
    </row>
    <row r="73" spans="1:3" s="86" customFormat="1" ht="12" customHeight="1" thickBot="1">
      <c r="A73" s="408" t="s">
        <v>340</v>
      </c>
      <c r="B73" s="390" t="s">
        <v>314</v>
      </c>
      <c r="C73" s="286"/>
    </row>
    <row r="74" spans="1:3" s="86" customFormat="1" ht="12" customHeight="1" thickBot="1">
      <c r="A74" s="409" t="s">
        <v>315</v>
      </c>
      <c r="B74" s="276" t="s">
        <v>316</v>
      </c>
      <c r="C74" s="281">
        <f>SUM(C75:C76)</f>
        <v>96492318</v>
      </c>
    </row>
    <row r="75" spans="1:3" s="86" customFormat="1" ht="12" customHeight="1">
      <c r="A75" s="406" t="s">
        <v>341</v>
      </c>
      <c r="B75" s="388" t="s">
        <v>317</v>
      </c>
      <c r="C75" s="286">
        <v>96492318</v>
      </c>
    </row>
    <row r="76" spans="1:3" s="86" customFormat="1" ht="12" customHeight="1" thickBot="1">
      <c r="A76" s="408" t="s">
        <v>342</v>
      </c>
      <c r="B76" s="390" t="s">
        <v>318</v>
      </c>
      <c r="C76" s="286"/>
    </row>
    <row r="77" spans="1:3" s="85" customFormat="1" ht="12" customHeight="1" thickBot="1">
      <c r="A77" s="409" t="s">
        <v>319</v>
      </c>
      <c r="B77" s="276" t="s">
        <v>320</v>
      </c>
      <c r="C77" s="281">
        <f>SUM(C78:C80)</f>
        <v>20000000</v>
      </c>
    </row>
    <row r="78" spans="1:3" s="86" customFormat="1" ht="12" customHeight="1">
      <c r="A78" s="406" t="s">
        <v>343</v>
      </c>
      <c r="B78" s="388" t="s">
        <v>321</v>
      </c>
      <c r="C78" s="286">
        <v>20000000</v>
      </c>
    </row>
    <row r="79" spans="1:3" s="86" customFormat="1" ht="12" customHeight="1">
      <c r="A79" s="407" t="s">
        <v>344</v>
      </c>
      <c r="B79" s="389" t="s">
        <v>322</v>
      </c>
      <c r="C79" s="286"/>
    </row>
    <row r="80" spans="1:3" s="86" customFormat="1" ht="12" customHeight="1" thickBot="1">
      <c r="A80" s="408" t="s">
        <v>345</v>
      </c>
      <c r="B80" s="390" t="s">
        <v>323</v>
      </c>
      <c r="C80" s="286"/>
    </row>
    <row r="81" spans="1:3" s="86" customFormat="1" ht="12" customHeight="1" thickBot="1">
      <c r="A81" s="409" t="s">
        <v>324</v>
      </c>
      <c r="B81" s="276" t="s">
        <v>346</v>
      </c>
      <c r="C81" s="281">
        <f>SUM(C82:C85)</f>
        <v>0</v>
      </c>
    </row>
    <row r="82" spans="1:3" s="86" customFormat="1" ht="12" customHeight="1">
      <c r="A82" s="410" t="s">
        <v>325</v>
      </c>
      <c r="B82" s="388" t="s">
        <v>326</v>
      </c>
      <c r="C82" s="286"/>
    </row>
    <row r="83" spans="1:3" s="86" customFormat="1" ht="12" customHeight="1">
      <c r="A83" s="411" t="s">
        <v>327</v>
      </c>
      <c r="B83" s="389" t="s">
        <v>328</v>
      </c>
      <c r="C83" s="286"/>
    </row>
    <row r="84" spans="1:3" s="86" customFormat="1" ht="12" customHeight="1">
      <c r="A84" s="411" t="s">
        <v>329</v>
      </c>
      <c r="B84" s="389" t="s">
        <v>330</v>
      </c>
      <c r="C84" s="286"/>
    </row>
    <row r="85" spans="1:3" s="85" customFormat="1" ht="12" customHeight="1" thickBot="1">
      <c r="A85" s="412" t="s">
        <v>331</v>
      </c>
      <c r="B85" s="390" t="s">
        <v>332</v>
      </c>
      <c r="C85" s="286"/>
    </row>
    <row r="86" spans="1:3" s="85" customFormat="1" ht="12" customHeight="1" thickBot="1">
      <c r="A86" s="409" t="s">
        <v>333</v>
      </c>
      <c r="B86" s="276" t="s">
        <v>334</v>
      </c>
      <c r="C86" s="435"/>
    </row>
    <row r="87" spans="1:3" s="85" customFormat="1" ht="12" customHeight="1" thickBot="1">
      <c r="A87" s="409" t="s">
        <v>335</v>
      </c>
      <c r="B87" s="396" t="s">
        <v>336</v>
      </c>
      <c r="C87" s="287">
        <f>+C65+C69+C74+C77+C81+C86</f>
        <v>116492318</v>
      </c>
    </row>
    <row r="88" spans="1:3" s="85" customFormat="1" ht="12" customHeight="1" thickBot="1">
      <c r="A88" s="413" t="s">
        <v>349</v>
      </c>
      <c r="B88" s="398" t="s">
        <v>463</v>
      </c>
      <c r="C88" s="287">
        <f>+C64+C87</f>
        <v>2472859629</v>
      </c>
    </row>
    <row r="89" spans="1:3" s="86" customFormat="1" ht="15" customHeight="1">
      <c r="A89" s="223"/>
      <c r="B89" s="224"/>
      <c r="C89" s="351"/>
    </row>
    <row r="90" spans="1:3" ht="13.5" thickBot="1">
      <c r="A90" s="414"/>
      <c r="B90" s="226"/>
      <c r="C90" s="352"/>
    </row>
    <row r="91" spans="1:3" s="53" customFormat="1" ht="16.5" customHeight="1" thickBot="1">
      <c r="A91" s="227"/>
      <c r="B91" s="228" t="s">
        <v>59</v>
      </c>
      <c r="C91" s="353"/>
    </row>
    <row r="92" spans="1:3" s="87" customFormat="1" ht="12" customHeight="1" thickBot="1">
      <c r="A92" s="380" t="s">
        <v>18</v>
      </c>
      <c r="B92" s="30" t="s">
        <v>352</v>
      </c>
      <c r="C92" s="280">
        <f>SUM(C93:C97)</f>
        <v>566665951</v>
      </c>
    </row>
    <row r="93" spans="1:3" ht="12" customHeight="1">
      <c r="A93" s="415" t="s">
        <v>100</v>
      </c>
      <c r="B93" s="9" t="s">
        <v>48</v>
      </c>
      <c r="C93" s="282">
        <v>86080050</v>
      </c>
    </row>
    <row r="94" spans="1:3" ht="12" customHeight="1">
      <c r="A94" s="407" t="s">
        <v>101</v>
      </c>
      <c r="B94" s="7" t="s">
        <v>162</v>
      </c>
      <c r="C94" s="283">
        <v>16785611</v>
      </c>
    </row>
    <row r="95" spans="1:3" ht="12" customHeight="1">
      <c r="A95" s="407" t="s">
        <v>102</v>
      </c>
      <c r="B95" s="7" t="s">
        <v>126</v>
      </c>
      <c r="C95" s="285">
        <v>232181710</v>
      </c>
    </row>
    <row r="96" spans="1:3" ht="12" customHeight="1">
      <c r="A96" s="407" t="s">
        <v>103</v>
      </c>
      <c r="B96" s="10" t="s">
        <v>163</v>
      </c>
      <c r="C96" s="285">
        <v>61500000</v>
      </c>
    </row>
    <row r="97" spans="1:3" ht="12" customHeight="1" thickBot="1">
      <c r="A97" s="407" t="s">
        <v>114</v>
      </c>
      <c r="B97" s="18" t="s">
        <v>164</v>
      </c>
      <c r="C97" s="285">
        <v>170118580</v>
      </c>
    </row>
    <row r="98" spans="1:3" ht="12" customHeight="1" thickBot="1">
      <c r="A98" s="31" t="s">
        <v>19</v>
      </c>
      <c r="B98" s="29" t="s">
        <v>363</v>
      </c>
      <c r="C98" s="281">
        <f>+C99+C101+C103</f>
        <v>902650428</v>
      </c>
    </row>
    <row r="99" spans="1:3" ht="12" customHeight="1">
      <c r="A99" s="406" t="s">
        <v>106</v>
      </c>
      <c r="B99" s="7" t="s">
        <v>212</v>
      </c>
      <c r="C99" s="284">
        <v>641023671</v>
      </c>
    </row>
    <row r="100" spans="1:3" ht="12" customHeight="1">
      <c r="A100" s="406" t="s">
        <v>107</v>
      </c>
      <c r="B100" s="11" t="s">
        <v>367</v>
      </c>
      <c r="C100" s="284"/>
    </row>
    <row r="101" spans="1:3" ht="12" customHeight="1">
      <c r="A101" s="406" t="s">
        <v>108</v>
      </c>
      <c r="B101" s="11" t="s">
        <v>166</v>
      </c>
      <c r="C101" s="283">
        <v>261626757</v>
      </c>
    </row>
    <row r="102" spans="1:3" ht="12" customHeight="1">
      <c r="A102" s="406" t="s">
        <v>109</v>
      </c>
      <c r="B102" s="11" t="s">
        <v>368</v>
      </c>
      <c r="C102" s="252"/>
    </row>
    <row r="103" spans="1:3" ht="12" customHeight="1" thickBot="1">
      <c r="A103" s="406" t="s">
        <v>110</v>
      </c>
      <c r="B103" s="278" t="s">
        <v>215</v>
      </c>
      <c r="C103" s="252"/>
    </row>
    <row r="104" spans="1:3" ht="12" customHeight="1" thickBot="1">
      <c r="A104" s="31" t="s">
        <v>20</v>
      </c>
      <c r="B104" s="119" t="s">
        <v>374</v>
      </c>
      <c r="C104" s="281">
        <f>+C105+C106</f>
        <v>44166704</v>
      </c>
    </row>
    <row r="105" spans="1:3" ht="12" customHeight="1">
      <c r="A105" s="406" t="s">
        <v>89</v>
      </c>
      <c r="B105" s="8" t="s">
        <v>61</v>
      </c>
      <c r="C105" s="284">
        <v>44166704</v>
      </c>
    </row>
    <row r="106" spans="1:3" ht="12" customHeight="1" thickBot="1">
      <c r="A106" s="408" t="s">
        <v>90</v>
      </c>
      <c r="B106" s="11" t="s">
        <v>62</v>
      </c>
      <c r="C106" s="285"/>
    </row>
    <row r="107" spans="1:3" ht="12" customHeight="1" thickBot="1">
      <c r="A107" s="31" t="s">
        <v>21</v>
      </c>
      <c r="B107" s="119" t="s">
        <v>375</v>
      </c>
      <c r="C107" s="281">
        <f>+C92+C98+C104</f>
        <v>1513483083</v>
      </c>
    </row>
    <row r="108" spans="1:3" ht="12" customHeight="1" thickBot="1">
      <c r="A108" s="31" t="s">
        <v>22</v>
      </c>
      <c r="B108" s="119" t="s">
        <v>376</v>
      </c>
      <c r="C108" s="281">
        <f>+C109+C110+C111</f>
        <v>0</v>
      </c>
    </row>
    <row r="109" spans="1:3" s="87" customFormat="1" ht="12" customHeight="1">
      <c r="A109" s="406" t="s">
        <v>93</v>
      </c>
      <c r="B109" s="8" t="s">
        <v>377</v>
      </c>
      <c r="C109" s="252"/>
    </row>
    <row r="110" spans="1:3" ht="12" customHeight="1">
      <c r="A110" s="406" t="s">
        <v>94</v>
      </c>
      <c r="B110" s="8" t="s">
        <v>378</v>
      </c>
      <c r="C110" s="252"/>
    </row>
    <row r="111" spans="1:3" ht="12" customHeight="1" thickBot="1">
      <c r="A111" s="416" t="s">
        <v>95</v>
      </c>
      <c r="B111" s="6" t="s">
        <v>379</v>
      </c>
      <c r="C111" s="252"/>
    </row>
    <row r="112" spans="1:3" ht="12" customHeight="1" thickBot="1">
      <c r="A112" s="31" t="s">
        <v>23</v>
      </c>
      <c r="B112" s="119" t="s">
        <v>435</v>
      </c>
      <c r="C112" s="281">
        <f>+C113+C114+C115+C116</f>
        <v>0</v>
      </c>
    </row>
    <row r="113" spans="1:11" ht="12" customHeight="1">
      <c r="A113" s="406" t="s">
        <v>96</v>
      </c>
      <c r="B113" s="8" t="s">
        <v>380</v>
      </c>
      <c r="C113" s="252"/>
    </row>
    <row r="114" spans="1:11" ht="12" customHeight="1">
      <c r="A114" s="406" t="s">
        <v>97</v>
      </c>
      <c r="B114" s="8" t="s">
        <v>381</v>
      </c>
      <c r="C114" s="252"/>
    </row>
    <row r="115" spans="1:11" ht="12" customHeight="1">
      <c r="A115" s="406" t="s">
        <v>283</v>
      </c>
      <c r="B115" s="8" t="s">
        <v>382</v>
      </c>
      <c r="C115" s="252"/>
    </row>
    <row r="116" spans="1:11" s="87" customFormat="1" ht="12" customHeight="1" thickBot="1">
      <c r="A116" s="416" t="s">
        <v>284</v>
      </c>
      <c r="B116" s="6" t="s">
        <v>383</v>
      </c>
      <c r="C116" s="252"/>
    </row>
    <row r="117" spans="1:11" ht="12" customHeight="1" thickBot="1">
      <c r="A117" s="31" t="s">
        <v>24</v>
      </c>
      <c r="B117" s="119" t="s">
        <v>384</v>
      </c>
      <c r="C117" s="287">
        <f>+C118+C119+C120+C121</f>
        <v>959376546</v>
      </c>
      <c r="K117" s="235"/>
    </row>
    <row r="118" spans="1:11">
      <c r="A118" s="406" t="s">
        <v>98</v>
      </c>
      <c r="B118" s="8" t="s">
        <v>682</v>
      </c>
      <c r="C118" s="252">
        <v>959376546</v>
      </c>
    </row>
    <row r="119" spans="1:11" ht="12" customHeight="1">
      <c r="A119" s="406" t="s">
        <v>99</v>
      </c>
      <c r="B119" s="8" t="s">
        <v>395</v>
      </c>
      <c r="C119" s="252"/>
    </row>
    <row r="120" spans="1:11" s="87" customFormat="1" ht="12" customHeight="1">
      <c r="A120" s="406" t="s">
        <v>296</v>
      </c>
      <c r="B120" s="8" t="s">
        <v>386</v>
      </c>
      <c r="C120" s="252"/>
    </row>
    <row r="121" spans="1:11" s="87" customFormat="1" ht="12" customHeight="1" thickBot="1">
      <c r="A121" s="416" t="s">
        <v>297</v>
      </c>
      <c r="B121" s="6" t="s">
        <v>387</v>
      </c>
      <c r="C121" s="252"/>
      <c r="D121" s="87" t="s">
        <v>507</v>
      </c>
    </row>
    <row r="122" spans="1:11" s="87" customFormat="1" ht="12" customHeight="1" thickBot="1">
      <c r="A122" s="31" t="s">
        <v>25</v>
      </c>
      <c r="B122" s="119" t="s">
        <v>388</v>
      </c>
      <c r="C122" s="290">
        <f>+C123+C124+C125+C126</f>
        <v>0</v>
      </c>
    </row>
    <row r="123" spans="1:11" s="87" customFormat="1" ht="12" customHeight="1">
      <c r="A123" s="406" t="s">
        <v>160</v>
      </c>
      <c r="B123" s="8" t="s">
        <v>389</v>
      </c>
      <c r="C123" s="252"/>
    </row>
    <row r="124" spans="1:11" s="87" customFormat="1" ht="12" customHeight="1">
      <c r="A124" s="406" t="s">
        <v>161</v>
      </c>
      <c r="B124" s="8" t="s">
        <v>390</v>
      </c>
      <c r="C124" s="252"/>
    </row>
    <row r="125" spans="1:11" s="87" customFormat="1" ht="12" customHeight="1">
      <c r="A125" s="406" t="s">
        <v>214</v>
      </c>
      <c r="B125" s="8" t="s">
        <v>391</v>
      </c>
      <c r="C125" s="252"/>
    </row>
    <row r="126" spans="1:11" ht="12.75" customHeight="1" thickBot="1">
      <c r="A126" s="406" t="s">
        <v>299</v>
      </c>
      <c r="B126" s="8" t="s">
        <v>392</v>
      </c>
      <c r="C126" s="252"/>
      <c r="D126" s="39"/>
    </row>
    <row r="127" spans="1:11" ht="12" customHeight="1" thickBot="1">
      <c r="A127" s="31" t="s">
        <v>26</v>
      </c>
      <c r="B127" s="119" t="s">
        <v>393</v>
      </c>
      <c r="C127" s="400">
        <f>+C108+C112+C117+C122</f>
        <v>959376546</v>
      </c>
    </row>
    <row r="128" spans="1:11" ht="15" customHeight="1" thickBot="1">
      <c r="A128" s="418" t="s">
        <v>27</v>
      </c>
      <c r="B128" s="362" t="s">
        <v>394</v>
      </c>
      <c r="C128" s="400">
        <f>+C107+C127</f>
        <v>2472859629</v>
      </c>
      <c r="D128" s="39">
        <f>C88-C128</f>
        <v>0</v>
      </c>
    </row>
    <row r="129" spans="1:3" ht="13.5" thickBot="1">
      <c r="A129" s="368"/>
      <c r="B129" s="369"/>
      <c r="C129" s="370"/>
    </row>
    <row r="130" spans="1:3" ht="15" customHeight="1" thickBot="1">
      <c r="A130" s="232" t="s">
        <v>185</v>
      </c>
      <c r="B130" s="233"/>
      <c r="C130" s="116">
        <v>20</v>
      </c>
    </row>
    <row r="131" spans="1:3" ht="14.25" customHeight="1" thickBot="1">
      <c r="A131" s="232" t="s">
        <v>186</v>
      </c>
      <c r="B131" s="233"/>
      <c r="C131" s="116">
        <v>130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8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0"/>
  <sheetViews>
    <sheetView zoomScaleNormal="100" zoomScaleSheetLayoutView="85" workbookViewId="0">
      <selection activeCell="C80" sqref="C80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1.1640625" style="2" bestFit="1" customWidth="1"/>
    <col min="5" max="16384" width="9.33203125" style="2"/>
  </cols>
  <sheetData>
    <row r="1" spans="1:3" s="1" customFormat="1" ht="16.5" customHeight="1" thickBot="1">
      <c r="A1" s="209"/>
      <c r="B1" s="211"/>
      <c r="C1" s="234" t="s">
        <v>825</v>
      </c>
    </row>
    <row r="2" spans="1:3" s="83" customFormat="1" ht="21" customHeight="1">
      <c r="A2" s="378" t="s">
        <v>65</v>
      </c>
      <c r="B2" s="341" t="s">
        <v>208</v>
      </c>
      <c r="C2" s="343" t="s">
        <v>53</v>
      </c>
    </row>
    <row r="3" spans="1:3" s="83" customFormat="1" ht="16.5" thickBot="1">
      <c r="A3" s="212" t="s">
        <v>182</v>
      </c>
      <c r="B3" s="342" t="s">
        <v>476</v>
      </c>
      <c r="C3" s="344">
        <v>3</v>
      </c>
    </row>
    <row r="4" spans="1:3" s="84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/>
    </row>
    <row r="9" spans="1:3" s="85" customFormat="1" ht="12" customHeight="1">
      <c r="A9" s="406" t="s">
        <v>100</v>
      </c>
      <c r="B9" s="388" t="s">
        <v>240</v>
      </c>
      <c r="C9" s="642"/>
    </row>
    <row r="10" spans="1:3" s="86" customFormat="1" ht="12" customHeight="1">
      <c r="A10" s="407" t="s">
        <v>101</v>
      </c>
      <c r="B10" s="389" t="s">
        <v>241</v>
      </c>
      <c r="C10" s="643"/>
    </row>
    <row r="11" spans="1:3" s="86" customFormat="1" ht="12" customHeight="1">
      <c r="A11" s="407" t="s">
        <v>102</v>
      </c>
      <c r="B11" s="389" t="s">
        <v>242</v>
      </c>
      <c r="C11" s="643"/>
    </row>
    <row r="12" spans="1:3" s="86" customFormat="1" ht="12" customHeight="1">
      <c r="A12" s="407" t="s">
        <v>103</v>
      </c>
      <c r="B12" s="389" t="s">
        <v>243</v>
      </c>
      <c r="C12" s="643"/>
    </row>
    <row r="13" spans="1:3" s="86" customFormat="1" ht="12" customHeight="1">
      <c r="A13" s="407" t="s">
        <v>128</v>
      </c>
      <c r="B13" s="389" t="s">
        <v>244</v>
      </c>
      <c r="C13" s="643"/>
    </row>
    <row r="14" spans="1:3" s="85" customFormat="1" ht="12" customHeight="1" thickBot="1">
      <c r="A14" s="408" t="s">
        <v>104</v>
      </c>
      <c r="B14" s="390" t="s">
        <v>245</v>
      </c>
      <c r="C14" s="433"/>
    </row>
    <row r="15" spans="1:3" s="85" customFormat="1" ht="12" customHeight="1" thickBot="1">
      <c r="A15" s="31" t="s">
        <v>19</v>
      </c>
      <c r="B15" s="276" t="s">
        <v>246</v>
      </c>
      <c r="C15" s="281">
        <f>+C16+C17+C18+C19+C20</f>
        <v>4300000</v>
      </c>
    </row>
    <row r="16" spans="1:3" s="85" customFormat="1" ht="12" customHeight="1">
      <c r="A16" s="406" t="s">
        <v>106</v>
      </c>
      <c r="B16" s="388" t="s">
        <v>247</v>
      </c>
      <c r="C16" s="284"/>
    </row>
    <row r="17" spans="1:3" s="85" customFormat="1" ht="12" customHeight="1">
      <c r="A17" s="407" t="s">
        <v>107</v>
      </c>
      <c r="B17" s="389" t="s">
        <v>248</v>
      </c>
      <c r="C17" s="283"/>
    </row>
    <row r="18" spans="1:3" s="85" customFormat="1" ht="12" customHeight="1">
      <c r="A18" s="407" t="s">
        <v>108</v>
      </c>
      <c r="B18" s="389" t="s">
        <v>468</v>
      </c>
      <c r="C18" s="283"/>
    </row>
    <row r="19" spans="1:3" s="85" customFormat="1" ht="12" customHeight="1">
      <c r="A19" s="407" t="s">
        <v>109</v>
      </c>
      <c r="B19" s="389" t="s">
        <v>469</v>
      </c>
      <c r="C19" s="283"/>
    </row>
    <row r="20" spans="1:3" s="85" customFormat="1" ht="12" customHeight="1">
      <c r="A20" s="407" t="s">
        <v>110</v>
      </c>
      <c r="B20" s="389" t="s">
        <v>249</v>
      </c>
      <c r="C20" s="283">
        <v>4300000</v>
      </c>
    </row>
    <row r="21" spans="1:3" s="86" customFormat="1" ht="12" customHeight="1" thickBot="1">
      <c r="A21" s="408" t="s">
        <v>119</v>
      </c>
      <c r="B21" s="390" t="s">
        <v>250</v>
      </c>
      <c r="C21" s="285"/>
    </row>
    <row r="22" spans="1:3" s="86" customFormat="1" ht="12" customHeight="1" thickBot="1">
      <c r="A22" s="31" t="s">
        <v>20</v>
      </c>
      <c r="B22" s="20" t="s">
        <v>251</v>
      </c>
      <c r="C22" s="281">
        <f>+C23+C24+C25+C26+C27</f>
        <v>0</v>
      </c>
    </row>
    <row r="23" spans="1:3" s="86" customFormat="1" ht="12" customHeight="1">
      <c r="A23" s="406" t="s">
        <v>89</v>
      </c>
      <c r="B23" s="388" t="s">
        <v>252</v>
      </c>
      <c r="C23" s="284"/>
    </row>
    <row r="24" spans="1:3" s="85" customFormat="1" ht="12" customHeight="1">
      <c r="A24" s="407" t="s">
        <v>90</v>
      </c>
      <c r="B24" s="389" t="s">
        <v>253</v>
      </c>
      <c r="C24" s="283"/>
    </row>
    <row r="25" spans="1:3" s="86" customFormat="1" ht="12" customHeight="1">
      <c r="A25" s="407" t="s">
        <v>91</v>
      </c>
      <c r="B25" s="389" t="s">
        <v>470</v>
      </c>
      <c r="C25" s="283"/>
    </row>
    <row r="26" spans="1:3" s="86" customFormat="1" ht="12" customHeight="1">
      <c r="A26" s="407" t="s">
        <v>92</v>
      </c>
      <c r="B26" s="389" t="s">
        <v>471</v>
      </c>
      <c r="C26" s="283"/>
    </row>
    <row r="27" spans="1:3" s="86" customFormat="1" ht="12" customHeight="1">
      <c r="A27" s="407" t="s">
        <v>150</v>
      </c>
      <c r="B27" s="389" t="s">
        <v>254</v>
      </c>
      <c r="C27" s="283"/>
    </row>
    <row r="28" spans="1:3" s="86" customFormat="1" ht="12" customHeight="1" thickBot="1">
      <c r="A28" s="408" t="s">
        <v>151</v>
      </c>
      <c r="B28" s="390" t="s">
        <v>255</v>
      </c>
      <c r="C28" s="285"/>
    </row>
    <row r="29" spans="1:3" s="86" customFormat="1" ht="12" customHeight="1" thickBot="1">
      <c r="A29" s="31" t="s">
        <v>152</v>
      </c>
      <c r="B29" s="20" t="s">
        <v>256</v>
      </c>
      <c r="C29" s="287">
        <f>+C30+C33+C34+C35</f>
        <v>126000000</v>
      </c>
    </row>
    <row r="30" spans="1:3" s="86" customFormat="1" ht="12" customHeight="1">
      <c r="A30" s="406" t="s">
        <v>257</v>
      </c>
      <c r="B30" s="388" t="s">
        <v>263</v>
      </c>
      <c r="C30" s="383">
        <f>+C31+C32</f>
        <v>126000000</v>
      </c>
    </row>
    <row r="31" spans="1:3" s="86" customFormat="1" ht="12" customHeight="1">
      <c r="A31" s="407" t="s">
        <v>258</v>
      </c>
      <c r="B31" s="389" t="s">
        <v>264</v>
      </c>
      <c r="C31" s="283">
        <v>126000000</v>
      </c>
    </row>
    <row r="32" spans="1:3" s="86" customFormat="1" ht="12" customHeight="1">
      <c r="A32" s="407" t="s">
        <v>259</v>
      </c>
      <c r="B32" s="389" t="s">
        <v>265</v>
      </c>
      <c r="C32" s="283"/>
    </row>
    <row r="33" spans="1:3" s="86" customFormat="1" ht="12" customHeight="1">
      <c r="A33" s="407" t="s">
        <v>260</v>
      </c>
      <c r="B33" s="389" t="s">
        <v>266</v>
      </c>
      <c r="C33" s="283"/>
    </row>
    <row r="34" spans="1:3" s="86" customFormat="1" ht="12" customHeight="1">
      <c r="A34" s="407" t="s">
        <v>261</v>
      </c>
      <c r="B34" s="389" t="s">
        <v>267</v>
      </c>
      <c r="C34" s="283"/>
    </row>
    <row r="35" spans="1:3" s="86" customFormat="1" ht="12" customHeight="1" thickBot="1">
      <c r="A35" s="408" t="s">
        <v>262</v>
      </c>
      <c r="B35" s="390" t="s">
        <v>268</v>
      </c>
      <c r="C35" s="285"/>
    </row>
    <row r="36" spans="1:3" s="86" customFormat="1" ht="12" customHeight="1" thickBot="1">
      <c r="A36" s="31" t="s">
        <v>22</v>
      </c>
      <c r="B36" s="20" t="s">
        <v>269</v>
      </c>
      <c r="C36" s="281">
        <f>SUM(C37:C46)</f>
        <v>1000000</v>
      </c>
    </row>
    <row r="37" spans="1:3" s="86" customFormat="1" ht="12" customHeight="1">
      <c r="A37" s="406" t="s">
        <v>93</v>
      </c>
      <c r="B37" s="388" t="s">
        <v>272</v>
      </c>
      <c r="C37" s="284"/>
    </row>
    <row r="38" spans="1:3" s="86" customFormat="1" ht="12" customHeight="1">
      <c r="A38" s="407" t="s">
        <v>94</v>
      </c>
      <c r="B38" s="389" t="s">
        <v>273</v>
      </c>
      <c r="C38" s="283"/>
    </row>
    <row r="39" spans="1:3" s="86" customFormat="1" ht="12" customHeight="1">
      <c r="A39" s="407" t="s">
        <v>95</v>
      </c>
      <c r="B39" s="389" t="s">
        <v>274</v>
      </c>
      <c r="C39" s="283"/>
    </row>
    <row r="40" spans="1:3" s="86" customFormat="1" ht="12" customHeight="1">
      <c r="A40" s="407" t="s">
        <v>154</v>
      </c>
      <c r="B40" s="389" t="s">
        <v>275</v>
      </c>
      <c r="C40" s="283"/>
    </row>
    <row r="41" spans="1:3" s="86" customFormat="1" ht="12" customHeight="1">
      <c r="A41" s="407" t="s">
        <v>155</v>
      </c>
      <c r="B41" s="389" t="s">
        <v>276</v>
      </c>
      <c r="C41" s="283"/>
    </row>
    <row r="42" spans="1:3" s="86" customFormat="1" ht="12" customHeight="1">
      <c r="A42" s="407" t="s">
        <v>156</v>
      </c>
      <c r="B42" s="389" t="s">
        <v>277</v>
      </c>
      <c r="C42" s="283"/>
    </row>
    <row r="43" spans="1:3" s="86" customFormat="1" ht="12" customHeight="1">
      <c r="A43" s="407" t="s">
        <v>157</v>
      </c>
      <c r="B43" s="389" t="s">
        <v>278</v>
      </c>
      <c r="C43" s="283"/>
    </row>
    <row r="44" spans="1:3" s="86" customFormat="1" ht="12" customHeight="1">
      <c r="A44" s="407" t="s">
        <v>158</v>
      </c>
      <c r="B44" s="389" t="s">
        <v>279</v>
      </c>
      <c r="C44" s="283">
        <v>1000000</v>
      </c>
    </row>
    <row r="45" spans="1:3" s="86" customFormat="1" ht="12" customHeight="1">
      <c r="A45" s="407" t="s">
        <v>270</v>
      </c>
      <c r="B45" s="389" t="s">
        <v>280</v>
      </c>
      <c r="C45" s="286"/>
    </row>
    <row r="46" spans="1:3" s="86" customFormat="1" ht="12" customHeight="1" thickBot="1">
      <c r="A46" s="408" t="s">
        <v>271</v>
      </c>
      <c r="B46" s="390" t="s">
        <v>281</v>
      </c>
      <c r="C46" s="377"/>
    </row>
    <row r="47" spans="1:3" s="86" customFormat="1" ht="12" customHeight="1" thickBot="1">
      <c r="A47" s="31" t="s">
        <v>23</v>
      </c>
      <c r="B47" s="20" t="s">
        <v>282</v>
      </c>
      <c r="C47" s="281">
        <f>SUM(C48:C52)</f>
        <v>36000000</v>
      </c>
    </row>
    <row r="48" spans="1:3" s="86" customFormat="1" ht="12" customHeight="1">
      <c r="A48" s="406" t="s">
        <v>96</v>
      </c>
      <c r="B48" s="388" t="s">
        <v>286</v>
      </c>
      <c r="C48" s="434"/>
    </row>
    <row r="49" spans="1:3" s="86" customFormat="1" ht="12" customHeight="1">
      <c r="A49" s="407" t="s">
        <v>97</v>
      </c>
      <c r="B49" s="389" t="s">
        <v>287</v>
      </c>
      <c r="C49" s="286">
        <v>36000000</v>
      </c>
    </row>
    <row r="50" spans="1:3" s="86" customFormat="1" ht="12" customHeight="1">
      <c r="A50" s="407" t="s">
        <v>283</v>
      </c>
      <c r="B50" s="389" t="s">
        <v>288</v>
      </c>
      <c r="C50" s="286"/>
    </row>
    <row r="51" spans="1:3" s="86" customFormat="1" ht="12" customHeight="1">
      <c r="A51" s="407" t="s">
        <v>284</v>
      </c>
      <c r="B51" s="389" t="s">
        <v>289</v>
      </c>
      <c r="C51" s="286"/>
    </row>
    <row r="52" spans="1:3" s="86" customFormat="1" ht="12" customHeight="1" thickBot="1">
      <c r="A52" s="408" t="s">
        <v>285</v>
      </c>
      <c r="B52" s="390" t="s">
        <v>290</v>
      </c>
      <c r="C52" s="377"/>
    </row>
    <row r="53" spans="1:3" s="86" customFormat="1" ht="12" customHeight="1" thickBot="1">
      <c r="A53" s="31" t="s">
        <v>159</v>
      </c>
      <c r="B53" s="20" t="s">
        <v>291</v>
      </c>
      <c r="C53" s="281">
        <f>SUM(C54:C56)</f>
        <v>0</v>
      </c>
    </row>
    <row r="54" spans="1:3" s="86" customFormat="1" ht="12" customHeight="1">
      <c r="A54" s="406" t="s">
        <v>98</v>
      </c>
      <c r="B54" s="388" t="s">
        <v>292</v>
      </c>
      <c r="C54" s="284"/>
    </row>
    <row r="55" spans="1:3" s="86" customFormat="1" ht="12" customHeight="1">
      <c r="A55" s="407" t="s">
        <v>99</v>
      </c>
      <c r="B55" s="389" t="s">
        <v>472</v>
      </c>
      <c r="C55" s="283"/>
    </row>
    <row r="56" spans="1:3" s="86" customFormat="1" ht="12" customHeight="1">
      <c r="A56" s="407" t="s">
        <v>296</v>
      </c>
      <c r="B56" s="389" t="s">
        <v>294</v>
      </c>
      <c r="C56" s="283"/>
    </row>
    <row r="57" spans="1:3" s="86" customFormat="1" ht="12" customHeight="1" thickBot="1">
      <c r="A57" s="408" t="s">
        <v>297</v>
      </c>
      <c r="B57" s="390" t="s">
        <v>295</v>
      </c>
      <c r="C57" s="285"/>
    </row>
    <row r="58" spans="1:3" s="86" customFormat="1" ht="12" customHeight="1" thickBot="1">
      <c r="A58" s="31" t="s">
        <v>25</v>
      </c>
      <c r="B58" s="276" t="s">
        <v>298</v>
      </c>
      <c r="C58" s="281">
        <f>SUM(C59:C61)</f>
        <v>0</v>
      </c>
    </row>
    <row r="59" spans="1:3" s="86" customFormat="1" ht="12" customHeight="1">
      <c r="A59" s="406" t="s">
        <v>160</v>
      </c>
      <c r="B59" s="388" t="s">
        <v>300</v>
      </c>
      <c r="C59" s="286"/>
    </row>
    <row r="60" spans="1:3" s="86" customFormat="1" ht="12" customHeight="1">
      <c r="A60" s="407" t="s">
        <v>161</v>
      </c>
      <c r="B60" s="389" t="s">
        <v>473</v>
      </c>
      <c r="C60" s="286"/>
    </row>
    <row r="61" spans="1:3" s="86" customFormat="1" ht="12" customHeight="1">
      <c r="A61" s="407" t="s">
        <v>214</v>
      </c>
      <c r="B61" s="389" t="s">
        <v>301</v>
      </c>
      <c r="C61" s="286"/>
    </row>
    <row r="62" spans="1:3" s="86" customFormat="1" ht="12" customHeight="1" thickBot="1">
      <c r="A62" s="408" t="s">
        <v>299</v>
      </c>
      <c r="B62" s="390" t="s">
        <v>302</v>
      </c>
      <c r="C62" s="286"/>
    </row>
    <row r="63" spans="1:3" s="86" customFormat="1" ht="12" customHeight="1" thickBot="1">
      <c r="A63" s="31" t="s">
        <v>26</v>
      </c>
      <c r="B63" s="20" t="s">
        <v>303</v>
      </c>
      <c r="C63" s="287">
        <f>+C8+C15+C22+C29+C36+C47+C53+C58</f>
        <v>167300000</v>
      </c>
    </row>
    <row r="64" spans="1:3" s="86" customFormat="1" ht="12" customHeight="1" thickBot="1">
      <c r="A64" s="409" t="s">
        <v>436</v>
      </c>
      <c r="B64" s="276" t="s">
        <v>305</v>
      </c>
      <c r="C64" s="281">
        <f>SUM(C65:C67)</f>
        <v>0</v>
      </c>
    </row>
    <row r="65" spans="1:3" s="86" customFormat="1" ht="12" customHeight="1">
      <c r="A65" s="406" t="s">
        <v>338</v>
      </c>
      <c r="B65" s="388" t="s">
        <v>306</v>
      </c>
      <c r="C65" s="286"/>
    </row>
    <row r="66" spans="1:3" s="86" customFormat="1" ht="12" customHeight="1">
      <c r="A66" s="407" t="s">
        <v>347</v>
      </c>
      <c r="B66" s="389" t="s">
        <v>307</v>
      </c>
      <c r="C66" s="286"/>
    </row>
    <row r="67" spans="1:3" s="86" customFormat="1" ht="12" customHeight="1" thickBot="1">
      <c r="A67" s="408" t="s">
        <v>348</v>
      </c>
      <c r="B67" s="392" t="s">
        <v>308</v>
      </c>
      <c r="C67" s="286"/>
    </row>
    <row r="68" spans="1:3" s="86" customFormat="1" ht="12" customHeight="1" thickBot="1">
      <c r="A68" s="409" t="s">
        <v>309</v>
      </c>
      <c r="B68" s="276" t="s">
        <v>310</v>
      </c>
      <c r="C68" s="281">
        <f>SUM(C69:C72)</f>
        <v>0</v>
      </c>
    </row>
    <row r="69" spans="1:3" s="86" customFormat="1" ht="12" customHeight="1">
      <c r="A69" s="406" t="s">
        <v>129</v>
      </c>
      <c r="B69" s="388" t="s">
        <v>311</v>
      </c>
      <c r="C69" s="286"/>
    </row>
    <row r="70" spans="1:3" s="86" customFormat="1" ht="12" customHeight="1">
      <c r="A70" s="407" t="s">
        <v>130</v>
      </c>
      <c r="B70" s="389" t="s">
        <v>312</v>
      </c>
      <c r="C70" s="286"/>
    </row>
    <row r="71" spans="1:3" s="86" customFormat="1" ht="12" customHeight="1">
      <c r="A71" s="407" t="s">
        <v>339</v>
      </c>
      <c r="B71" s="389" t="s">
        <v>313</v>
      </c>
      <c r="C71" s="286"/>
    </row>
    <row r="72" spans="1:3" s="86" customFormat="1" ht="12" customHeight="1" thickBot="1">
      <c r="A72" s="408" t="s">
        <v>340</v>
      </c>
      <c r="B72" s="390" t="s">
        <v>314</v>
      </c>
      <c r="C72" s="286"/>
    </row>
    <row r="73" spans="1:3" s="86" customFormat="1" ht="12" customHeight="1" thickBot="1">
      <c r="A73" s="409" t="s">
        <v>315</v>
      </c>
      <c r="B73" s="276" t="s">
        <v>316</v>
      </c>
      <c r="C73" s="281">
        <f>SUM(C74:C75)</f>
        <v>103507686</v>
      </c>
    </row>
    <row r="74" spans="1:3" s="86" customFormat="1" ht="12" customHeight="1">
      <c r="A74" s="406" t="s">
        <v>341</v>
      </c>
      <c r="B74" s="388" t="s">
        <v>317</v>
      </c>
      <c r="C74" s="286">
        <v>103507686</v>
      </c>
    </row>
    <row r="75" spans="1:3" s="86" customFormat="1" ht="12" customHeight="1" thickBot="1">
      <c r="A75" s="408" t="s">
        <v>342</v>
      </c>
      <c r="B75" s="390" t="s">
        <v>318</v>
      </c>
      <c r="C75" s="286"/>
    </row>
    <row r="76" spans="1:3" s="85" customFormat="1" ht="12" customHeight="1" thickBot="1">
      <c r="A76" s="409" t="s">
        <v>319</v>
      </c>
      <c r="B76" s="276" t="s">
        <v>320</v>
      </c>
      <c r="C76" s="281">
        <f>SUM(C77:C79)</f>
        <v>0</v>
      </c>
    </row>
    <row r="77" spans="1:3" s="86" customFormat="1" ht="12" customHeight="1">
      <c r="A77" s="406" t="s">
        <v>343</v>
      </c>
      <c r="B77" s="388" t="s">
        <v>321</v>
      </c>
      <c r="C77" s="286"/>
    </row>
    <row r="78" spans="1:3" s="86" customFormat="1" ht="12" customHeight="1">
      <c r="A78" s="407" t="s">
        <v>344</v>
      </c>
      <c r="B78" s="389" t="s">
        <v>322</v>
      </c>
      <c r="C78" s="286"/>
    </row>
    <row r="79" spans="1:3" s="86" customFormat="1" ht="12" customHeight="1" thickBot="1">
      <c r="A79" s="408" t="s">
        <v>345</v>
      </c>
      <c r="B79" s="390" t="s">
        <v>323</v>
      </c>
      <c r="C79" s="286"/>
    </row>
    <row r="80" spans="1:3" s="86" customFormat="1" ht="12" customHeight="1" thickBot="1">
      <c r="A80" s="409" t="s">
        <v>324</v>
      </c>
      <c r="B80" s="276" t="s">
        <v>346</v>
      </c>
      <c r="C80" s="281">
        <f>SUM(C81:C84)</f>
        <v>0</v>
      </c>
    </row>
    <row r="81" spans="1:3" s="86" customFormat="1" ht="12" customHeight="1">
      <c r="A81" s="410" t="s">
        <v>325</v>
      </c>
      <c r="B81" s="388" t="s">
        <v>326</v>
      </c>
      <c r="C81" s="286"/>
    </row>
    <row r="82" spans="1:3" s="86" customFormat="1" ht="12" customHeight="1">
      <c r="A82" s="411" t="s">
        <v>327</v>
      </c>
      <c r="B82" s="389" t="s">
        <v>328</v>
      </c>
      <c r="C82" s="286"/>
    </row>
    <row r="83" spans="1:3" s="86" customFormat="1" ht="12" customHeight="1">
      <c r="A83" s="411" t="s">
        <v>329</v>
      </c>
      <c r="B83" s="389" t="s">
        <v>330</v>
      </c>
      <c r="C83" s="286"/>
    </row>
    <row r="84" spans="1:3" s="85" customFormat="1" ht="12" customHeight="1" thickBot="1">
      <c r="A84" s="412" t="s">
        <v>331</v>
      </c>
      <c r="B84" s="390" t="s">
        <v>332</v>
      </c>
      <c r="C84" s="286"/>
    </row>
    <row r="85" spans="1:3" s="85" customFormat="1" ht="12" customHeight="1" thickBot="1">
      <c r="A85" s="409" t="s">
        <v>333</v>
      </c>
      <c r="B85" s="276" t="s">
        <v>334</v>
      </c>
      <c r="C85" s="435"/>
    </row>
    <row r="86" spans="1:3" s="85" customFormat="1" ht="12" customHeight="1" thickBot="1">
      <c r="A86" s="409" t="s">
        <v>335</v>
      </c>
      <c r="B86" s="396" t="s">
        <v>336</v>
      </c>
      <c r="C86" s="287">
        <f>+C64+C68+C73+C76+C80+C85</f>
        <v>103507686</v>
      </c>
    </row>
    <row r="87" spans="1:3" s="85" customFormat="1" ht="12" customHeight="1" thickBot="1">
      <c r="A87" s="413" t="s">
        <v>349</v>
      </c>
      <c r="B87" s="398" t="s">
        <v>463</v>
      </c>
      <c r="C87" s="287">
        <f>+C63+C86</f>
        <v>270807686</v>
      </c>
    </row>
    <row r="88" spans="1:3" s="86" customFormat="1" ht="15" customHeight="1">
      <c r="A88" s="223"/>
      <c r="B88" s="224"/>
      <c r="C88" s="351"/>
    </row>
    <row r="89" spans="1:3" ht="13.5" thickBot="1">
      <c r="A89" s="414"/>
      <c r="B89" s="226"/>
      <c r="C89" s="352"/>
    </row>
    <row r="90" spans="1:3" s="53" customFormat="1" ht="16.5" customHeight="1" thickBot="1">
      <c r="A90" s="227"/>
      <c r="B90" s="228" t="s">
        <v>59</v>
      </c>
      <c r="C90" s="353"/>
    </row>
    <row r="91" spans="1:3" s="87" customFormat="1" ht="12" customHeight="1" thickBot="1">
      <c r="A91" s="380" t="s">
        <v>18</v>
      </c>
      <c r="B91" s="30" t="s">
        <v>352</v>
      </c>
      <c r="C91" s="280">
        <f>SUM(C92:C96)</f>
        <v>162707686</v>
      </c>
    </row>
    <row r="92" spans="1:3" ht="12" customHeight="1">
      <c r="A92" s="415" t="s">
        <v>100</v>
      </c>
      <c r="B92" s="9" t="s">
        <v>48</v>
      </c>
      <c r="C92" s="282">
        <v>14056950</v>
      </c>
    </row>
    <row r="93" spans="1:3" ht="12" customHeight="1">
      <c r="A93" s="407" t="s">
        <v>101</v>
      </c>
      <c r="B93" s="7" t="s">
        <v>162</v>
      </c>
      <c r="C93" s="283">
        <v>2747851</v>
      </c>
    </row>
    <row r="94" spans="1:3" ht="12" customHeight="1">
      <c r="A94" s="407" t="s">
        <v>102</v>
      </c>
      <c r="B94" s="7" t="s">
        <v>126</v>
      </c>
      <c r="C94" s="285">
        <v>74563000</v>
      </c>
    </row>
    <row r="95" spans="1:3" ht="12" customHeight="1">
      <c r="A95" s="407" t="s">
        <v>103</v>
      </c>
      <c r="B95" s="10" t="s">
        <v>163</v>
      </c>
      <c r="C95" s="285"/>
    </row>
    <row r="96" spans="1:3" ht="12" customHeight="1" thickBot="1">
      <c r="A96" s="407" t="s">
        <v>114</v>
      </c>
      <c r="B96" s="18" t="s">
        <v>164</v>
      </c>
      <c r="C96" s="285">
        <v>71339885</v>
      </c>
    </row>
    <row r="97" spans="1:3" ht="12" customHeight="1" thickBot="1">
      <c r="A97" s="31" t="s">
        <v>19</v>
      </c>
      <c r="B97" s="29" t="s">
        <v>363</v>
      </c>
      <c r="C97" s="281">
        <f>+C98+C100+C102</f>
        <v>36100000</v>
      </c>
    </row>
    <row r="98" spans="1:3" ht="12" customHeight="1">
      <c r="A98" s="406" t="s">
        <v>106</v>
      </c>
      <c r="B98" s="7" t="s">
        <v>212</v>
      </c>
      <c r="C98" s="284">
        <v>36100000</v>
      </c>
    </row>
    <row r="99" spans="1:3" ht="12" customHeight="1">
      <c r="A99" s="406" t="s">
        <v>107</v>
      </c>
      <c r="B99" s="11" t="s">
        <v>367</v>
      </c>
      <c r="C99" s="284"/>
    </row>
    <row r="100" spans="1:3" ht="12" customHeight="1">
      <c r="A100" s="406" t="s">
        <v>108</v>
      </c>
      <c r="B100" s="11" t="s">
        <v>166</v>
      </c>
      <c r="C100" s="283"/>
    </row>
    <row r="101" spans="1:3" ht="12" customHeight="1">
      <c r="A101" s="406" t="s">
        <v>109</v>
      </c>
      <c r="B101" s="11" t="s">
        <v>368</v>
      </c>
      <c r="C101" s="252"/>
    </row>
    <row r="102" spans="1:3" ht="12" customHeight="1" thickBot="1">
      <c r="A102" s="406" t="s">
        <v>110</v>
      </c>
      <c r="B102" s="278" t="s">
        <v>215</v>
      </c>
      <c r="C102" s="252"/>
    </row>
    <row r="103" spans="1:3" ht="12" customHeight="1" thickBot="1">
      <c r="A103" s="31" t="s">
        <v>20</v>
      </c>
      <c r="B103" s="119" t="s">
        <v>374</v>
      </c>
      <c r="C103" s="281">
        <f>+C104+C105</f>
        <v>72000000</v>
      </c>
    </row>
    <row r="104" spans="1:3" ht="12" customHeight="1">
      <c r="A104" s="406" t="s">
        <v>89</v>
      </c>
      <c r="B104" s="8" t="s">
        <v>61</v>
      </c>
      <c r="C104" s="284"/>
    </row>
    <row r="105" spans="1:3" ht="12" customHeight="1" thickBot="1">
      <c r="A105" s="408" t="s">
        <v>90</v>
      </c>
      <c r="B105" s="11" t="s">
        <v>62</v>
      </c>
      <c r="C105" s="285">
        <v>72000000</v>
      </c>
    </row>
    <row r="106" spans="1:3" ht="12" customHeight="1" thickBot="1">
      <c r="A106" s="31" t="s">
        <v>21</v>
      </c>
      <c r="B106" s="119" t="s">
        <v>375</v>
      </c>
      <c r="C106" s="281">
        <f>+C91+C97+C103</f>
        <v>270807686</v>
      </c>
    </row>
    <row r="107" spans="1:3" ht="12" customHeight="1" thickBot="1">
      <c r="A107" s="31" t="s">
        <v>22</v>
      </c>
      <c r="B107" s="119" t="s">
        <v>376</v>
      </c>
      <c r="C107" s="281">
        <f>+C108+C109+C110</f>
        <v>0</v>
      </c>
    </row>
    <row r="108" spans="1:3" s="87" customFormat="1" ht="12" customHeight="1">
      <c r="A108" s="406" t="s">
        <v>93</v>
      </c>
      <c r="B108" s="8" t="s">
        <v>377</v>
      </c>
      <c r="C108" s="252"/>
    </row>
    <row r="109" spans="1:3" ht="12" customHeight="1">
      <c r="A109" s="406" t="s">
        <v>94</v>
      </c>
      <c r="B109" s="8" t="s">
        <v>378</v>
      </c>
      <c r="C109" s="252"/>
    </row>
    <row r="110" spans="1:3" ht="12" customHeight="1" thickBot="1">
      <c r="A110" s="416" t="s">
        <v>95</v>
      </c>
      <c r="B110" s="6" t="s">
        <v>379</v>
      </c>
      <c r="C110" s="252"/>
    </row>
    <row r="111" spans="1:3" ht="12" customHeight="1" thickBot="1">
      <c r="A111" s="31" t="s">
        <v>23</v>
      </c>
      <c r="B111" s="119" t="s">
        <v>435</v>
      </c>
      <c r="C111" s="281">
        <f>+C112+C113+C114+C115</f>
        <v>0</v>
      </c>
    </row>
    <row r="112" spans="1:3" ht="12" customHeight="1">
      <c r="A112" s="406" t="s">
        <v>96</v>
      </c>
      <c r="B112" s="8" t="s">
        <v>380</v>
      </c>
      <c r="C112" s="252"/>
    </row>
    <row r="113" spans="1:11" ht="12" customHeight="1">
      <c r="A113" s="406" t="s">
        <v>97</v>
      </c>
      <c r="B113" s="8" t="s">
        <v>381</v>
      </c>
      <c r="C113" s="252"/>
    </row>
    <row r="114" spans="1:11" ht="12" customHeight="1">
      <c r="A114" s="406" t="s">
        <v>283</v>
      </c>
      <c r="B114" s="8" t="s">
        <v>382</v>
      </c>
      <c r="C114" s="252"/>
    </row>
    <row r="115" spans="1:11" s="87" customFormat="1" ht="12" customHeight="1" thickBot="1">
      <c r="A115" s="416" t="s">
        <v>284</v>
      </c>
      <c r="B115" s="6" t="s">
        <v>383</v>
      </c>
      <c r="C115" s="252"/>
    </row>
    <row r="116" spans="1:11" ht="12" customHeight="1" thickBot="1">
      <c r="A116" s="31" t="s">
        <v>24</v>
      </c>
      <c r="B116" s="119" t="s">
        <v>384</v>
      </c>
      <c r="C116" s="287">
        <f>+C117+C118+C119+C120</f>
        <v>0</v>
      </c>
      <c r="K116" s="235"/>
    </row>
    <row r="117" spans="1:11">
      <c r="A117" s="406" t="s">
        <v>98</v>
      </c>
      <c r="B117" s="8" t="s">
        <v>385</v>
      </c>
      <c r="C117" s="252"/>
    </row>
    <row r="118" spans="1:11" ht="12" customHeight="1">
      <c r="A118" s="406" t="s">
        <v>99</v>
      </c>
      <c r="B118" s="8" t="s">
        <v>395</v>
      </c>
      <c r="C118" s="252"/>
    </row>
    <row r="119" spans="1:11" s="87" customFormat="1" ht="12" customHeight="1">
      <c r="A119" s="406" t="s">
        <v>296</v>
      </c>
      <c r="B119" s="8" t="s">
        <v>386</v>
      </c>
      <c r="C119" s="252"/>
    </row>
    <row r="120" spans="1:11" s="87" customFormat="1" ht="12" customHeight="1" thickBot="1">
      <c r="A120" s="416" t="s">
        <v>297</v>
      </c>
      <c r="B120" s="6" t="s">
        <v>387</v>
      </c>
      <c r="C120" s="252"/>
    </row>
    <row r="121" spans="1:11" s="87" customFormat="1" ht="12" customHeight="1" thickBot="1">
      <c r="A121" s="31" t="s">
        <v>25</v>
      </c>
      <c r="B121" s="119" t="s">
        <v>388</v>
      </c>
      <c r="C121" s="290">
        <f>+C122+C123+C124+C125</f>
        <v>0</v>
      </c>
    </row>
    <row r="122" spans="1:11" s="87" customFormat="1" ht="12" customHeight="1">
      <c r="A122" s="406" t="s">
        <v>160</v>
      </c>
      <c r="B122" s="8" t="s">
        <v>389</v>
      </c>
      <c r="C122" s="252"/>
    </row>
    <row r="123" spans="1:11" s="87" customFormat="1" ht="12" customHeight="1">
      <c r="A123" s="406" t="s">
        <v>161</v>
      </c>
      <c r="B123" s="8" t="s">
        <v>390</v>
      </c>
      <c r="C123" s="252"/>
    </row>
    <row r="124" spans="1:11" s="87" customFormat="1" ht="12" customHeight="1">
      <c r="A124" s="406" t="s">
        <v>214</v>
      </c>
      <c r="B124" s="8" t="s">
        <v>391</v>
      </c>
      <c r="C124" s="252"/>
    </row>
    <row r="125" spans="1:11" ht="12.75" customHeight="1" thickBot="1">
      <c r="A125" s="406" t="s">
        <v>299</v>
      </c>
      <c r="B125" s="8" t="s">
        <v>392</v>
      </c>
      <c r="C125" s="252"/>
    </row>
    <row r="126" spans="1:11" ht="12" customHeight="1" thickBot="1">
      <c r="A126" s="31" t="s">
        <v>26</v>
      </c>
      <c r="B126" s="119" t="s">
        <v>393</v>
      </c>
      <c r="C126" s="400">
        <f>+C107+C111+C116+C121</f>
        <v>0</v>
      </c>
    </row>
    <row r="127" spans="1:11" ht="15" customHeight="1" thickBot="1">
      <c r="A127" s="418" t="s">
        <v>27</v>
      </c>
      <c r="B127" s="362" t="s">
        <v>394</v>
      </c>
      <c r="C127" s="400">
        <f>+C106+C126</f>
        <v>270807686</v>
      </c>
      <c r="D127" s="39">
        <f>C127-C87</f>
        <v>0</v>
      </c>
    </row>
    <row r="128" spans="1:11" ht="13.5" thickBot="1">
      <c r="A128" s="368"/>
      <c r="B128" s="369"/>
      <c r="C128" s="370"/>
    </row>
    <row r="129" spans="1:3" ht="15" customHeight="1" thickBot="1">
      <c r="A129" s="232" t="s">
        <v>185</v>
      </c>
      <c r="B129" s="233"/>
      <c r="C129" s="116">
        <v>6</v>
      </c>
    </row>
    <row r="130" spans="1:3" ht="14.25" customHeight="1" thickBot="1">
      <c r="A130" s="232" t="s">
        <v>186</v>
      </c>
      <c r="B130" s="233"/>
      <c r="C130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zoomScaleNormal="100" zoomScaleSheetLayoutView="85" workbookViewId="0">
      <selection activeCell="B7" sqref="B7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16384" width="9.33203125" style="2"/>
  </cols>
  <sheetData>
    <row r="1" spans="1:3" s="1" customFormat="1" ht="16.5" customHeight="1" thickBot="1">
      <c r="A1" s="209"/>
      <c r="B1" s="211"/>
      <c r="C1" s="234" t="s">
        <v>826</v>
      </c>
    </row>
    <row r="2" spans="1:3" s="83" customFormat="1" ht="21" customHeight="1">
      <c r="A2" s="378" t="s">
        <v>65</v>
      </c>
      <c r="B2" s="341" t="s">
        <v>208</v>
      </c>
      <c r="C2" s="343"/>
    </row>
    <row r="3" spans="1:3" s="83" customFormat="1" ht="16.5" thickBot="1">
      <c r="A3" s="212" t="s">
        <v>182</v>
      </c>
      <c r="B3" s="342" t="s">
        <v>477</v>
      </c>
      <c r="C3" s="344">
        <v>4</v>
      </c>
    </row>
    <row r="4" spans="1:3" s="84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>
        <f>+C9+C10+C11+C12+C13+C14</f>
        <v>0</v>
      </c>
    </row>
    <row r="9" spans="1:3" s="85" customFormat="1" ht="12" customHeight="1">
      <c r="A9" s="406" t="s">
        <v>100</v>
      </c>
      <c r="B9" s="388" t="s">
        <v>240</v>
      </c>
      <c r="C9" s="284"/>
    </row>
    <row r="10" spans="1:3" s="86" customFormat="1" ht="12" customHeight="1">
      <c r="A10" s="407" t="s">
        <v>101</v>
      </c>
      <c r="B10" s="389" t="s">
        <v>241</v>
      </c>
      <c r="C10" s="283"/>
    </row>
    <row r="11" spans="1:3" s="86" customFormat="1" ht="12" customHeight="1">
      <c r="A11" s="407" t="s">
        <v>102</v>
      </c>
      <c r="B11" s="389" t="s">
        <v>242</v>
      </c>
      <c r="C11" s="283"/>
    </row>
    <row r="12" spans="1:3" s="86" customFormat="1" ht="12" customHeight="1">
      <c r="A12" s="407" t="s">
        <v>103</v>
      </c>
      <c r="B12" s="389" t="s">
        <v>243</v>
      </c>
      <c r="C12" s="283"/>
    </row>
    <row r="13" spans="1:3" s="86" customFormat="1" ht="12" customHeight="1">
      <c r="A13" s="407" t="s">
        <v>128</v>
      </c>
      <c r="B13" s="389" t="s">
        <v>244</v>
      </c>
      <c r="C13" s="432"/>
    </row>
    <row r="14" spans="1:3" s="85" customFormat="1" ht="12" customHeight="1" thickBot="1">
      <c r="A14" s="408" t="s">
        <v>104</v>
      </c>
      <c r="B14" s="390" t="s">
        <v>245</v>
      </c>
      <c r="C14" s="433"/>
    </row>
    <row r="15" spans="1:3" s="85" customFormat="1" ht="12" customHeight="1" thickBot="1">
      <c r="A15" s="31" t="s">
        <v>19</v>
      </c>
      <c r="B15" s="276" t="s">
        <v>246</v>
      </c>
      <c r="C15" s="281">
        <f>+C16+C17+C18+C19+C20</f>
        <v>0</v>
      </c>
    </row>
    <row r="16" spans="1:3" s="85" customFormat="1" ht="12" customHeight="1">
      <c r="A16" s="406" t="s">
        <v>106</v>
      </c>
      <c r="B16" s="388" t="s">
        <v>247</v>
      </c>
      <c r="C16" s="284"/>
    </row>
    <row r="17" spans="1:3" s="85" customFormat="1" ht="12" customHeight="1">
      <c r="A17" s="407" t="s">
        <v>107</v>
      </c>
      <c r="B17" s="389" t="s">
        <v>248</v>
      </c>
      <c r="C17" s="283"/>
    </row>
    <row r="18" spans="1:3" s="85" customFormat="1" ht="12" customHeight="1">
      <c r="A18" s="407" t="s">
        <v>108</v>
      </c>
      <c r="B18" s="389" t="s">
        <v>468</v>
      </c>
      <c r="C18" s="283"/>
    </row>
    <row r="19" spans="1:3" s="85" customFormat="1" ht="12" customHeight="1">
      <c r="A19" s="407" t="s">
        <v>109</v>
      </c>
      <c r="B19" s="389" t="s">
        <v>469</v>
      </c>
      <c r="C19" s="283"/>
    </row>
    <row r="20" spans="1:3" s="85" customFormat="1" ht="12" customHeight="1">
      <c r="A20" s="407" t="s">
        <v>110</v>
      </c>
      <c r="B20" s="389" t="s">
        <v>249</v>
      </c>
      <c r="C20" s="283"/>
    </row>
    <row r="21" spans="1:3" s="86" customFormat="1" ht="12" customHeight="1" thickBot="1">
      <c r="A21" s="408" t="s">
        <v>119</v>
      </c>
      <c r="B21" s="390" t="s">
        <v>250</v>
      </c>
      <c r="C21" s="285"/>
    </row>
    <row r="22" spans="1:3" s="86" customFormat="1" ht="12" customHeight="1" thickBot="1">
      <c r="A22" s="31" t="s">
        <v>20</v>
      </c>
      <c r="B22" s="20" t="s">
        <v>251</v>
      </c>
      <c r="C22" s="281">
        <f>+C23+C24+C25+C26+C27</f>
        <v>0</v>
      </c>
    </row>
    <row r="23" spans="1:3" s="86" customFormat="1" ht="12" customHeight="1">
      <c r="A23" s="406" t="s">
        <v>89</v>
      </c>
      <c r="B23" s="388" t="s">
        <v>252</v>
      </c>
      <c r="C23" s="284"/>
    </row>
    <row r="24" spans="1:3" s="85" customFormat="1" ht="12" customHeight="1">
      <c r="A24" s="407" t="s">
        <v>90</v>
      </c>
      <c r="B24" s="389" t="s">
        <v>253</v>
      </c>
      <c r="C24" s="283"/>
    </row>
    <row r="25" spans="1:3" s="86" customFormat="1" ht="12" customHeight="1">
      <c r="A25" s="407" t="s">
        <v>91</v>
      </c>
      <c r="B25" s="389" t="s">
        <v>470</v>
      </c>
      <c r="C25" s="283"/>
    </row>
    <row r="26" spans="1:3" s="86" customFormat="1" ht="12" customHeight="1">
      <c r="A26" s="407" t="s">
        <v>92</v>
      </c>
      <c r="B26" s="389" t="s">
        <v>471</v>
      </c>
      <c r="C26" s="283"/>
    </row>
    <row r="27" spans="1:3" s="86" customFormat="1" ht="12" customHeight="1">
      <c r="A27" s="407" t="s">
        <v>150</v>
      </c>
      <c r="B27" s="389" t="s">
        <v>254</v>
      </c>
      <c r="C27" s="283"/>
    </row>
    <row r="28" spans="1:3" s="86" customFormat="1" ht="12" customHeight="1" thickBot="1">
      <c r="A28" s="408" t="s">
        <v>151</v>
      </c>
      <c r="B28" s="390" t="s">
        <v>255</v>
      </c>
      <c r="C28" s="285"/>
    </row>
    <row r="29" spans="1:3" s="86" customFormat="1" ht="12" customHeight="1" thickBot="1">
      <c r="A29" s="31" t="s">
        <v>152</v>
      </c>
      <c r="B29" s="20" t="s">
        <v>256</v>
      </c>
      <c r="C29" s="287">
        <f>+C30+C33+C34+C35</f>
        <v>0</v>
      </c>
    </row>
    <row r="30" spans="1:3" s="86" customFormat="1" ht="12" customHeight="1">
      <c r="A30" s="406" t="s">
        <v>257</v>
      </c>
      <c r="B30" s="388" t="s">
        <v>263</v>
      </c>
      <c r="C30" s="383">
        <f>+C31+C32</f>
        <v>0</v>
      </c>
    </row>
    <row r="31" spans="1:3" s="86" customFormat="1" ht="12" customHeight="1">
      <c r="A31" s="407" t="s">
        <v>258</v>
      </c>
      <c r="B31" s="389" t="s">
        <v>264</v>
      </c>
      <c r="C31" s="283"/>
    </row>
    <row r="32" spans="1:3" s="86" customFormat="1" ht="12" customHeight="1">
      <c r="A32" s="407" t="s">
        <v>259</v>
      </c>
      <c r="B32" s="389" t="s">
        <v>265</v>
      </c>
      <c r="C32" s="283"/>
    </row>
    <row r="33" spans="1:3" s="86" customFormat="1" ht="12" customHeight="1">
      <c r="A33" s="407" t="s">
        <v>260</v>
      </c>
      <c r="B33" s="389" t="s">
        <v>266</v>
      </c>
      <c r="C33" s="283"/>
    </row>
    <row r="34" spans="1:3" s="86" customFormat="1" ht="12" customHeight="1">
      <c r="A34" s="407" t="s">
        <v>261</v>
      </c>
      <c r="B34" s="389" t="s">
        <v>267</v>
      </c>
      <c r="C34" s="283"/>
    </row>
    <row r="35" spans="1:3" s="86" customFormat="1" ht="12" customHeight="1" thickBot="1">
      <c r="A35" s="408" t="s">
        <v>262</v>
      </c>
      <c r="B35" s="390" t="s">
        <v>268</v>
      </c>
      <c r="C35" s="285"/>
    </row>
    <row r="36" spans="1:3" s="86" customFormat="1" ht="12" customHeight="1" thickBot="1">
      <c r="A36" s="31" t="s">
        <v>22</v>
      </c>
      <c r="B36" s="20" t="s">
        <v>269</v>
      </c>
      <c r="C36" s="281">
        <f>SUM(C37:C46)</f>
        <v>0</v>
      </c>
    </row>
    <row r="37" spans="1:3" s="86" customFormat="1" ht="12" customHeight="1">
      <c r="A37" s="406" t="s">
        <v>93</v>
      </c>
      <c r="B37" s="388" t="s">
        <v>272</v>
      </c>
      <c r="C37" s="284"/>
    </row>
    <row r="38" spans="1:3" s="86" customFormat="1" ht="12" customHeight="1">
      <c r="A38" s="407" t="s">
        <v>94</v>
      </c>
      <c r="B38" s="389" t="s">
        <v>273</v>
      </c>
      <c r="C38" s="283"/>
    </row>
    <row r="39" spans="1:3" s="86" customFormat="1" ht="12" customHeight="1">
      <c r="A39" s="407" t="s">
        <v>95</v>
      </c>
      <c r="B39" s="389" t="s">
        <v>274</v>
      </c>
      <c r="C39" s="283"/>
    </row>
    <row r="40" spans="1:3" s="86" customFormat="1" ht="12" customHeight="1">
      <c r="A40" s="407" t="s">
        <v>154</v>
      </c>
      <c r="B40" s="389" t="s">
        <v>275</v>
      </c>
      <c r="C40" s="283"/>
    </row>
    <row r="41" spans="1:3" s="86" customFormat="1" ht="12" customHeight="1">
      <c r="A41" s="407" t="s">
        <v>155</v>
      </c>
      <c r="B41" s="389" t="s">
        <v>276</v>
      </c>
      <c r="C41" s="283"/>
    </row>
    <row r="42" spans="1:3" s="86" customFormat="1" ht="12" customHeight="1">
      <c r="A42" s="407" t="s">
        <v>156</v>
      </c>
      <c r="B42" s="389" t="s">
        <v>277</v>
      </c>
      <c r="C42" s="283"/>
    </row>
    <row r="43" spans="1:3" s="86" customFormat="1" ht="12" customHeight="1">
      <c r="A43" s="407" t="s">
        <v>157</v>
      </c>
      <c r="B43" s="389" t="s">
        <v>278</v>
      </c>
      <c r="C43" s="283"/>
    </row>
    <row r="44" spans="1:3" s="86" customFormat="1" ht="12" customHeight="1">
      <c r="A44" s="407" t="s">
        <v>158</v>
      </c>
      <c r="B44" s="389" t="s">
        <v>279</v>
      </c>
      <c r="C44" s="283"/>
    </row>
    <row r="45" spans="1:3" s="86" customFormat="1" ht="12" customHeight="1">
      <c r="A45" s="407" t="s">
        <v>270</v>
      </c>
      <c r="B45" s="389" t="s">
        <v>280</v>
      </c>
      <c r="C45" s="286"/>
    </row>
    <row r="46" spans="1:3" s="86" customFormat="1" ht="12" customHeight="1" thickBot="1">
      <c r="A46" s="408" t="s">
        <v>271</v>
      </c>
      <c r="B46" s="390" t="s">
        <v>281</v>
      </c>
      <c r="C46" s="377"/>
    </row>
    <row r="47" spans="1:3" s="86" customFormat="1" ht="12" customHeight="1" thickBot="1">
      <c r="A47" s="31" t="s">
        <v>23</v>
      </c>
      <c r="B47" s="20" t="s">
        <v>282</v>
      </c>
      <c r="C47" s="281">
        <f>SUM(C48:C52)</f>
        <v>0</v>
      </c>
    </row>
    <row r="48" spans="1:3" s="86" customFormat="1" ht="12" customHeight="1">
      <c r="A48" s="406" t="s">
        <v>96</v>
      </c>
      <c r="B48" s="388" t="s">
        <v>286</v>
      </c>
      <c r="C48" s="434"/>
    </row>
    <row r="49" spans="1:3" s="86" customFormat="1" ht="12" customHeight="1">
      <c r="A49" s="407" t="s">
        <v>97</v>
      </c>
      <c r="B49" s="389" t="s">
        <v>287</v>
      </c>
      <c r="C49" s="286"/>
    </row>
    <row r="50" spans="1:3" s="86" customFormat="1" ht="12" customHeight="1">
      <c r="A50" s="407" t="s">
        <v>283</v>
      </c>
      <c r="B50" s="389" t="s">
        <v>288</v>
      </c>
      <c r="C50" s="286"/>
    </row>
    <row r="51" spans="1:3" s="86" customFormat="1" ht="12" customHeight="1">
      <c r="A51" s="407" t="s">
        <v>284</v>
      </c>
      <c r="B51" s="389" t="s">
        <v>289</v>
      </c>
      <c r="C51" s="286"/>
    </row>
    <row r="52" spans="1:3" s="86" customFormat="1" ht="12" customHeight="1" thickBot="1">
      <c r="A52" s="408" t="s">
        <v>285</v>
      </c>
      <c r="B52" s="390" t="s">
        <v>290</v>
      </c>
      <c r="C52" s="377"/>
    </row>
    <row r="53" spans="1:3" s="86" customFormat="1" ht="12" customHeight="1" thickBot="1">
      <c r="A53" s="31" t="s">
        <v>159</v>
      </c>
      <c r="B53" s="20" t="s">
        <v>291</v>
      </c>
      <c r="C53" s="281">
        <f>SUM(C54:C56)</f>
        <v>0</v>
      </c>
    </row>
    <row r="54" spans="1:3" s="86" customFormat="1" ht="12" customHeight="1">
      <c r="A54" s="406" t="s">
        <v>98</v>
      </c>
      <c r="B54" s="388" t="s">
        <v>292</v>
      </c>
      <c r="C54" s="284"/>
    </row>
    <row r="55" spans="1:3" s="86" customFormat="1" ht="12" customHeight="1">
      <c r="A55" s="407" t="s">
        <v>99</v>
      </c>
      <c r="B55" s="389" t="s">
        <v>472</v>
      </c>
      <c r="C55" s="283"/>
    </row>
    <row r="56" spans="1:3" s="86" customFormat="1" ht="12" customHeight="1">
      <c r="A56" s="407" t="s">
        <v>296</v>
      </c>
      <c r="B56" s="389" t="s">
        <v>294</v>
      </c>
      <c r="C56" s="283"/>
    </row>
    <row r="57" spans="1:3" s="86" customFormat="1" ht="12" customHeight="1" thickBot="1">
      <c r="A57" s="408" t="s">
        <v>297</v>
      </c>
      <c r="B57" s="390" t="s">
        <v>295</v>
      </c>
      <c r="C57" s="285"/>
    </row>
    <row r="58" spans="1:3" s="86" customFormat="1" ht="12" customHeight="1" thickBot="1">
      <c r="A58" s="31" t="s">
        <v>25</v>
      </c>
      <c r="B58" s="276" t="s">
        <v>298</v>
      </c>
      <c r="C58" s="281">
        <f>SUM(C59:C61)</f>
        <v>0</v>
      </c>
    </row>
    <row r="59" spans="1:3" s="86" customFormat="1" ht="12" customHeight="1">
      <c r="A59" s="406" t="s">
        <v>160</v>
      </c>
      <c r="B59" s="388" t="s">
        <v>300</v>
      </c>
      <c r="C59" s="286"/>
    </row>
    <row r="60" spans="1:3" s="86" customFormat="1" ht="12" customHeight="1">
      <c r="A60" s="407" t="s">
        <v>161</v>
      </c>
      <c r="B60" s="389" t="s">
        <v>473</v>
      </c>
      <c r="C60" s="286"/>
    </row>
    <row r="61" spans="1:3" s="86" customFormat="1" ht="12" customHeight="1">
      <c r="A61" s="407" t="s">
        <v>214</v>
      </c>
      <c r="B61" s="389" t="s">
        <v>301</v>
      </c>
      <c r="C61" s="286"/>
    </row>
    <row r="62" spans="1:3" s="86" customFormat="1" ht="12" customHeight="1" thickBot="1">
      <c r="A62" s="408" t="s">
        <v>299</v>
      </c>
      <c r="B62" s="390" t="s">
        <v>302</v>
      </c>
      <c r="C62" s="286"/>
    </row>
    <row r="63" spans="1:3" s="86" customFormat="1" ht="12" customHeight="1" thickBot="1">
      <c r="A63" s="31" t="s">
        <v>26</v>
      </c>
      <c r="B63" s="20" t="s">
        <v>303</v>
      </c>
      <c r="C63" s="287">
        <f>+C8+C15+C22+C29+C36+C47+C53+C58</f>
        <v>0</v>
      </c>
    </row>
    <row r="64" spans="1:3" s="86" customFormat="1" ht="12" customHeight="1" thickBot="1">
      <c r="A64" s="409" t="s">
        <v>436</v>
      </c>
      <c r="B64" s="276" t="s">
        <v>305</v>
      </c>
      <c r="C64" s="281">
        <f>SUM(C65:C67)</f>
        <v>0</v>
      </c>
    </row>
    <row r="65" spans="1:3" s="86" customFormat="1" ht="12" customHeight="1">
      <c r="A65" s="406" t="s">
        <v>338</v>
      </c>
      <c r="B65" s="388" t="s">
        <v>306</v>
      </c>
      <c r="C65" s="286"/>
    </row>
    <row r="66" spans="1:3" s="86" customFormat="1" ht="12" customHeight="1">
      <c r="A66" s="407" t="s">
        <v>347</v>
      </c>
      <c r="B66" s="389" t="s">
        <v>307</v>
      </c>
      <c r="C66" s="286"/>
    </row>
    <row r="67" spans="1:3" s="86" customFormat="1" ht="12" customHeight="1" thickBot="1">
      <c r="A67" s="408" t="s">
        <v>348</v>
      </c>
      <c r="B67" s="392" t="s">
        <v>308</v>
      </c>
      <c r="C67" s="286"/>
    </row>
    <row r="68" spans="1:3" s="86" customFormat="1" ht="12" customHeight="1" thickBot="1">
      <c r="A68" s="409" t="s">
        <v>309</v>
      </c>
      <c r="B68" s="276" t="s">
        <v>310</v>
      </c>
      <c r="C68" s="281">
        <f>SUM(C69:C72)</f>
        <v>0</v>
      </c>
    </row>
    <row r="69" spans="1:3" s="86" customFormat="1" ht="12" customHeight="1">
      <c r="A69" s="406" t="s">
        <v>129</v>
      </c>
      <c r="B69" s="388" t="s">
        <v>311</v>
      </c>
      <c r="C69" s="286"/>
    </row>
    <row r="70" spans="1:3" s="86" customFormat="1" ht="12" customHeight="1">
      <c r="A70" s="407" t="s">
        <v>130</v>
      </c>
      <c r="B70" s="389" t="s">
        <v>312</v>
      </c>
      <c r="C70" s="286"/>
    </row>
    <row r="71" spans="1:3" s="86" customFormat="1" ht="12" customHeight="1">
      <c r="A71" s="407" t="s">
        <v>339</v>
      </c>
      <c r="B71" s="389" t="s">
        <v>313</v>
      </c>
      <c r="C71" s="286"/>
    </row>
    <row r="72" spans="1:3" s="86" customFormat="1" ht="12" customHeight="1" thickBot="1">
      <c r="A72" s="408" t="s">
        <v>340</v>
      </c>
      <c r="B72" s="390" t="s">
        <v>314</v>
      </c>
      <c r="C72" s="286"/>
    </row>
    <row r="73" spans="1:3" s="86" customFormat="1" ht="12" customHeight="1" thickBot="1">
      <c r="A73" s="409" t="s">
        <v>315</v>
      </c>
      <c r="B73" s="276" t="s">
        <v>316</v>
      </c>
      <c r="C73" s="281">
        <f>SUM(C74:C75)</f>
        <v>0</v>
      </c>
    </row>
    <row r="74" spans="1:3" s="86" customFormat="1" ht="12" customHeight="1">
      <c r="A74" s="406" t="s">
        <v>341</v>
      </c>
      <c r="B74" s="388" t="s">
        <v>317</v>
      </c>
      <c r="C74" s="286"/>
    </row>
    <row r="75" spans="1:3" s="86" customFormat="1" ht="12" customHeight="1" thickBot="1">
      <c r="A75" s="408" t="s">
        <v>342</v>
      </c>
      <c r="B75" s="390" t="s">
        <v>318</v>
      </c>
      <c r="C75" s="286"/>
    </row>
    <row r="76" spans="1:3" s="85" customFormat="1" ht="12" customHeight="1" thickBot="1">
      <c r="A76" s="409" t="s">
        <v>319</v>
      </c>
      <c r="B76" s="276" t="s">
        <v>320</v>
      </c>
      <c r="C76" s="281">
        <f>SUM(C77:C79)</f>
        <v>0</v>
      </c>
    </row>
    <row r="77" spans="1:3" s="86" customFormat="1" ht="12" customHeight="1">
      <c r="A77" s="406" t="s">
        <v>343</v>
      </c>
      <c r="B77" s="388" t="s">
        <v>321</v>
      </c>
      <c r="C77" s="286"/>
    </row>
    <row r="78" spans="1:3" s="86" customFormat="1" ht="12" customHeight="1">
      <c r="A78" s="407" t="s">
        <v>344</v>
      </c>
      <c r="B78" s="389" t="s">
        <v>322</v>
      </c>
      <c r="C78" s="286"/>
    </row>
    <row r="79" spans="1:3" s="86" customFormat="1" ht="12" customHeight="1" thickBot="1">
      <c r="A79" s="408" t="s">
        <v>345</v>
      </c>
      <c r="B79" s="390" t="s">
        <v>323</v>
      </c>
      <c r="C79" s="286"/>
    </row>
    <row r="80" spans="1:3" s="86" customFormat="1" ht="12" customHeight="1" thickBot="1">
      <c r="A80" s="409" t="s">
        <v>324</v>
      </c>
      <c r="B80" s="276" t="s">
        <v>346</v>
      </c>
      <c r="C80" s="281">
        <f>SUM(C81:C84)</f>
        <v>0</v>
      </c>
    </row>
    <row r="81" spans="1:3" s="86" customFormat="1" ht="12" customHeight="1">
      <c r="A81" s="410" t="s">
        <v>325</v>
      </c>
      <c r="B81" s="388" t="s">
        <v>326</v>
      </c>
      <c r="C81" s="286"/>
    </row>
    <row r="82" spans="1:3" s="86" customFormat="1" ht="12" customHeight="1">
      <c r="A82" s="411" t="s">
        <v>327</v>
      </c>
      <c r="B82" s="389" t="s">
        <v>328</v>
      </c>
      <c r="C82" s="286"/>
    </row>
    <row r="83" spans="1:3" s="86" customFormat="1" ht="12" customHeight="1">
      <c r="A83" s="411" t="s">
        <v>329</v>
      </c>
      <c r="B83" s="389" t="s">
        <v>330</v>
      </c>
      <c r="C83" s="286"/>
    </row>
    <row r="84" spans="1:3" s="85" customFormat="1" ht="12" customHeight="1" thickBot="1">
      <c r="A84" s="412" t="s">
        <v>331</v>
      </c>
      <c r="B84" s="390" t="s">
        <v>332</v>
      </c>
      <c r="C84" s="286"/>
    </row>
    <row r="85" spans="1:3" s="85" customFormat="1" ht="12" customHeight="1" thickBot="1">
      <c r="A85" s="409" t="s">
        <v>333</v>
      </c>
      <c r="B85" s="276" t="s">
        <v>334</v>
      </c>
      <c r="C85" s="435"/>
    </row>
    <row r="86" spans="1:3" s="85" customFormat="1" ht="12" customHeight="1" thickBot="1">
      <c r="A86" s="409" t="s">
        <v>335</v>
      </c>
      <c r="B86" s="396" t="s">
        <v>336</v>
      </c>
      <c r="C86" s="287">
        <f>+C64+C68+C73+C76+C80+C85</f>
        <v>0</v>
      </c>
    </row>
    <row r="87" spans="1:3" s="85" customFormat="1" ht="12" customHeight="1" thickBot="1">
      <c r="A87" s="413" t="s">
        <v>349</v>
      </c>
      <c r="B87" s="398" t="s">
        <v>463</v>
      </c>
      <c r="C87" s="287">
        <f>+C63+C86</f>
        <v>0</v>
      </c>
    </row>
    <row r="88" spans="1:3" s="86" customFormat="1" ht="15" customHeight="1">
      <c r="A88" s="223"/>
      <c r="B88" s="224"/>
      <c r="C88" s="351"/>
    </row>
    <row r="89" spans="1:3" ht="13.5" thickBot="1">
      <c r="A89" s="414"/>
      <c r="B89" s="226"/>
      <c r="C89" s="352"/>
    </row>
    <row r="90" spans="1:3" s="53" customFormat="1" ht="16.5" customHeight="1" thickBot="1">
      <c r="A90" s="227"/>
      <c r="B90" s="228" t="s">
        <v>59</v>
      </c>
      <c r="C90" s="353"/>
    </row>
    <row r="91" spans="1:3" s="87" customFormat="1" ht="12" customHeight="1" thickBot="1">
      <c r="A91" s="380" t="s">
        <v>18</v>
      </c>
      <c r="B91" s="30" t="s">
        <v>352</v>
      </c>
      <c r="C91" s="280">
        <f>SUM(C92:C96)</f>
        <v>0</v>
      </c>
    </row>
    <row r="92" spans="1:3" ht="12" customHeight="1">
      <c r="A92" s="415" t="s">
        <v>100</v>
      </c>
      <c r="B92" s="9" t="s">
        <v>48</v>
      </c>
      <c r="C92" s="282"/>
    </row>
    <row r="93" spans="1:3" ht="12" customHeight="1">
      <c r="A93" s="407" t="s">
        <v>101</v>
      </c>
      <c r="B93" s="7" t="s">
        <v>162</v>
      </c>
      <c r="C93" s="283"/>
    </row>
    <row r="94" spans="1:3" ht="12" customHeight="1">
      <c r="A94" s="407" t="s">
        <v>102</v>
      </c>
      <c r="B94" s="7" t="s">
        <v>126</v>
      </c>
      <c r="C94" s="285"/>
    </row>
    <row r="95" spans="1:3" ht="12" customHeight="1">
      <c r="A95" s="407" t="s">
        <v>103</v>
      </c>
      <c r="B95" s="10" t="s">
        <v>163</v>
      </c>
      <c r="C95" s="285"/>
    </row>
    <row r="96" spans="1:3" ht="12" customHeight="1">
      <c r="A96" s="407" t="s">
        <v>114</v>
      </c>
      <c r="B96" s="18" t="s">
        <v>164</v>
      </c>
      <c r="C96" s="285"/>
    </row>
    <row r="97" spans="1:3" ht="12" customHeight="1">
      <c r="A97" s="407" t="s">
        <v>104</v>
      </c>
      <c r="B97" s="7" t="s">
        <v>353</v>
      </c>
      <c r="C97" s="285"/>
    </row>
    <row r="98" spans="1:3" ht="12" customHeight="1">
      <c r="A98" s="407" t="s">
        <v>105</v>
      </c>
      <c r="B98" s="136" t="s">
        <v>354</v>
      </c>
      <c r="C98" s="285"/>
    </row>
    <row r="99" spans="1:3" ht="12" customHeight="1">
      <c r="A99" s="407" t="s">
        <v>115</v>
      </c>
      <c r="B99" s="137" t="s">
        <v>355</v>
      </c>
      <c r="C99" s="285"/>
    </row>
    <row r="100" spans="1:3" ht="12" customHeight="1">
      <c r="A100" s="407" t="s">
        <v>116</v>
      </c>
      <c r="B100" s="137" t="s">
        <v>356</v>
      </c>
      <c r="C100" s="285"/>
    </row>
    <row r="101" spans="1:3" ht="12" customHeight="1">
      <c r="A101" s="407" t="s">
        <v>117</v>
      </c>
      <c r="B101" s="136" t="s">
        <v>357</v>
      </c>
      <c r="C101" s="285"/>
    </row>
    <row r="102" spans="1:3" ht="12" customHeight="1">
      <c r="A102" s="407" t="s">
        <v>118</v>
      </c>
      <c r="B102" s="136" t="s">
        <v>358</v>
      </c>
      <c r="C102" s="285"/>
    </row>
    <row r="103" spans="1:3" ht="12" customHeight="1">
      <c r="A103" s="407" t="s">
        <v>120</v>
      </c>
      <c r="B103" s="137" t="s">
        <v>359</v>
      </c>
      <c r="C103" s="285"/>
    </row>
    <row r="104" spans="1:3" ht="12" customHeight="1">
      <c r="A104" s="416" t="s">
        <v>165</v>
      </c>
      <c r="B104" s="138" t="s">
        <v>360</v>
      </c>
      <c r="C104" s="285"/>
    </row>
    <row r="105" spans="1:3" ht="12" customHeight="1">
      <c r="A105" s="407" t="s">
        <v>350</v>
      </c>
      <c r="B105" s="138" t="s">
        <v>361</v>
      </c>
      <c r="C105" s="285"/>
    </row>
    <row r="106" spans="1:3" ht="12" customHeight="1" thickBot="1">
      <c r="A106" s="417" t="s">
        <v>351</v>
      </c>
      <c r="B106" s="139" t="s">
        <v>362</v>
      </c>
      <c r="C106" s="289"/>
    </row>
    <row r="107" spans="1:3" ht="12" customHeight="1" thickBot="1">
      <c r="A107" s="31" t="s">
        <v>19</v>
      </c>
      <c r="B107" s="29" t="s">
        <v>363</v>
      </c>
      <c r="C107" s="281">
        <f>+C108+C110+C112</f>
        <v>0</v>
      </c>
    </row>
    <row r="108" spans="1:3" ht="12" customHeight="1">
      <c r="A108" s="406" t="s">
        <v>106</v>
      </c>
      <c r="B108" s="7" t="s">
        <v>212</v>
      </c>
      <c r="C108" s="284"/>
    </row>
    <row r="109" spans="1:3" ht="12" customHeight="1">
      <c r="A109" s="406" t="s">
        <v>107</v>
      </c>
      <c r="B109" s="11" t="s">
        <v>367</v>
      </c>
      <c r="C109" s="284"/>
    </row>
    <row r="110" spans="1:3" ht="12" customHeight="1">
      <c r="A110" s="406" t="s">
        <v>108</v>
      </c>
      <c r="B110" s="11" t="s">
        <v>166</v>
      </c>
      <c r="C110" s="283"/>
    </row>
    <row r="111" spans="1:3" ht="12" customHeight="1">
      <c r="A111" s="406" t="s">
        <v>109</v>
      </c>
      <c r="B111" s="11" t="s">
        <v>368</v>
      </c>
      <c r="C111" s="252"/>
    </row>
    <row r="112" spans="1:3" ht="12" customHeight="1">
      <c r="A112" s="406" t="s">
        <v>110</v>
      </c>
      <c r="B112" s="278" t="s">
        <v>215</v>
      </c>
      <c r="C112" s="252"/>
    </row>
    <row r="113" spans="1:3" ht="12" customHeight="1">
      <c r="A113" s="406" t="s">
        <v>119</v>
      </c>
      <c r="B113" s="277" t="s">
        <v>474</v>
      </c>
      <c r="C113" s="252"/>
    </row>
    <row r="114" spans="1:3" ht="12" customHeight="1">
      <c r="A114" s="406" t="s">
        <v>121</v>
      </c>
      <c r="B114" s="384" t="s">
        <v>373</v>
      </c>
      <c r="C114" s="252"/>
    </row>
    <row r="115" spans="1:3" ht="12" customHeight="1">
      <c r="A115" s="406" t="s">
        <v>167</v>
      </c>
      <c r="B115" s="137" t="s">
        <v>356</v>
      </c>
      <c r="C115" s="252"/>
    </row>
    <row r="116" spans="1:3" ht="12" customHeight="1">
      <c r="A116" s="406" t="s">
        <v>168</v>
      </c>
      <c r="B116" s="137" t="s">
        <v>372</v>
      </c>
      <c r="C116" s="252"/>
    </row>
    <row r="117" spans="1:3" ht="12" customHeight="1">
      <c r="A117" s="406" t="s">
        <v>169</v>
      </c>
      <c r="B117" s="137" t="s">
        <v>371</v>
      </c>
      <c r="C117" s="252"/>
    </row>
    <row r="118" spans="1:3" ht="12" customHeight="1">
      <c r="A118" s="406" t="s">
        <v>364</v>
      </c>
      <c r="B118" s="137" t="s">
        <v>359</v>
      </c>
      <c r="C118" s="252"/>
    </row>
    <row r="119" spans="1:3" ht="12" customHeight="1">
      <c r="A119" s="406" t="s">
        <v>365</v>
      </c>
      <c r="B119" s="137" t="s">
        <v>370</v>
      </c>
      <c r="C119" s="252"/>
    </row>
    <row r="120" spans="1:3" ht="12" customHeight="1" thickBot="1">
      <c r="A120" s="416" t="s">
        <v>366</v>
      </c>
      <c r="B120" s="137" t="s">
        <v>369</v>
      </c>
      <c r="C120" s="253"/>
    </row>
    <row r="121" spans="1:3" ht="12" customHeight="1" thickBot="1">
      <c r="A121" s="31" t="s">
        <v>20</v>
      </c>
      <c r="B121" s="119" t="s">
        <v>374</v>
      </c>
      <c r="C121" s="281">
        <f>+C122+C123</f>
        <v>0</v>
      </c>
    </row>
    <row r="122" spans="1:3" ht="12" customHeight="1">
      <c r="A122" s="406" t="s">
        <v>89</v>
      </c>
      <c r="B122" s="8" t="s">
        <v>61</v>
      </c>
      <c r="C122" s="284"/>
    </row>
    <row r="123" spans="1:3" ht="12" customHeight="1" thickBot="1">
      <c r="A123" s="408" t="s">
        <v>90</v>
      </c>
      <c r="B123" s="11" t="s">
        <v>62</v>
      </c>
      <c r="C123" s="285"/>
    </row>
    <row r="124" spans="1:3" ht="12" customHeight="1" thickBot="1">
      <c r="A124" s="31" t="s">
        <v>21</v>
      </c>
      <c r="B124" s="119" t="s">
        <v>375</v>
      </c>
      <c r="C124" s="281">
        <f>+C91+C107+C121</f>
        <v>0</v>
      </c>
    </row>
    <row r="125" spans="1:3" ht="12" customHeight="1" thickBot="1">
      <c r="A125" s="31" t="s">
        <v>22</v>
      </c>
      <c r="B125" s="119" t="s">
        <v>376</v>
      </c>
      <c r="C125" s="281">
        <f>+C126+C127+C128</f>
        <v>0</v>
      </c>
    </row>
    <row r="126" spans="1:3" s="87" customFormat="1" ht="12" customHeight="1">
      <c r="A126" s="406" t="s">
        <v>93</v>
      </c>
      <c r="B126" s="8" t="s">
        <v>377</v>
      </c>
      <c r="C126" s="252"/>
    </row>
    <row r="127" spans="1:3" ht="12" customHeight="1">
      <c r="A127" s="406" t="s">
        <v>94</v>
      </c>
      <c r="B127" s="8" t="s">
        <v>378</v>
      </c>
      <c r="C127" s="252"/>
    </row>
    <row r="128" spans="1:3" ht="12" customHeight="1" thickBot="1">
      <c r="A128" s="416" t="s">
        <v>95</v>
      </c>
      <c r="B128" s="6" t="s">
        <v>379</v>
      </c>
      <c r="C128" s="252"/>
    </row>
    <row r="129" spans="1:11" ht="12" customHeight="1" thickBot="1">
      <c r="A129" s="31" t="s">
        <v>23</v>
      </c>
      <c r="B129" s="119" t="s">
        <v>435</v>
      </c>
      <c r="C129" s="281">
        <f>+C130+C131+C132+C133</f>
        <v>0</v>
      </c>
    </row>
    <row r="130" spans="1:11" ht="12" customHeight="1">
      <c r="A130" s="406" t="s">
        <v>96</v>
      </c>
      <c r="B130" s="8" t="s">
        <v>380</v>
      </c>
      <c r="C130" s="252"/>
    </row>
    <row r="131" spans="1:11" ht="12" customHeight="1">
      <c r="A131" s="406" t="s">
        <v>97</v>
      </c>
      <c r="B131" s="8" t="s">
        <v>381</v>
      </c>
      <c r="C131" s="252"/>
    </row>
    <row r="132" spans="1:11" ht="12" customHeight="1">
      <c r="A132" s="406" t="s">
        <v>283</v>
      </c>
      <c r="B132" s="8" t="s">
        <v>382</v>
      </c>
      <c r="C132" s="252"/>
    </row>
    <row r="133" spans="1:11" s="87" customFormat="1" ht="12" customHeight="1" thickBot="1">
      <c r="A133" s="416" t="s">
        <v>284</v>
      </c>
      <c r="B133" s="6" t="s">
        <v>383</v>
      </c>
      <c r="C133" s="252"/>
    </row>
    <row r="134" spans="1:11" ht="12" customHeight="1" thickBot="1">
      <c r="A134" s="31" t="s">
        <v>24</v>
      </c>
      <c r="B134" s="119" t="s">
        <v>384</v>
      </c>
      <c r="C134" s="287">
        <f>+C135+C136+C137+C138</f>
        <v>0</v>
      </c>
      <c r="K134" s="235"/>
    </row>
    <row r="135" spans="1:11">
      <c r="A135" s="406" t="s">
        <v>98</v>
      </c>
      <c r="B135" s="8" t="s">
        <v>385</v>
      </c>
      <c r="C135" s="252"/>
    </row>
    <row r="136" spans="1:11" ht="12" customHeight="1">
      <c r="A136" s="406" t="s">
        <v>99</v>
      </c>
      <c r="B136" s="8" t="s">
        <v>395</v>
      </c>
      <c r="C136" s="252"/>
    </row>
    <row r="137" spans="1:11" s="87" customFormat="1" ht="12" customHeight="1">
      <c r="A137" s="406" t="s">
        <v>296</v>
      </c>
      <c r="B137" s="8" t="s">
        <v>386</v>
      </c>
      <c r="C137" s="252"/>
    </row>
    <row r="138" spans="1:11" s="87" customFormat="1" ht="12" customHeight="1" thickBot="1">
      <c r="A138" s="416" t="s">
        <v>297</v>
      </c>
      <c r="B138" s="6" t="s">
        <v>387</v>
      </c>
      <c r="C138" s="252"/>
    </row>
    <row r="139" spans="1:11" s="87" customFormat="1" ht="12" customHeight="1" thickBot="1">
      <c r="A139" s="31" t="s">
        <v>25</v>
      </c>
      <c r="B139" s="119" t="s">
        <v>388</v>
      </c>
      <c r="C139" s="290">
        <f>+C140+C141+C142+C143</f>
        <v>0</v>
      </c>
    </row>
    <row r="140" spans="1:11" s="87" customFormat="1" ht="12" customHeight="1">
      <c r="A140" s="406" t="s">
        <v>160</v>
      </c>
      <c r="B140" s="8" t="s">
        <v>389</v>
      </c>
      <c r="C140" s="252"/>
    </row>
    <row r="141" spans="1:11" s="87" customFormat="1" ht="12" customHeight="1">
      <c r="A141" s="406" t="s">
        <v>161</v>
      </c>
      <c r="B141" s="8" t="s">
        <v>390</v>
      </c>
      <c r="C141" s="252"/>
    </row>
    <row r="142" spans="1:11" s="87" customFormat="1" ht="12" customHeight="1">
      <c r="A142" s="406" t="s">
        <v>214</v>
      </c>
      <c r="B142" s="8" t="s">
        <v>391</v>
      </c>
      <c r="C142" s="252"/>
    </row>
    <row r="143" spans="1:11" ht="12.75" customHeight="1" thickBot="1">
      <c r="A143" s="406" t="s">
        <v>299</v>
      </c>
      <c r="B143" s="8" t="s">
        <v>392</v>
      </c>
      <c r="C143" s="252"/>
    </row>
    <row r="144" spans="1:11" ht="12" customHeight="1" thickBot="1">
      <c r="A144" s="31" t="s">
        <v>26</v>
      </c>
      <c r="B144" s="119" t="s">
        <v>393</v>
      </c>
      <c r="C144" s="400">
        <f>+C125+C129+C134+C139</f>
        <v>0</v>
      </c>
    </row>
    <row r="145" spans="1:3" ht="15" customHeight="1" thickBot="1">
      <c r="A145" s="418" t="s">
        <v>27</v>
      </c>
      <c r="B145" s="362" t="s">
        <v>394</v>
      </c>
      <c r="C145" s="400">
        <f>+C124+C144</f>
        <v>0</v>
      </c>
    </row>
    <row r="146" spans="1:3" ht="13.5" thickBot="1">
      <c r="A146" s="368"/>
      <c r="B146" s="369"/>
      <c r="C146" s="370"/>
    </row>
    <row r="147" spans="1:3" ht="15" customHeight="1" thickBot="1">
      <c r="A147" s="232" t="s">
        <v>185</v>
      </c>
      <c r="B147" s="233"/>
      <c r="C147" s="116"/>
    </row>
    <row r="148" spans="1:3" ht="14.25" customHeight="1" thickBot="1">
      <c r="A148" s="232" t="s">
        <v>186</v>
      </c>
      <c r="B148" s="233"/>
      <c r="C14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zoomScaleNormal="100" workbookViewId="0">
      <selection activeCell="F48" sqref="F4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1.5" style="231" customWidth="1"/>
    <col min="7" max="7" width="14.83203125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827</v>
      </c>
    </row>
    <row r="2" spans="1:7" s="427" customFormat="1" ht="25.5" customHeight="1">
      <c r="A2" s="378" t="s">
        <v>183</v>
      </c>
      <c r="B2" s="341" t="s">
        <v>509</v>
      </c>
      <c r="C2" s="356" t="s">
        <v>63</v>
      </c>
    </row>
    <row r="3" spans="1:7" s="427" customFormat="1" ht="24.75" thickBot="1">
      <c r="A3" s="419" t="s">
        <v>182</v>
      </c>
      <c r="B3" s="342" t="s">
        <v>441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32.2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863</v>
      </c>
      <c r="G5" s="759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</row>
    <row r="7" spans="1:7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3000000</v>
      </c>
      <c r="D8" s="801">
        <f>SUM(D9:D18)</f>
        <v>5000000</v>
      </c>
      <c r="E8" s="802">
        <f>SUM(E9:E18)</f>
        <v>8000000</v>
      </c>
      <c r="F8" s="801">
        <f>SUM(F9:F18)</f>
        <v>4000000</v>
      </c>
      <c r="G8" s="802">
        <f>SUM(G9:G18)</f>
        <v>12000000</v>
      </c>
    </row>
    <row r="9" spans="1:7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/>
      <c r="D10" s="803"/>
      <c r="E10" s="804">
        <f t="shared" ref="E10:E18" si="0">SUM(C10+D10)</f>
        <v>0</v>
      </c>
      <c r="F10" s="803">
        <v>4000000</v>
      </c>
      <c r="G10" s="804">
        <f t="shared" ref="G10:G18" si="1">SUM(E10+F10)</f>
        <v>4000000</v>
      </c>
    </row>
    <row r="11" spans="1:7" s="358" customFormat="1" ht="12" customHeight="1">
      <c r="A11" s="421" t="s">
        <v>102</v>
      </c>
      <c r="B11" s="7" t="s">
        <v>274</v>
      </c>
      <c r="C11" s="299">
        <v>3000000</v>
      </c>
      <c r="D11" s="803">
        <v>5000000</v>
      </c>
      <c r="E11" s="804">
        <f t="shared" si="0"/>
        <v>8000000</v>
      </c>
      <c r="F11" s="803"/>
      <c r="G11" s="804">
        <f t="shared" si="1"/>
        <v>8000000</v>
      </c>
    </row>
    <row r="12" spans="1:7" s="358" customFormat="1" ht="12" customHeight="1">
      <c r="A12" s="421" t="s">
        <v>103</v>
      </c>
      <c r="B12" s="7" t="s">
        <v>275</v>
      </c>
      <c r="C12" s="299">
        <v>0</v>
      </c>
      <c r="D12" s="803"/>
      <c r="E12" s="804">
        <f t="shared" si="0"/>
        <v>0</v>
      </c>
      <c r="F12" s="803"/>
      <c r="G12" s="804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/>
      <c r="D13" s="803"/>
      <c r="E13" s="804">
        <f t="shared" si="0"/>
        <v>0</v>
      </c>
      <c r="F13" s="803"/>
      <c r="G13" s="804">
        <f t="shared" si="1"/>
        <v>0</v>
      </c>
    </row>
    <row r="14" spans="1:7" s="358" customFormat="1" ht="12" customHeight="1">
      <c r="A14" s="421" t="s">
        <v>104</v>
      </c>
      <c r="B14" s="7" t="s">
        <v>443</v>
      </c>
      <c r="C14" s="299"/>
      <c r="D14" s="803"/>
      <c r="E14" s="804">
        <f t="shared" si="0"/>
        <v>0</v>
      </c>
      <c r="F14" s="803"/>
      <c r="G14" s="804">
        <f t="shared" si="1"/>
        <v>0</v>
      </c>
    </row>
    <row r="15" spans="1:7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0"/>
        <v>0</v>
      </c>
      <c r="F15" s="803"/>
      <c r="G15" s="804">
        <f t="shared" si="1"/>
        <v>0</v>
      </c>
    </row>
    <row r="16" spans="1:7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0"/>
        <v>0</v>
      </c>
      <c r="F16" s="803"/>
      <c r="G16" s="804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0"/>
        <v>0</v>
      </c>
      <c r="F17" s="803"/>
      <c r="G17" s="804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0"/>
        <v>0</v>
      </c>
      <c r="F18" s="803"/>
      <c r="G18" s="804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1">
        <f>SUM(D20:D22)</f>
        <v>5641727</v>
      </c>
      <c r="E19" s="802">
        <f>SUM(E20:E22)</f>
        <v>5641727</v>
      </c>
      <c r="F19" s="801">
        <f>SUM(F20:F22)</f>
        <v>0</v>
      </c>
      <c r="G19" s="802">
        <f>SUM(G20:G22)</f>
        <v>5641727</v>
      </c>
    </row>
    <row r="20" spans="1:7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3">
        <v>5641727</v>
      </c>
      <c r="E22" s="804">
        <f>SUM(C22+D22)</f>
        <v>5641727</v>
      </c>
      <c r="F22" s="803"/>
      <c r="G22" s="804">
        <f>SUM(E22+F22)</f>
        <v>5641727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1">
        <f>+D26+D27</f>
        <v>0</v>
      </c>
      <c r="E25" s="802">
        <f>+E26+E27</f>
        <v>0</v>
      </c>
      <c r="F25" s="801">
        <f>+F26+F27</f>
        <v>0</v>
      </c>
      <c r="G25" s="802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1">
        <f>+D30+D31+D32</f>
        <v>0</v>
      </c>
      <c r="E29" s="802">
        <f>+E30+E31+E32</f>
        <v>0</v>
      </c>
      <c r="F29" s="801">
        <f>+F30+F31+F32</f>
        <v>0</v>
      </c>
      <c r="G29" s="802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/>
      <c r="G34" s="810">
        <f>SUM(E34:F34)</f>
        <v>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3000000</v>
      </c>
      <c r="D35" s="811">
        <f>+D8+D19+D24+D25+D29+D33+D34</f>
        <v>10641727</v>
      </c>
      <c r="E35" s="812">
        <f>+E8+E19+E24+E25+E29+E33+E34</f>
        <v>13641727</v>
      </c>
      <c r="F35" s="811">
        <f>+F8+F19+F24+F25+F29+F33+F34</f>
        <v>4000000</v>
      </c>
      <c r="G35" s="812">
        <f>+G8+G19+G24+G25+G29+G33+G34</f>
        <v>17641727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229032583</v>
      </c>
      <c r="D36" s="811">
        <f>+D37+D38+D39</f>
        <v>37911477</v>
      </c>
      <c r="E36" s="812">
        <f>+E37+E38+E39</f>
        <v>266944060</v>
      </c>
      <c r="F36" s="811">
        <f>+F37+F38+F39</f>
        <v>120219</v>
      </c>
      <c r="G36" s="812">
        <f>+G37+G38+G39</f>
        <v>267064279</v>
      </c>
    </row>
    <row r="37" spans="1:7" s="358" customFormat="1" ht="12" customHeight="1">
      <c r="A37" s="422" t="s">
        <v>455</v>
      </c>
      <c r="B37" s="423" t="s">
        <v>222</v>
      </c>
      <c r="C37" s="72"/>
      <c r="D37" s="803">
        <v>35881422</v>
      </c>
      <c r="E37" s="804">
        <f>SUM(C37+D37)</f>
        <v>35881422</v>
      </c>
      <c r="F37" s="803"/>
      <c r="G37" s="804">
        <f>SUM(E37+F37)</f>
        <v>35881422</v>
      </c>
    </row>
    <row r="38" spans="1:7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229032583</v>
      </c>
      <c r="D39" s="803">
        <v>2030055</v>
      </c>
      <c r="E39" s="804">
        <f>SUM(C39+D39)</f>
        <v>231062638</v>
      </c>
      <c r="F39" s="803">
        <v>120219</v>
      </c>
      <c r="G39" s="804">
        <f>SUM(E39+F39)</f>
        <v>231182857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232032583</v>
      </c>
      <c r="D40" s="811">
        <f>+D35+D36</f>
        <v>48553204</v>
      </c>
      <c r="E40" s="812">
        <f>+E35+E36</f>
        <v>280585787</v>
      </c>
      <c r="F40" s="811">
        <f>+F35+F36</f>
        <v>4120219</v>
      </c>
      <c r="G40" s="812">
        <f>+G35+G36</f>
        <v>284706006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228032583</v>
      </c>
      <c r="D44" s="783">
        <f>SUM(D45:D49)</f>
        <v>48553204</v>
      </c>
      <c r="E44" s="301">
        <f>SUM(E45:E49)</f>
        <v>276585787</v>
      </c>
      <c r="F44" s="783">
        <f>SUM(F45:F49)</f>
        <v>4120219</v>
      </c>
      <c r="G44" s="301">
        <f>SUM(G45:G49)</f>
        <v>280706006</v>
      </c>
    </row>
    <row r="45" spans="1:7" ht="12" customHeight="1">
      <c r="A45" s="421" t="s">
        <v>100</v>
      </c>
      <c r="B45" s="8" t="s">
        <v>48</v>
      </c>
      <c r="C45" s="72">
        <v>139270780</v>
      </c>
      <c r="D45" s="785">
        <v>17680710</v>
      </c>
      <c r="E45" s="814">
        <f>SUM(C45+D45)</f>
        <v>156951490</v>
      </c>
      <c r="F45" s="785">
        <v>100600</v>
      </c>
      <c r="G45" s="814">
        <f>SUM(E45+F45)</f>
        <v>157052090</v>
      </c>
    </row>
    <row r="46" spans="1:7" ht="12" customHeight="1">
      <c r="A46" s="421" t="s">
        <v>101</v>
      </c>
      <c r="B46" s="7" t="s">
        <v>162</v>
      </c>
      <c r="C46" s="75">
        <v>27157803</v>
      </c>
      <c r="D46" s="787">
        <v>3152473</v>
      </c>
      <c r="E46" s="814">
        <f>SUM(C46+D46)</f>
        <v>30310276</v>
      </c>
      <c r="F46" s="787">
        <v>19619</v>
      </c>
      <c r="G46" s="814">
        <f>SUM(E46+F46)</f>
        <v>30329895</v>
      </c>
    </row>
    <row r="47" spans="1:7" ht="12" customHeight="1">
      <c r="A47" s="421" t="s">
        <v>102</v>
      </c>
      <c r="B47" s="7" t="s">
        <v>126</v>
      </c>
      <c r="C47" s="75">
        <v>61604000</v>
      </c>
      <c r="D47" s="787">
        <v>27720021</v>
      </c>
      <c r="E47" s="814">
        <f>SUM(C47+D47)</f>
        <v>89324021</v>
      </c>
      <c r="F47" s="787">
        <v>4000000</v>
      </c>
      <c r="G47" s="814">
        <f>SUM(E47+F47)</f>
        <v>93324021</v>
      </c>
    </row>
    <row r="48" spans="1:7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/>
      <c r="D49" s="788"/>
      <c r="E49" s="814">
        <f>SUM(C49+D49)</f>
        <v>0</v>
      </c>
      <c r="F49" s="788"/>
      <c r="G49" s="814">
        <f>SUM(E49+F49)</f>
        <v>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4000000</v>
      </c>
      <c r="D50" s="783">
        <f>SUM(D51:D53)</f>
        <v>0</v>
      </c>
      <c r="E50" s="301">
        <f>SUM(E51:E53)</f>
        <v>4000000</v>
      </c>
      <c r="F50" s="783">
        <f>SUM(F51:F53)</f>
        <v>0</v>
      </c>
      <c r="G50" s="301">
        <f>SUM(G51:G53)</f>
        <v>4000000</v>
      </c>
    </row>
    <row r="51" spans="1:7" s="431" customFormat="1" ht="12" customHeight="1">
      <c r="A51" s="421" t="s">
        <v>106</v>
      </c>
      <c r="B51" s="8" t="s">
        <v>212</v>
      </c>
      <c r="C51" s="72">
        <v>4000000</v>
      </c>
      <c r="D51" s="789"/>
      <c r="E51" s="815">
        <f>SUM(C51:D51)</f>
        <v>4000000</v>
      </c>
      <c r="F51" s="789"/>
      <c r="G51" s="815">
        <f>SUM(E51:F51)</f>
        <v>4000000</v>
      </c>
    </row>
    <row r="52" spans="1:7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+C44+C50</f>
        <v>232032583</v>
      </c>
      <c r="D55" s="793">
        <f>+D44+D50</f>
        <v>48553204</v>
      </c>
      <c r="E55" s="354">
        <f>+E44+E50</f>
        <v>280585787</v>
      </c>
      <c r="F55" s="793">
        <f>+F44+F50</f>
        <v>4120219</v>
      </c>
      <c r="G55" s="354">
        <f>+G44+G50</f>
        <v>284706006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45</v>
      </c>
      <c r="D57" s="795"/>
      <c r="E57" s="796">
        <f>SUM(C57:D57)</f>
        <v>45</v>
      </c>
      <c r="F57" s="795"/>
      <c r="G57" s="796">
        <f>SUM(E57:F57)</f>
        <v>45</v>
      </c>
    </row>
    <row r="58" spans="1:7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J15"/>
  <sheetViews>
    <sheetView workbookViewId="0">
      <selection activeCell="A7" sqref="A7:C8"/>
    </sheetView>
  </sheetViews>
  <sheetFormatPr defaultRowHeight="12.75"/>
  <cols>
    <col min="1" max="1" width="42.6640625" customWidth="1"/>
    <col min="2" max="2" width="15.5" customWidth="1"/>
    <col min="3" max="3" width="16" customWidth="1"/>
    <col min="4" max="4" width="15.5" customWidth="1"/>
    <col min="5" max="5" width="15.6640625" customWidth="1"/>
    <col min="6" max="6" width="13.1640625" customWidth="1"/>
    <col min="7" max="7" width="11.1640625" customWidth="1"/>
    <col min="8" max="8" width="16.83203125" customWidth="1"/>
    <col min="9" max="9" width="13" customWidth="1"/>
    <col min="10" max="10" width="19.6640625" customWidth="1"/>
  </cols>
  <sheetData>
    <row r="2" spans="1:10">
      <c r="H2" s="968" t="s">
        <v>584</v>
      </c>
      <c r="I2" s="968"/>
      <c r="J2" s="968"/>
    </row>
    <row r="4" spans="1:10" ht="18">
      <c r="A4" s="966" t="s">
        <v>577</v>
      </c>
      <c r="B4" s="966"/>
      <c r="C4" s="966"/>
      <c r="D4" s="966"/>
      <c r="E4" s="966"/>
      <c r="F4" s="966"/>
      <c r="G4" s="966"/>
      <c r="H4" s="966"/>
      <c r="I4" s="966"/>
      <c r="J4" s="966"/>
    </row>
    <row r="5" spans="1:10" ht="16.5" thickBot="1">
      <c r="A5" s="459"/>
      <c r="B5" s="459"/>
      <c r="C5" s="459"/>
      <c r="D5" s="459"/>
      <c r="E5" s="459"/>
      <c r="F5" s="459"/>
      <c r="G5" s="459"/>
      <c r="H5" s="459"/>
      <c r="J5" t="s">
        <v>667</v>
      </c>
    </row>
    <row r="6" spans="1:10" ht="64.5" customHeight="1">
      <c r="A6" s="461" t="s">
        <v>578</v>
      </c>
      <c r="B6" s="461" t="s">
        <v>57</v>
      </c>
      <c r="C6" s="460" t="s">
        <v>66</v>
      </c>
      <c r="D6" s="460" t="s">
        <v>528</v>
      </c>
      <c r="E6" s="460" t="s">
        <v>529</v>
      </c>
      <c r="F6" s="460" t="s">
        <v>579</v>
      </c>
      <c r="G6" s="460" t="s">
        <v>531</v>
      </c>
      <c r="H6" s="507" t="s">
        <v>532</v>
      </c>
      <c r="I6" s="508" t="s">
        <v>212</v>
      </c>
      <c r="J6" s="509" t="s">
        <v>580</v>
      </c>
    </row>
    <row r="7" spans="1:10" ht="47.25">
      <c r="A7" s="510" t="s">
        <v>581</v>
      </c>
      <c r="B7" s="511"/>
      <c r="C7" s="510"/>
      <c r="D7" s="510"/>
      <c r="E7" s="510"/>
      <c r="F7" s="510"/>
      <c r="G7" s="510"/>
      <c r="H7" s="512"/>
      <c r="I7" s="513"/>
      <c r="J7" s="514"/>
    </row>
    <row r="8" spans="1:10" ht="30.75">
      <c r="A8" s="515" t="s">
        <v>775</v>
      </c>
      <c r="B8" s="516">
        <v>3000000</v>
      </c>
      <c r="C8" s="691">
        <v>132104300</v>
      </c>
      <c r="D8" s="691">
        <v>25760339</v>
      </c>
      <c r="E8" s="516">
        <v>58444000</v>
      </c>
      <c r="F8" s="516"/>
      <c r="G8" s="516"/>
      <c r="H8" s="517">
        <f>SUM(C8:G8)</f>
        <v>216308639</v>
      </c>
      <c r="I8" s="518">
        <v>4000000</v>
      </c>
      <c r="J8" s="519">
        <f t="shared" ref="J8:J13" si="0">H8+I8</f>
        <v>220308639</v>
      </c>
    </row>
    <row r="9" spans="1:10" ht="31.5">
      <c r="A9" s="520" t="s">
        <v>582</v>
      </c>
      <c r="B9" s="516"/>
      <c r="C9" s="516"/>
      <c r="D9" s="516"/>
      <c r="E9" s="516"/>
      <c r="F9" s="516"/>
      <c r="G9" s="516"/>
      <c r="H9" s="517"/>
      <c r="I9" s="513"/>
      <c r="J9" s="519">
        <f t="shared" si="0"/>
        <v>0</v>
      </c>
    </row>
    <row r="10" spans="1:10" ht="15.75">
      <c r="A10" s="515" t="s">
        <v>776</v>
      </c>
      <c r="B10" s="516">
        <v>0</v>
      </c>
      <c r="C10" s="691">
        <v>7166480</v>
      </c>
      <c r="D10" s="691">
        <v>1397464</v>
      </c>
      <c r="E10" s="516">
        <v>1810000</v>
      </c>
      <c r="F10" s="516"/>
      <c r="G10" s="516"/>
      <c r="H10" s="517">
        <f>SUM(C10:G10)</f>
        <v>10373944</v>
      </c>
      <c r="I10" s="513"/>
      <c r="J10" s="519">
        <f t="shared" si="0"/>
        <v>10373944</v>
      </c>
    </row>
    <row r="11" spans="1:10" ht="15.75">
      <c r="A11" s="521" t="s">
        <v>542</v>
      </c>
      <c r="B11" s="516"/>
      <c r="C11" s="516"/>
      <c r="D11" s="516"/>
      <c r="E11" s="516"/>
      <c r="F11" s="516"/>
      <c r="G11" s="516"/>
      <c r="H11" s="517"/>
      <c r="I11" s="513"/>
      <c r="J11" s="519">
        <f t="shared" si="0"/>
        <v>0</v>
      </c>
    </row>
    <row r="12" spans="1:10" ht="31.5" thickBot="1">
      <c r="A12" s="515" t="s">
        <v>777</v>
      </c>
      <c r="B12" s="516">
        <v>0</v>
      </c>
      <c r="C12" s="516">
        <v>0</v>
      </c>
      <c r="D12" s="516">
        <v>0</v>
      </c>
      <c r="E12" s="516">
        <v>1350000</v>
      </c>
      <c r="F12" s="516"/>
      <c r="G12" s="516"/>
      <c r="H12" s="517">
        <f>SUM(C12:G12)</f>
        <v>1350000</v>
      </c>
      <c r="I12" s="513"/>
      <c r="J12" s="519">
        <f t="shared" si="0"/>
        <v>1350000</v>
      </c>
    </row>
    <row r="13" spans="1:10" ht="16.5" thickBot="1">
      <c r="A13" s="522"/>
      <c r="B13" s="523">
        <f t="shared" ref="B13:I13" si="1">SUM(B8:B12)</f>
        <v>3000000</v>
      </c>
      <c r="C13" s="523">
        <f t="shared" si="1"/>
        <v>139270780</v>
      </c>
      <c r="D13" s="523">
        <f t="shared" si="1"/>
        <v>27157803</v>
      </c>
      <c r="E13" s="523">
        <f t="shared" si="1"/>
        <v>61604000</v>
      </c>
      <c r="F13" s="523">
        <f t="shared" si="1"/>
        <v>0</v>
      </c>
      <c r="G13" s="523">
        <f t="shared" si="1"/>
        <v>0</v>
      </c>
      <c r="H13" s="524">
        <f t="shared" si="1"/>
        <v>228032583</v>
      </c>
      <c r="I13" s="524">
        <f t="shared" si="1"/>
        <v>4000000</v>
      </c>
      <c r="J13" s="525">
        <f t="shared" si="0"/>
        <v>232032583</v>
      </c>
    </row>
    <row r="15" spans="1:10" ht="15">
      <c r="A15" s="526" t="s">
        <v>583</v>
      </c>
      <c r="B15" s="527"/>
    </row>
  </sheetData>
  <mergeCells count="2">
    <mergeCell ref="A4:J4"/>
    <mergeCell ref="H2:J2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zoomScaleNormal="100" workbookViewId="0">
      <selection activeCell="F55" sqref="F55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16384" width="9.33203125" style="231"/>
  </cols>
  <sheetData>
    <row r="1" spans="1:3" s="210" customFormat="1" ht="21" customHeight="1" thickBot="1">
      <c r="A1" s="209"/>
      <c r="B1" s="211"/>
      <c r="C1" s="426" t="s">
        <v>828</v>
      </c>
    </row>
    <row r="2" spans="1:3" s="427" customFormat="1" ht="25.5" customHeight="1">
      <c r="A2" s="378" t="s">
        <v>183</v>
      </c>
      <c r="B2" s="341" t="s">
        <v>510</v>
      </c>
      <c r="C2" s="356" t="s">
        <v>63</v>
      </c>
    </row>
    <row r="3" spans="1:3" s="427" customFormat="1" ht="24.75" thickBot="1">
      <c r="A3" s="419" t="s">
        <v>182</v>
      </c>
      <c r="B3" s="342" t="s">
        <v>519</v>
      </c>
      <c r="C3" s="357" t="s">
        <v>63</v>
      </c>
    </row>
    <row r="4" spans="1:3" s="428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3000000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>
        <v>3000000</v>
      </c>
    </row>
    <row r="12" spans="1:3" s="358" customFormat="1" ht="12" customHeight="1">
      <c r="A12" s="421" t="s">
        <v>103</v>
      </c>
      <c r="B12" s="7" t="s">
        <v>275</v>
      </c>
      <c r="C12" s="299">
        <v>0</v>
      </c>
    </row>
    <row r="13" spans="1:3" s="358" customFormat="1" ht="12" customHeight="1">
      <c r="A13" s="421" t="s">
        <v>128</v>
      </c>
      <c r="B13" s="7" t="s">
        <v>276</v>
      </c>
      <c r="C13" s="299"/>
    </row>
    <row r="14" spans="1:3" s="358" customFormat="1" ht="12" customHeight="1">
      <c r="A14" s="421" t="s">
        <v>104</v>
      </c>
      <c r="B14" s="7" t="s">
        <v>443</v>
      </c>
      <c r="C14" s="299"/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50">
        <f>+C8+C19+C24+C25+C29+C33+C34</f>
        <v>3000000</v>
      </c>
    </row>
    <row r="36" spans="1:3" s="358" customFormat="1" ht="12" customHeight="1" thickBot="1">
      <c r="A36" s="221" t="s">
        <v>26</v>
      </c>
      <c r="B36" s="119" t="s">
        <v>454</v>
      </c>
      <c r="C36" s="350">
        <f>+C37+C38+C39</f>
        <v>216403224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216403224</v>
      </c>
    </row>
    <row r="40" spans="1:3" s="430" customFormat="1" ht="15" customHeight="1" thickBot="1">
      <c r="A40" s="221" t="s">
        <v>27</v>
      </c>
      <c r="B40" s="222" t="s">
        <v>459</v>
      </c>
      <c r="C40" s="353">
        <f>+C35+C36</f>
        <v>219403224</v>
      </c>
    </row>
    <row r="41" spans="1:3" s="430" customFormat="1" ht="15" customHeight="1">
      <c r="A41" s="223"/>
      <c r="B41" s="224"/>
      <c r="C41" s="351"/>
    </row>
    <row r="42" spans="1:3" ht="13.5" thickBot="1">
      <c r="A42" s="225"/>
      <c r="B42" s="226"/>
      <c r="C42" s="352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213403224</v>
      </c>
    </row>
    <row r="45" spans="1:3" ht="12" customHeight="1">
      <c r="A45" s="421" t="s">
        <v>100</v>
      </c>
      <c r="B45" s="8" t="s">
        <v>48</v>
      </c>
      <c r="C45" s="72">
        <v>126884610</v>
      </c>
    </row>
    <row r="46" spans="1:3" ht="12" customHeight="1">
      <c r="A46" s="421" t="s">
        <v>101</v>
      </c>
      <c r="B46" s="7" t="s">
        <v>162</v>
      </c>
      <c r="C46" s="75">
        <v>27914614</v>
      </c>
    </row>
    <row r="47" spans="1:3" ht="12" customHeight="1">
      <c r="A47" s="421" t="s">
        <v>102</v>
      </c>
      <c r="B47" s="7" t="s">
        <v>126</v>
      </c>
      <c r="C47" s="75">
        <v>58604000</v>
      </c>
    </row>
    <row r="48" spans="1:3" ht="12" customHeight="1">
      <c r="A48" s="421" t="s">
        <v>103</v>
      </c>
      <c r="B48" s="7" t="s">
        <v>163</v>
      </c>
      <c r="C48" s="75"/>
    </row>
    <row r="49" spans="1:3" ht="12" customHeight="1" thickBot="1">
      <c r="A49" s="421" t="s">
        <v>128</v>
      </c>
      <c r="B49" s="7" t="s">
        <v>164</v>
      </c>
      <c r="C49" s="75"/>
    </row>
    <row r="50" spans="1:3" ht="12" customHeight="1" thickBot="1">
      <c r="A50" s="204" t="s">
        <v>19</v>
      </c>
      <c r="B50" s="119" t="s">
        <v>461</v>
      </c>
      <c r="C50" s="301">
        <f>SUM(C51:C53)</f>
        <v>6000000</v>
      </c>
    </row>
    <row r="51" spans="1:3" s="431" customFormat="1" ht="12" customHeight="1">
      <c r="A51" s="421" t="s">
        <v>106</v>
      </c>
      <c r="B51" s="8" t="s">
        <v>212</v>
      </c>
      <c r="C51" s="72">
        <v>6000000</v>
      </c>
    </row>
    <row r="52" spans="1:3" ht="12" customHeight="1">
      <c r="A52" s="421" t="s">
        <v>107</v>
      </c>
      <c r="B52" s="7" t="s">
        <v>166</v>
      </c>
      <c r="C52" s="75"/>
    </row>
    <row r="53" spans="1:3" ht="12" customHeight="1">
      <c r="A53" s="421" t="s">
        <v>108</v>
      </c>
      <c r="B53" s="7" t="s">
        <v>60</v>
      </c>
      <c r="C53" s="75"/>
    </row>
    <row r="54" spans="1:3" ht="12" customHeight="1" thickBot="1">
      <c r="A54" s="421" t="s">
        <v>109</v>
      </c>
      <c r="B54" s="7" t="s">
        <v>3</v>
      </c>
      <c r="C54" s="75"/>
    </row>
    <row r="55" spans="1:3" ht="15" customHeight="1" thickBot="1">
      <c r="A55" s="204" t="s">
        <v>20</v>
      </c>
      <c r="B55" s="229" t="s">
        <v>462</v>
      </c>
      <c r="C55" s="354">
        <f>+C44+C50</f>
        <v>219403224</v>
      </c>
    </row>
    <row r="56" spans="1:3" ht="13.5" thickBot="1">
      <c r="C56" s="355"/>
    </row>
    <row r="57" spans="1:3" ht="15" customHeight="1" thickBot="1">
      <c r="A57" s="232" t="s">
        <v>185</v>
      </c>
      <c r="B57" s="233"/>
      <c r="C57" s="116">
        <v>45</v>
      </c>
    </row>
    <row r="58" spans="1:3" ht="14.25" customHeight="1" thickBot="1">
      <c r="A58" s="232" t="s">
        <v>186</v>
      </c>
      <c r="B58" s="233"/>
      <c r="C5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zoomScaleNormal="100" workbookViewId="0">
      <selection activeCell="F52" sqref="F52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1" style="231" customWidth="1"/>
    <col min="7" max="7" width="14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829</v>
      </c>
    </row>
    <row r="2" spans="1:7" s="427" customFormat="1" ht="25.5" customHeight="1">
      <c r="A2" s="378" t="s">
        <v>183</v>
      </c>
      <c r="B2" s="341" t="s">
        <v>636</v>
      </c>
      <c r="C2" s="356" t="s">
        <v>64</v>
      </c>
    </row>
    <row r="3" spans="1:7" s="427" customFormat="1" ht="24.75" thickBot="1">
      <c r="A3" s="419" t="s">
        <v>182</v>
      </c>
      <c r="B3" s="342" t="s">
        <v>482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32.25" thickBot="1">
      <c r="A5" s="379" t="s">
        <v>184</v>
      </c>
      <c r="B5" s="215" t="s">
        <v>55</v>
      </c>
      <c r="C5" s="216" t="s">
        <v>56</v>
      </c>
      <c r="D5" s="758" t="s">
        <v>839</v>
      </c>
      <c r="E5" s="759" t="s">
        <v>840</v>
      </c>
      <c r="F5" s="758" t="s">
        <v>839</v>
      </c>
      <c r="G5" s="759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</row>
    <row r="7" spans="1:7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1">
        <f>SUM(D9:D18)</f>
        <v>0</v>
      </c>
      <c r="E8" s="802">
        <f>SUM(E9:E18)</f>
        <v>0</v>
      </c>
      <c r="F8" s="801">
        <f>SUM(F9:F18)</f>
        <v>0</v>
      </c>
      <c r="G8" s="802">
        <f>SUM(G9:G18)</f>
        <v>0</v>
      </c>
    </row>
    <row r="9" spans="1:7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/>
      <c r="D10" s="803"/>
      <c r="E10" s="804">
        <f t="shared" ref="E10:E18" si="0">SUM(C10+D10)</f>
        <v>0</v>
      </c>
      <c r="F10" s="803"/>
      <c r="G10" s="804">
        <f t="shared" ref="G10:G18" si="1">SUM(E10+F10)</f>
        <v>0</v>
      </c>
    </row>
    <row r="11" spans="1:7" s="358" customFormat="1" ht="12" customHeight="1">
      <c r="A11" s="421" t="s">
        <v>102</v>
      </c>
      <c r="B11" s="7" t="s">
        <v>274</v>
      </c>
      <c r="C11" s="299"/>
      <c r="D11" s="803"/>
      <c r="E11" s="804">
        <f t="shared" si="0"/>
        <v>0</v>
      </c>
      <c r="F11" s="803"/>
      <c r="G11" s="804">
        <f t="shared" si="1"/>
        <v>0</v>
      </c>
    </row>
    <row r="12" spans="1:7" s="358" customFormat="1" ht="12" customHeight="1">
      <c r="A12" s="421" t="s">
        <v>103</v>
      </c>
      <c r="B12" s="7" t="s">
        <v>275</v>
      </c>
      <c r="C12" s="299"/>
      <c r="D12" s="803"/>
      <c r="E12" s="804">
        <f t="shared" si="0"/>
        <v>0</v>
      </c>
      <c r="F12" s="803"/>
      <c r="G12" s="804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/>
      <c r="D13" s="803"/>
      <c r="E13" s="804">
        <f t="shared" si="0"/>
        <v>0</v>
      </c>
      <c r="F13" s="803"/>
      <c r="G13" s="804">
        <f t="shared" si="1"/>
        <v>0</v>
      </c>
    </row>
    <row r="14" spans="1:7" s="358" customFormat="1" ht="12" customHeight="1">
      <c r="A14" s="421" t="s">
        <v>104</v>
      </c>
      <c r="B14" s="7" t="s">
        <v>443</v>
      </c>
      <c r="C14" s="299"/>
      <c r="D14" s="803"/>
      <c r="E14" s="804">
        <f t="shared" si="0"/>
        <v>0</v>
      </c>
      <c r="F14" s="803"/>
      <c r="G14" s="804">
        <f t="shared" si="1"/>
        <v>0</v>
      </c>
    </row>
    <row r="15" spans="1:7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0"/>
        <v>0</v>
      </c>
      <c r="F15" s="803"/>
      <c r="G15" s="804">
        <f t="shared" si="1"/>
        <v>0</v>
      </c>
    </row>
    <row r="16" spans="1:7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0"/>
        <v>0</v>
      </c>
      <c r="F16" s="803"/>
      <c r="G16" s="804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0"/>
        <v>0</v>
      </c>
      <c r="F17" s="803"/>
      <c r="G17" s="804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0"/>
        <v>0</v>
      </c>
      <c r="F18" s="803"/>
      <c r="G18" s="804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1">
        <f>SUM(D20:D22)</f>
        <v>0</v>
      </c>
      <c r="E19" s="802">
        <f>SUM(E20:E22)</f>
        <v>0</v>
      </c>
      <c r="F19" s="801">
        <f>SUM(F20:F22)</f>
        <v>0</v>
      </c>
      <c r="G19" s="802">
        <f>SUM(G20:G22)</f>
        <v>0</v>
      </c>
    </row>
    <row r="20" spans="1:7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3"/>
      <c r="E22" s="804">
        <f>SUM(C22+D22)</f>
        <v>0</v>
      </c>
      <c r="F22" s="803"/>
      <c r="G22" s="804">
        <f>SUM(E22+F22)</f>
        <v>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1">
        <f>+D26+D27</f>
        <v>0</v>
      </c>
      <c r="E25" s="802">
        <f>+E26+E27</f>
        <v>0</v>
      </c>
      <c r="F25" s="801">
        <f>+F26+F27</f>
        <v>0</v>
      </c>
      <c r="G25" s="802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1">
        <f>+D30+D31+D32</f>
        <v>0</v>
      </c>
      <c r="E29" s="802">
        <f>+E30+E31+E32</f>
        <v>0</v>
      </c>
      <c r="F29" s="801">
        <f>+F30+F31+F32</f>
        <v>0</v>
      </c>
      <c r="G29" s="802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/>
      <c r="G34" s="810">
        <f>SUM(E34:F34)</f>
        <v>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1">
        <f>+D8+D19+D24+D25+D29+D33+D34</f>
        <v>0</v>
      </c>
      <c r="E35" s="812">
        <f>+E8+E19+E24+E25+E29+E33+E34</f>
        <v>0</v>
      </c>
      <c r="F35" s="811">
        <f>+F8+F19+F24+F25+F29+F33+F34</f>
        <v>0</v>
      </c>
      <c r="G35" s="812">
        <f>+G8+G19+G24+G25+G29+G33+G34</f>
        <v>0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115744175</v>
      </c>
      <c r="D36" s="811">
        <f>+D37+D38+D39</f>
        <v>137978</v>
      </c>
      <c r="E36" s="812">
        <f>SUM(E37:E39)</f>
        <v>115882153</v>
      </c>
      <c r="F36" s="811">
        <f>+F37+F38+F39</f>
        <v>0</v>
      </c>
      <c r="G36" s="812">
        <f>SUM(G37:G39)</f>
        <v>115882153</v>
      </c>
    </row>
    <row r="37" spans="1:7" s="358" customFormat="1" ht="12" customHeight="1">
      <c r="A37" s="422" t="s">
        <v>455</v>
      </c>
      <c r="B37" s="423" t="s">
        <v>222</v>
      </c>
      <c r="C37" s="72"/>
      <c r="D37" s="803">
        <v>137978</v>
      </c>
      <c r="E37" s="804">
        <f>SUM(C37+D37)</f>
        <v>137978</v>
      </c>
      <c r="F37" s="803"/>
      <c r="G37" s="804">
        <f>SUM(E37+F37)</f>
        <v>137978</v>
      </c>
    </row>
    <row r="38" spans="1:7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115744175</v>
      </c>
      <c r="D39" s="803"/>
      <c r="E39" s="804">
        <f>SUM(C39+D39)</f>
        <v>115744175</v>
      </c>
      <c r="F39" s="803"/>
      <c r="G39" s="804">
        <f>SUM(E39+F39)</f>
        <v>115744175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115744175</v>
      </c>
      <c r="D40" s="811">
        <f>+D35+D36</f>
        <v>137978</v>
      </c>
      <c r="E40" s="812">
        <f>+E35+E36</f>
        <v>115882153</v>
      </c>
      <c r="F40" s="811">
        <f>+F35+F36</f>
        <v>0</v>
      </c>
      <c r="G40" s="812">
        <f>+G35+G36</f>
        <v>115882153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115744175</v>
      </c>
      <c r="D44" s="783">
        <f>SUM(D45:D49)</f>
        <v>137978</v>
      </c>
      <c r="E44" s="301">
        <f>SUM(E45:E49)</f>
        <v>115882153</v>
      </c>
      <c r="F44" s="783">
        <f>SUM(F45:F49)</f>
        <v>-475790</v>
      </c>
      <c r="G44" s="301">
        <f>SUM(G45:G49)</f>
        <v>115406363</v>
      </c>
    </row>
    <row r="45" spans="1:7" ht="12" customHeight="1">
      <c r="A45" s="421" t="s">
        <v>100</v>
      </c>
      <c r="B45" s="8" t="s">
        <v>48</v>
      </c>
      <c r="C45" s="72">
        <v>87546590</v>
      </c>
      <c r="D45" s="785"/>
      <c r="E45" s="814">
        <f>SUM(C45+D45)</f>
        <v>87546590</v>
      </c>
      <c r="F45" s="785"/>
      <c r="G45" s="814">
        <f>SUM(E45+F45)</f>
        <v>87546590</v>
      </c>
    </row>
    <row r="46" spans="1:7" ht="12" customHeight="1">
      <c r="A46" s="421" t="s">
        <v>101</v>
      </c>
      <c r="B46" s="7" t="s">
        <v>162</v>
      </c>
      <c r="C46" s="75">
        <v>17071585</v>
      </c>
      <c r="D46" s="787"/>
      <c r="E46" s="814">
        <f>SUM(C46+D46)</f>
        <v>17071585</v>
      </c>
      <c r="F46" s="787"/>
      <c r="G46" s="814">
        <f>SUM(E46+F46)</f>
        <v>17071585</v>
      </c>
    </row>
    <row r="47" spans="1:7" ht="12" customHeight="1">
      <c r="A47" s="421" t="s">
        <v>102</v>
      </c>
      <c r="B47" s="7" t="s">
        <v>126</v>
      </c>
      <c r="C47" s="75">
        <v>11126000</v>
      </c>
      <c r="D47" s="787">
        <v>137978</v>
      </c>
      <c r="E47" s="814">
        <f>SUM(C47+D47)</f>
        <v>11263978</v>
      </c>
      <c r="F47" s="787">
        <v>-475790</v>
      </c>
      <c r="G47" s="814">
        <f>SUM(E47+F47)</f>
        <v>10788188</v>
      </c>
    </row>
    <row r="48" spans="1:7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/>
      <c r="D49" s="788"/>
      <c r="E49" s="814">
        <f>SUM(C49+D49)</f>
        <v>0</v>
      </c>
      <c r="F49" s="788"/>
      <c r="G49" s="814">
        <f>SUM(E49+F49)</f>
        <v>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0</v>
      </c>
      <c r="D50" s="783">
        <f>SUM(D51:D53)</f>
        <v>0</v>
      </c>
      <c r="E50" s="301">
        <f>SUM(E51:E53)</f>
        <v>0</v>
      </c>
      <c r="F50" s="783">
        <f>SUM(F51:F53)</f>
        <v>475790</v>
      </c>
      <c r="G50" s="301">
        <f>SUM(G51:G53)</f>
        <v>475790</v>
      </c>
    </row>
    <row r="51" spans="1:7" s="431" customFormat="1" ht="12" customHeight="1">
      <c r="A51" s="421" t="s">
        <v>106</v>
      </c>
      <c r="B51" s="8" t="s">
        <v>212</v>
      </c>
      <c r="C51" s="72"/>
      <c r="D51" s="789"/>
      <c r="E51" s="815">
        <f>SUM(C51:D51)</f>
        <v>0</v>
      </c>
      <c r="F51" s="789">
        <v>475790</v>
      </c>
      <c r="G51" s="815">
        <f>SUM(E51:F51)</f>
        <v>475790</v>
      </c>
    </row>
    <row r="52" spans="1:7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+C44+C50</f>
        <v>115744175</v>
      </c>
      <c r="D55" s="793">
        <f>+D44+D50</f>
        <v>137978</v>
      </c>
      <c r="E55" s="354">
        <f>+E44+E50</f>
        <v>115882153</v>
      </c>
      <c r="F55" s="793">
        <f>+F44+F50</f>
        <v>0</v>
      </c>
      <c r="G55" s="354">
        <f>+G44+G50</f>
        <v>115882153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24</v>
      </c>
      <c r="D57" s="795"/>
      <c r="E57" s="796">
        <f>SUM(C57:D57)</f>
        <v>24</v>
      </c>
      <c r="F57" s="795"/>
      <c r="G57" s="796">
        <f>SUM(E57:F57)</f>
        <v>24</v>
      </c>
    </row>
    <row r="58" spans="1:7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topLeftCell="A13" zoomScaleNormal="100" workbookViewId="0">
      <selection activeCell="F48" sqref="F4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2.1640625" style="231" customWidth="1"/>
    <col min="7" max="7" width="13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830</v>
      </c>
    </row>
    <row r="2" spans="1:7" s="427" customFormat="1" ht="25.5" customHeight="1">
      <c r="A2" s="378" t="s">
        <v>183</v>
      </c>
      <c r="B2" s="341" t="s">
        <v>635</v>
      </c>
      <c r="C2" s="356" t="s">
        <v>478</v>
      </c>
    </row>
    <row r="3" spans="1:7" s="427" customFormat="1" ht="24.75" thickBot="1">
      <c r="A3" s="419" t="s">
        <v>182</v>
      </c>
      <c r="B3" s="342" t="s">
        <v>483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21.7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863</v>
      </c>
      <c r="G5" s="759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</row>
    <row r="7" spans="1:7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1">
        <f>SUM(D9:D18)</f>
        <v>0</v>
      </c>
      <c r="E8" s="802">
        <f>SUM(E9:E18)</f>
        <v>0</v>
      </c>
      <c r="F8" s="801">
        <f>SUM(F9:F18)</f>
        <v>0</v>
      </c>
      <c r="G8" s="802">
        <f>SUM(G9:G18)</f>
        <v>0</v>
      </c>
    </row>
    <row r="9" spans="1:7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/>
      <c r="D10" s="803"/>
      <c r="E10" s="804">
        <f t="shared" ref="E10:E18" si="0">SUM(C10+D10)</f>
        <v>0</v>
      </c>
      <c r="F10" s="803"/>
      <c r="G10" s="804">
        <f t="shared" ref="G10:G18" si="1">SUM(E10+F10)</f>
        <v>0</v>
      </c>
    </row>
    <row r="11" spans="1:7" s="358" customFormat="1" ht="12" customHeight="1">
      <c r="A11" s="421" t="s">
        <v>102</v>
      </c>
      <c r="B11" s="7" t="s">
        <v>274</v>
      </c>
      <c r="C11" s="299"/>
      <c r="D11" s="803"/>
      <c r="E11" s="804">
        <f t="shared" si="0"/>
        <v>0</v>
      </c>
      <c r="F11" s="803"/>
      <c r="G11" s="804">
        <f t="shared" si="1"/>
        <v>0</v>
      </c>
    </row>
    <row r="12" spans="1:7" s="358" customFormat="1" ht="12" customHeight="1">
      <c r="A12" s="421" t="s">
        <v>103</v>
      </c>
      <c r="B12" s="7" t="s">
        <v>275</v>
      </c>
      <c r="C12" s="299"/>
      <c r="D12" s="803"/>
      <c r="E12" s="804">
        <f t="shared" si="0"/>
        <v>0</v>
      </c>
      <c r="F12" s="803"/>
      <c r="G12" s="804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/>
      <c r="D13" s="803"/>
      <c r="E13" s="804">
        <f t="shared" si="0"/>
        <v>0</v>
      </c>
      <c r="F13" s="803"/>
      <c r="G13" s="804">
        <f t="shared" si="1"/>
        <v>0</v>
      </c>
    </row>
    <row r="14" spans="1:7" s="358" customFormat="1" ht="12" customHeight="1">
      <c r="A14" s="421" t="s">
        <v>104</v>
      </c>
      <c r="B14" s="7" t="s">
        <v>443</v>
      </c>
      <c r="C14" s="299"/>
      <c r="D14" s="803"/>
      <c r="E14" s="804">
        <f t="shared" si="0"/>
        <v>0</v>
      </c>
      <c r="F14" s="803"/>
      <c r="G14" s="804">
        <f t="shared" si="1"/>
        <v>0</v>
      </c>
    </row>
    <row r="15" spans="1:7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0"/>
        <v>0</v>
      </c>
      <c r="F15" s="803"/>
      <c r="G15" s="804">
        <f t="shared" si="1"/>
        <v>0</v>
      </c>
    </row>
    <row r="16" spans="1:7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0"/>
        <v>0</v>
      </c>
      <c r="F16" s="803"/>
      <c r="G16" s="804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0"/>
        <v>0</v>
      </c>
      <c r="F17" s="803"/>
      <c r="G17" s="804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0"/>
        <v>0</v>
      </c>
      <c r="F18" s="803"/>
      <c r="G18" s="804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1">
        <f>SUM(D20:D22)</f>
        <v>0</v>
      </c>
      <c r="E19" s="802">
        <f>SUM(E20:E22)</f>
        <v>0</v>
      </c>
      <c r="F19" s="801">
        <f>SUM(F20:F22)</f>
        <v>0</v>
      </c>
      <c r="G19" s="802">
        <f>SUM(G20:G22)</f>
        <v>0</v>
      </c>
    </row>
    <row r="20" spans="1:7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3"/>
      <c r="E22" s="804">
        <f>SUM(C22+D22)</f>
        <v>0</v>
      </c>
      <c r="F22" s="803"/>
      <c r="G22" s="804">
        <f>SUM(E22+F22)</f>
        <v>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1">
        <f>+D26+D27</f>
        <v>0</v>
      </c>
      <c r="E25" s="802">
        <f>+E26+E27</f>
        <v>0</v>
      </c>
      <c r="F25" s="801">
        <f>+F26+F27</f>
        <v>0</v>
      </c>
      <c r="G25" s="802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1">
        <f>+D30+D31+D32</f>
        <v>0</v>
      </c>
      <c r="E29" s="802">
        <f>+E30+E31+E32</f>
        <v>0</v>
      </c>
      <c r="F29" s="801">
        <f>+F30+F31+F32</f>
        <v>0</v>
      </c>
      <c r="G29" s="802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/>
      <c r="G34" s="810">
        <f>SUM(E34:F34)</f>
        <v>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1">
        <f>+D8+D19+D24+D25+D29+D33+D34</f>
        <v>0</v>
      </c>
      <c r="E35" s="812">
        <f>+E8+E19+E24+E25+E29+E33+E34</f>
        <v>0</v>
      </c>
      <c r="F35" s="811">
        <f>+F8+F19+F24+F25+F29+F33+F34</f>
        <v>0</v>
      </c>
      <c r="G35" s="812">
        <f>+G8+G19+G24+G25+G29+G33+G34</f>
        <v>0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160521196</v>
      </c>
      <c r="D36" s="811">
        <f>+D37+D38+D39</f>
        <v>1042825</v>
      </c>
      <c r="E36" s="812">
        <f>+E37+E38+E39</f>
        <v>161564021</v>
      </c>
      <c r="F36" s="811">
        <f>+F37+F38+F39</f>
        <v>-60924138</v>
      </c>
      <c r="G36" s="812">
        <f>+G37+G38+G39</f>
        <v>100639883</v>
      </c>
    </row>
    <row r="37" spans="1:7" s="358" customFormat="1" ht="12" customHeight="1">
      <c r="A37" s="422" t="s">
        <v>455</v>
      </c>
      <c r="B37" s="423" t="s">
        <v>222</v>
      </c>
      <c r="C37" s="72"/>
      <c r="D37" s="803">
        <v>1041849</v>
      </c>
      <c r="E37" s="804">
        <f>SUM(C37+D37)</f>
        <v>1041849</v>
      </c>
      <c r="F37" s="803"/>
      <c r="G37" s="804">
        <f>SUM(E37+F37)</f>
        <v>1041849</v>
      </c>
    </row>
    <row r="38" spans="1:7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160521196</v>
      </c>
      <c r="D39" s="803">
        <v>976</v>
      </c>
      <c r="E39" s="804">
        <f>SUM(C39+D39)</f>
        <v>160522172</v>
      </c>
      <c r="F39" s="803">
        <v>-60924138</v>
      </c>
      <c r="G39" s="804">
        <f>SUM(E39+F39)</f>
        <v>99598034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160521196</v>
      </c>
      <c r="D40" s="811">
        <f>+D35+D36</f>
        <v>1042825</v>
      </c>
      <c r="E40" s="812">
        <f>+E35+E36</f>
        <v>161564021</v>
      </c>
      <c r="F40" s="811">
        <f>+F35+F36</f>
        <v>-60924138</v>
      </c>
      <c r="G40" s="812">
        <f>+G35+G36</f>
        <v>100639883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160521196</v>
      </c>
      <c r="D44" s="783">
        <f>SUM(D45:D49)</f>
        <v>1042825</v>
      </c>
      <c r="E44" s="301">
        <f>SUM(E45:E49)</f>
        <v>161564021</v>
      </c>
      <c r="F44" s="783">
        <f>SUM(F45:F49)</f>
        <v>-60924138</v>
      </c>
      <c r="G44" s="301">
        <f>SUM(G45:G49)</f>
        <v>100639883</v>
      </c>
    </row>
    <row r="45" spans="1:7" ht="12" customHeight="1">
      <c r="A45" s="421" t="s">
        <v>100</v>
      </c>
      <c r="B45" s="8" t="s">
        <v>48</v>
      </c>
      <c r="C45" s="72">
        <v>120896900</v>
      </c>
      <c r="D45" s="785">
        <v>761</v>
      </c>
      <c r="E45" s="814">
        <f>SUM(C45+D45)</f>
        <v>120897661</v>
      </c>
      <c r="F45" s="785">
        <v>-45852460</v>
      </c>
      <c r="G45" s="814">
        <f>SUM(E45+F45)</f>
        <v>75045201</v>
      </c>
    </row>
    <row r="46" spans="1:7" ht="12" customHeight="1">
      <c r="A46" s="421" t="s">
        <v>101</v>
      </c>
      <c r="B46" s="7" t="s">
        <v>162</v>
      </c>
      <c r="C46" s="75">
        <v>25929296</v>
      </c>
      <c r="D46" s="787">
        <v>215</v>
      </c>
      <c r="E46" s="814">
        <f>SUM(C46+D46)</f>
        <v>25929511</v>
      </c>
      <c r="F46" s="787">
        <v>-8946163</v>
      </c>
      <c r="G46" s="814">
        <f>SUM(E46+F46)</f>
        <v>16983348</v>
      </c>
    </row>
    <row r="47" spans="1:7" ht="12" customHeight="1">
      <c r="A47" s="421" t="s">
        <v>102</v>
      </c>
      <c r="B47" s="7" t="s">
        <v>126</v>
      </c>
      <c r="C47" s="75">
        <v>13695000</v>
      </c>
      <c r="D47" s="787">
        <v>1041849</v>
      </c>
      <c r="E47" s="814">
        <f>SUM(C47+D47)</f>
        <v>14736849</v>
      </c>
      <c r="F47" s="787">
        <v>-6125515</v>
      </c>
      <c r="G47" s="814">
        <f>SUM(E47+F47)</f>
        <v>8611334</v>
      </c>
    </row>
    <row r="48" spans="1:7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/>
      <c r="D49" s="788"/>
      <c r="E49" s="814">
        <f>SUM(C49+D49)</f>
        <v>0</v>
      </c>
      <c r="F49" s="788"/>
      <c r="G49" s="814">
        <f>SUM(E49+F49)</f>
        <v>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0</v>
      </c>
      <c r="D50" s="783">
        <f>SUM(D51:D53)</f>
        <v>0</v>
      </c>
      <c r="E50" s="301">
        <f>SUM(E51:E53)</f>
        <v>0</v>
      </c>
      <c r="F50" s="783">
        <f>SUM(F51:F53)</f>
        <v>0</v>
      </c>
      <c r="G50" s="301">
        <f>SUM(G51:G53)</f>
        <v>0</v>
      </c>
    </row>
    <row r="51" spans="1:7" s="431" customFormat="1" ht="12" customHeight="1">
      <c r="A51" s="421" t="s">
        <v>106</v>
      </c>
      <c r="B51" s="8" t="s">
        <v>212</v>
      </c>
      <c r="C51" s="72"/>
      <c r="D51" s="789"/>
      <c r="E51" s="815">
        <f>SUM(C51:D51)</f>
        <v>0</v>
      </c>
      <c r="F51" s="789"/>
      <c r="G51" s="815">
        <f>SUM(E51:F51)</f>
        <v>0</v>
      </c>
    </row>
    <row r="52" spans="1:7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+C44+C50</f>
        <v>160521196</v>
      </c>
      <c r="D55" s="793">
        <f>+D44+D50</f>
        <v>1042825</v>
      </c>
      <c r="E55" s="354">
        <f>+E44+E50</f>
        <v>161564021</v>
      </c>
      <c r="F55" s="793">
        <f>+F44+F50</f>
        <v>-60924138</v>
      </c>
      <c r="G55" s="354">
        <f>+G44+G50</f>
        <v>100639883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35</v>
      </c>
      <c r="D57" s="795"/>
      <c r="E57" s="796">
        <f>SUM(C57:D57)</f>
        <v>35</v>
      </c>
      <c r="F57" s="795"/>
      <c r="G57" s="796">
        <f>SUM(E57:F57)</f>
        <v>35</v>
      </c>
    </row>
    <row r="58" spans="1:7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topLeftCell="A19" zoomScaleNormal="100" workbookViewId="0">
      <selection activeCell="F40" sqref="F40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1.83203125" style="231" customWidth="1"/>
    <col min="7" max="7" width="14.5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831</v>
      </c>
    </row>
    <row r="2" spans="1:7" s="427" customFormat="1" ht="25.5" customHeight="1">
      <c r="A2" s="378" t="s">
        <v>183</v>
      </c>
      <c r="B2" s="341" t="s">
        <v>634</v>
      </c>
      <c r="C2" s="356" t="s">
        <v>484</v>
      </c>
    </row>
    <row r="3" spans="1:7" s="427" customFormat="1" ht="24.75" thickBot="1">
      <c r="A3" s="419" t="s">
        <v>182</v>
      </c>
      <c r="B3" s="342" t="s">
        <v>483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32.2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863</v>
      </c>
      <c r="G5" s="759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</row>
    <row r="7" spans="1:7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1">
        <f>SUM(D9:D18)</f>
        <v>0</v>
      </c>
      <c r="E8" s="802">
        <f>SUM(E9:E18)</f>
        <v>0</v>
      </c>
      <c r="F8" s="801">
        <f>SUM(F9:F18)</f>
        <v>0</v>
      </c>
      <c r="G8" s="802">
        <f>SUM(G9:G18)</f>
        <v>0</v>
      </c>
    </row>
    <row r="9" spans="1:7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/>
      <c r="D10" s="803"/>
      <c r="E10" s="804">
        <f t="shared" ref="E10:E18" si="0">SUM(C10+D10)</f>
        <v>0</v>
      </c>
      <c r="F10" s="803"/>
      <c r="G10" s="804">
        <f t="shared" ref="G10:G18" si="1">SUM(E10+F10)</f>
        <v>0</v>
      </c>
    </row>
    <row r="11" spans="1:7" s="358" customFormat="1" ht="12" customHeight="1">
      <c r="A11" s="421" t="s">
        <v>102</v>
      </c>
      <c r="B11" s="7" t="s">
        <v>274</v>
      </c>
      <c r="C11" s="299"/>
      <c r="D11" s="803"/>
      <c r="E11" s="804">
        <f t="shared" si="0"/>
        <v>0</v>
      </c>
      <c r="F11" s="803"/>
      <c r="G11" s="804">
        <f t="shared" si="1"/>
        <v>0</v>
      </c>
    </row>
    <row r="12" spans="1:7" s="358" customFormat="1" ht="12" customHeight="1">
      <c r="A12" s="421" t="s">
        <v>103</v>
      </c>
      <c r="B12" s="7" t="s">
        <v>275</v>
      </c>
      <c r="C12" s="299"/>
      <c r="D12" s="803"/>
      <c r="E12" s="804">
        <f t="shared" si="0"/>
        <v>0</v>
      </c>
      <c r="F12" s="803"/>
      <c r="G12" s="804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/>
      <c r="D13" s="803"/>
      <c r="E13" s="804">
        <f t="shared" si="0"/>
        <v>0</v>
      </c>
      <c r="F13" s="803"/>
      <c r="G13" s="804">
        <f t="shared" si="1"/>
        <v>0</v>
      </c>
    </row>
    <row r="14" spans="1:7" s="358" customFormat="1" ht="12" customHeight="1">
      <c r="A14" s="421" t="s">
        <v>104</v>
      </c>
      <c r="B14" s="7" t="s">
        <v>443</v>
      </c>
      <c r="C14" s="299"/>
      <c r="D14" s="803"/>
      <c r="E14" s="804">
        <f t="shared" si="0"/>
        <v>0</v>
      </c>
      <c r="F14" s="803"/>
      <c r="G14" s="804">
        <f t="shared" si="1"/>
        <v>0</v>
      </c>
    </row>
    <row r="15" spans="1:7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0"/>
        <v>0</v>
      </c>
      <c r="F15" s="803"/>
      <c r="G15" s="804">
        <f t="shared" si="1"/>
        <v>0</v>
      </c>
    </row>
    <row r="16" spans="1:7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0"/>
        <v>0</v>
      </c>
      <c r="F16" s="803"/>
      <c r="G16" s="804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0"/>
        <v>0</v>
      </c>
      <c r="F17" s="803"/>
      <c r="G17" s="804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0"/>
        <v>0</v>
      </c>
      <c r="F18" s="803"/>
      <c r="G18" s="804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1">
        <f>SUM(D20:D22)</f>
        <v>0</v>
      </c>
      <c r="E19" s="802">
        <f>SUM(E20:E22)</f>
        <v>0</v>
      </c>
      <c r="F19" s="801">
        <f>SUM(F20:F22)</f>
        <v>0</v>
      </c>
      <c r="G19" s="802">
        <f>SUM(G20:G22)</f>
        <v>0</v>
      </c>
    </row>
    <row r="20" spans="1:7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3"/>
      <c r="E22" s="804">
        <f>SUM(C22+D22)</f>
        <v>0</v>
      </c>
      <c r="F22" s="803"/>
      <c r="G22" s="804">
        <f>SUM(E22+F22)</f>
        <v>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1">
        <f>+D26+D27</f>
        <v>0</v>
      </c>
      <c r="E25" s="802">
        <f>+E26+E27</f>
        <v>0</v>
      </c>
      <c r="F25" s="801">
        <f>+F26+F27</f>
        <v>0</v>
      </c>
      <c r="G25" s="802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1">
        <f>+D30+D31+D32</f>
        <v>0</v>
      </c>
      <c r="E29" s="802">
        <f>+E30+E31+E32</f>
        <v>0</v>
      </c>
      <c r="F29" s="801">
        <f>+F30+F31+F32</f>
        <v>0</v>
      </c>
      <c r="G29" s="802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/>
      <c r="G34" s="810">
        <f>SUM(E34:F34)</f>
        <v>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1">
        <f>+D8+D19+D24+D25+D29+D33+D34</f>
        <v>0</v>
      </c>
      <c r="E35" s="812">
        <f>+E8+E19+E24+E25+E29+E33+E34</f>
        <v>0</v>
      </c>
      <c r="F35" s="811">
        <f>+F8+F19+F24+F25+F29+F33+F34</f>
        <v>0</v>
      </c>
      <c r="G35" s="812">
        <f>+G8+G19+G24+G25+G29+G33+G34</f>
        <v>0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155196007</v>
      </c>
      <c r="D36" s="811">
        <f>+D37+D38+D39</f>
        <v>610737</v>
      </c>
      <c r="E36" s="812">
        <f>+E37+E38+E39</f>
        <v>155806744</v>
      </c>
      <c r="F36" s="811">
        <f>+F37+F38+F39</f>
        <v>60955686</v>
      </c>
      <c r="G36" s="812">
        <f>+G37+G38+G39</f>
        <v>216762430</v>
      </c>
    </row>
    <row r="37" spans="1:7" s="358" customFormat="1" ht="12" customHeight="1">
      <c r="A37" s="422" t="s">
        <v>455</v>
      </c>
      <c r="B37" s="423" t="s">
        <v>222</v>
      </c>
      <c r="C37" s="72"/>
      <c r="D37" s="803">
        <v>543395</v>
      </c>
      <c r="E37" s="804">
        <f>SUM(C37+D37)</f>
        <v>543395</v>
      </c>
      <c r="F37" s="803"/>
      <c r="G37" s="804">
        <f>SUM(E37+F37)</f>
        <v>543395</v>
      </c>
    </row>
    <row r="38" spans="1:7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155196007</v>
      </c>
      <c r="D39" s="803">
        <v>67342</v>
      </c>
      <c r="E39" s="804">
        <f>SUM(C39+D39)</f>
        <v>155263349</v>
      </c>
      <c r="F39" s="803">
        <v>60955686</v>
      </c>
      <c r="G39" s="804">
        <f>SUM(E39+F39)</f>
        <v>216219035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155196007</v>
      </c>
      <c r="D40" s="811">
        <f>+D35+D36</f>
        <v>610737</v>
      </c>
      <c r="E40" s="812">
        <f>+E35+E36</f>
        <v>155806744</v>
      </c>
      <c r="F40" s="811">
        <f>+F35+F36</f>
        <v>60955686</v>
      </c>
      <c r="G40" s="812">
        <f>+G35+G36</f>
        <v>216762430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155196007</v>
      </c>
      <c r="D44" s="783">
        <f>SUM(D45:D49)</f>
        <v>610737</v>
      </c>
      <c r="E44" s="301">
        <f>SUM(E45:E49)</f>
        <v>155806744</v>
      </c>
      <c r="F44" s="783">
        <f>SUM(F45:F49)</f>
        <v>60737726</v>
      </c>
      <c r="G44" s="301">
        <f>SUM(G45:G49)</f>
        <v>216544470</v>
      </c>
    </row>
    <row r="45" spans="1:7" ht="12" customHeight="1">
      <c r="A45" s="421" t="s">
        <v>100</v>
      </c>
      <c r="B45" s="8" t="s">
        <v>48</v>
      </c>
      <c r="C45" s="72">
        <v>116631470</v>
      </c>
      <c r="D45" s="785">
        <v>55198</v>
      </c>
      <c r="E45" s="814">
        <f>SUM(C45+D45)</f>
        <v>116686668</v>
      </c>
      <c r="F45" s="785">
        <v>45877301</v>
      </c>
      <c r="G45" s="814">
        <f>SUM(E45+F45)</f>
        <v>162563969</v>
      </c>
    </row>
    <row r="46" spans="1:7" ht="12" customHeight="1">
      <c r="A46" s="421" t="s">
        <v>101</v>
      </c>
      <c r="B46" s="7" t="s">
        <v>162</v>
      </c>
      <c r="C46" s="75">
        <v>25097537</v>
      </c>
      <c r="D46" s="787">
        <v>12144</v>
      </c>
      <c r="E46" s="814">
        <f>SUM(C46+D46)</f>
        <v>25109681</v>
      </c>
      <c r="F46" s="787">
        <v>8952870</v>
      </c>
      <c r="G46" s="814">
        <f>SUM(E46+F46)</f>
        <v>34062551</v>
      </c>
    </row>
    <row r="47" spans="1:7" ht="12" customHeight="1">
      <c r="A47" s="421" t="s">
        <v>102</v>
      </c>
      <c r="B47" s="7" t="s">
        <v>126</v>
      </c>
      <c r="C47" s="75">
        <v>13467000</v>
      </c>
      <c r="D47" s="787">
        <v>543395</v>
      </c>
      <c r="E47" s="814">
        <f>SUM(C47+D47)</f>
        <v>14010395</v>
      </c>
      <c r="F47" s="787">
        <v>5907555</v>
      </c>
      <c r="G47" s="814">
        <f>SUM(E47+F47)</f>
        <v>19917950</v>
      </c>
    </row>
    <row r="48" spans="1:7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/>
      <c r="D49" s="788"/>
      <c r="E49" s="814">
        <f>SUM(C49+D49)</f>
        <v>0</v>
      </c>
      <c r="F49" s="788"/>
      <c r="G49" s="814">
        <f>SUM(E49+F49)</f>
        <v>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0</v>
      </c>
      <c r="D50" s="783">
        <f>SUM(D51:D53)</f>
        <v>0</v>
      </c>
      <c r="E50" s="301">
        <f>SUM(E51:E53)</f>
        <v>0</v>
      </c>
      <c r="F50" s="783">
        <f>SUM(F51:F53)</f>
        <v>217960</v>
      </c>
      <c r="G50" s="301">
        <f>SUM(G51:G53)</f>
        <v>217960</v>
      </c>
    </row>
    <row r="51" spans="1:7" s="431" customFormat="1" ht="12" customHeight="1">
      <c r="A51" s="421" t="s">
        <v>106</v>
      </c>
      <c r="B51" s="8" t="s">
        <v>212</v>
      </c>
      <c r="C51" s="72"/>
      <c r="D51" s="789"/>
      <c r="E51" s="815">
        <f>SUM(C51:D51)</f>
        <v>0</v>
      </c>
      <c r="F51" s="789">
        <v>217960</v>
      </c>
      <c r="G51" s="815">
        <f>SUM(E51:F51)</f>
        <v>217960</v>
      </c>
    </row>
    <row r="52" spans="1:7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+C44+C50</f>
        <v>155196007</v>
      </c>
      <c r="D55" s="793">
        <f>+D44+D50</f>
        <v>610737</v>
      </c>
      <c r="E55" s="354">
        <f>+E44+E50</f>
        <v>155806744</v>
      </c>
      <c r="F55" s="793">
        <f>+F44+F50</f>
        <v>60955686</v>
      </c>
      <c r="G55" s="354">
        <f>+G44+G50</f>
        <v>216762430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34</v>
      </c>
      <c r="D57" s="795"/>
      <c r="E57" s="796">
        <f>SUM(C57:D57)</f>
        <v>34</v>
      </c>
      <c r="F57" s="795"/>
      <c r="G57" s="796">
        <f>SUM(E57:F57)</f>
        <v>34</v>
      </c>
    </row>
    <row r="58" spans="1:7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I59"/>
  <sheetViews>
    <sheetView zoomScaleNormal="100" workbookViewId="0">
      <selection activeCell="H53" sqref="H53"/>
    </sheetView>
  </sheetViews>
  <sheetFormatPr defaultRowHeight="12.75"/>
  <cols>
    <col min="1" max="1" width="13.83203125" style="230" customWidth="1"/>
    <col min="2" max="2" width="79.1640625" style="231" customWidth="1"/>
    <col min="3" max="3" width="14.5" style="231" customWidth="1"/>
    <col min="4" max="4" width="13.83203125" style="231" customWidth="1"/>
    <col min="5" max="5" width="15" style="231" customWidth="1"/>
    <col min="6" max="6" width="13.83203125" style="231" customWidth="1"/>
    <col min="7" max="7" width="15" style="231" customWidth="1"/>
    <col min="8" max="8" width="12.33203125" style="231" customWidth="1"/>
    <col min="9" max="9" width="14.1640625" style="231" customWidth="1"/>
    <col min="10" max="16384" width="9.33203125" style="231"/>
  </cols>
  <sheetData>
    <row r="1" spans="1:9" s="210" customFormat="1" ht="21" customHeight="1" thickBot="1">
      <c r="A1" s="209"/>
      <c r="B1" s="211"/>
      <c r="C1" s="426" t="s">
        <v>832</v>
      </c>
    </row>
    <row r="2" spans="1:9" s="427" customFormat="1" ht="25.5" customHeight="1">
      <c r="A2" s="378" t="s">
        <v>183</v>
      </c>
      <c r="B2" s="341" t="s">
        <v>640</v>
      </c>
      <c r="C2" s="356" t="s">
        <v>485</v>
      </c>
    </row>
    <row r="3" spans="1:9" s="427" customFormat="1" ht="24.75" thickBot="1">
      <c r="A3" s="419" t="s">
        <v>182</v>
      </c>
      <c r="B3" s="342" t="s">
        <v>486</v>
      </c>
      <c r="C3" s="357" t="s">
        <v>53</v>
      </c>
    </row>
    <row r="4" spans="1:9" s="428" customFormat="1" ht="15.95" customHeight="1" thickBot="1">
      <c r="A4" s="213"/>
      <c r="B4" s="213"/>
      <c r="C4" s="214"/>
      <c r="E4" s="214"/>
      <c r="G4" s="214"/>
      <c r="I4" s="214" t="s">
        <v>678</v>
      </c>
    </row>
    <row r="5" spans="1:9" ht="21.7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856</v>
      </c>
      <c r="G5" s="759" t="s">
        <v>840</v>
      </c>
      <c r="H5" s="758" t="s">
        <v>863</v>
      </c>
      <c r="I5" s="759" t="s">
        <v>840</v>
      </c>
    </row>
    <row r="6" spans="1:9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  <c r="H6" s="760">
        <v>4</v>
      </c>
      <c r="I6" s="761">
        <v>5</v>
      </c>
    </row>
    <row r="7" spans="1:9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  <c r="H7" s="762"/>
      <c r="I7" s="762"/>
    </row>
    <row r="8" spans="1:9" s="358" customFormat="1" ht="12" customHeight="1" thickBot="1">
      <c r="A8" s="196" t="s">
        <v>18</v>
      </c>
      <c r="B8" s="220" t="s">
        <v>442</v>
      </c>
      <c r="C8" s="301">
        <f t="shared" ref="C8:I8" si="0">SUM(C9:C18)</f>
        <v>2200000</v>
      </c>
      <c r="D8" s="350">
        <f t="shared" si="0"/>
        <v>1317300</v>
      </c>
      <c r="E8" s="47">
        <f t="shared" si="0"/>
        <v>3517300</v>
      </c>
      <c r="F8" s="350">
        <f t="shared" si="0"/>
        <v>0</v>
      </c>
      <c r="G8" s="47">
        <f t="shared" si="0"/>
        <v>3517300</v>
      </c>
      <c r="H8" s="350">
        <f t="shared" si="0"/>
        <v>1740000</v>
      </c>
      <c r="I8" s="47">
        <f t="shared" si="0"/>
        <v>5257300</v>
      </c>
    </row>
    <row r="9" spans="1:9" s="358" customFormat="1" ht="12" customHeight="1">
      <c r="A9" s="420" t="s">
        <v>100</v>
      </c>
      <c r="B9" s="9" t="s">
        <v>272</v>
      </c>
      <c r="C9" s="347"/>
      <c r="D9" s="763"/>
      <c r="E9" s="764"/>
      <c r="F9" s="763"/>
      <c r="G9" s="764"/>
      <c r="H9" s="763"/>
      <c r="I9" s="764"/>
    </row>
    <row r="10" spans="1:9" s="358" customFormat="1" ht="12" customHeight="1">
      <c r="A10" s="421" t="s">
        <v>101</v>
      </c>
      <c r="B10" s="7" t="s">
        <v>273</v>
      </c>
      <c r="C10" s="299">
        <v>2200000</v>
      </c>
      <c r="D10" s="799">
        <v>1317300</v>
      </c>
      <c r="E10" s="766">
        <f>SUM(C10+D10)</f>
        <v>3517300</v>
      </c>
      <c r="F10" s="799"/>
      <c r="G10" s="766">
        <f>SUM(E10+F10)</f>
        <v>3517300</v>
      </c>
      <c r="H10" s="799">
        <v>1740000</v>
      </c>
      <c r="I10" s="766">
        <f>SUM(G10+H10)</f>
        <v>5257300</v>
      </c>
    </row>
    <row r="11" spans="1:9" s="358" customFormat="1" ht="12" customHeight="1">
      <c r="A11" s="421" t="s">
        <v>102</v>
      </c>
      <c r="B11" s="7" t="s">
        <v>274</v>
      </c>
      <c r="C11" s="299"/>
      <c r="D11" s="765"/>
      <c r="E11" s="766"/>
      <c r="F11" s="765"/>
      <c r="G11" s="766"/>
      <c r="H11" s="765"/>
      <c r="I11" s="766"/>
    </row>
    <row r="12" spans="1:9" s="358" customFormat="1" ht="12" customHeight="1">
      <c r="A12" s="421" t="s">
        <v>103</v>
      </c>
      <c r="B12" s="7" t="s">
        <v>275</v>
      </c>
      <c r="C12" s="299"/>
      <c r="D12" s="765"/>
      <c r="E12" s="766"/>
      <c r="F12" s="765"/>
      <c r="G12" s="766"/>
      <c r="H12" s="765"/>
      <c r="I12" s="766"/>
    </row>
    <row r="13" spans="1:9" s="358" customFormat="1" ht="12" customHeight="1">
      <c r="A13" s="421" t="s">
        <v>128</v>
      </c>
      <c r="B13" s="7" t="s">
        <v>276</v>
      </c>
      <c r="C13" s="299"/>
      <c r="D13" s="765"/>
      <c r="E13" s="766"/>
      <c r="F13" s="765"/>
      <c r="G13" s="766"/>
      <c r="H13" s="765"/>
      <c r="I13" s="766"/>
    </row>
    <row r="14" spans="1:9" s="358" customFormat="1" ht="12" customHeight="1">
      <c r="A14" s="421" t="s">
        <v>104</v>
      </c>
      <c r="B14" s="7" t="s">
        <v>443</v>
      </c>
      <c r="C14" s="299"/>
      <c r="D14" s="765"/>
      <c r="E14" s="766"/>
      <c r="F14" s="765"/>
      <c r="G14" s="766"/>
      <c r="H14" s="765"/>
      <c r="I14" s="766"/>
    </row>
    <row r="15" spans="1:9" s="358" customFormat="1" ht="12" customHeight="1">
      <c r="A15" s="421" t="s">
        <v>105</v>
      </c>
      <c r="B15" s="6" t="s">
        <v>444</v>
      </c>
      <c r="C15" s="299"/>
      <c r="D15" s="765"/>
      <c r="E15" s="766"/>
      <c r="F15" s="765"/>
      <c r="G15" s="766"/>
      <c r="H15" s="765"/>
      <c r="I15" s="766"/>
    </row>
    <row r="16" spans="1:9" s="358" customFormat="1" ht="12" customHeight="1">
      <c r="A16" s="421" t="s">
        <v>115</v>
      </c>
      <c r="B16" s="7" t="s">
        <v>279</v>
      </c>
      <c r="C16" s="348"/>
      <c r="D16" s="765"/>
      <c r="E16" s="766"/>
      <c r="F16" s="765"/>
      <c r="G16" s="766"/>
      <c r="H16" s="765"/>
      <c r="I16" s="766"/>
    </row>
    <row r="17" spans="1:9" s="430" customFormat="1" ht="12" customHeight="1">
      <c r="A17" s="421" t="s">
        <v>116</v>
      </c>
      <c r="B17" s="7" t="s">
        <v>280</v>
      </c>
      <c r="C17" s="299"/>
      <c r="D17" s="767"/>
      <c r="E17" s="766"/>
      <c r="F17" s="767"/>
      <c r="G17" s="766"/>
      <c r="H17" s="767"/>
      <c r="I17" s="766"/>
    </row>
    <row r="18" spans="1:9" s="430" customFormat="1" ht="12" customHeight="1" thickBot="1">
      <c r="A18" s="421" t="s">
        <v>117</v>
      </c>
      <c r="B18" s="6" t="s">
        <v>281</v>
      </c>
      <c r="C18" s="300"/>
      <c r="D18" s="768"/>
      <c r="E18" s="769"/>
      <c r="F18" s="768"/>
      <c r="G18" s="769"/>
      <c r="H18" s="768"/>
      <c r="I18" s="769"/>
    </row>
    <row r="19" spans="1:9" s="358" customFormat="1" ht="12" customHeight="1" thickBot="1">
      <c r="A19" s="196" t="s">
        <v>19</v>
      </c>
      <c r="B19" s="220" t="s">
        <v>445</v>
      </c>
      <c r="C19" s="301">
        <f t="shared" ref="C19:I19" si="1">SUM(C20:C22)</f>
        <v>0</v>
      </c>
      <c r="D19" s="770">
        <f t="shared" si="1"/>
        <v>2100000</v>
      </c>
      <c r="E19" s="47">
        <f t="shared" si="1"/>
        <v>2100000</v>
      </c>
      <c r="F19" s="770">
        <f t="shared" si="1"/>
        <v>600000</v>
      </c>
      <c r="G19" s="47">
        <f t="shared" si="1"/>
        <v>2700000</v>
      </c>
      <c r="H19" s="770">
        <f t="shared" si="1"/>
        <v>1000000</v>
      </c>
      <c r="I19" s="47">
        <f t="shared" si="1"/>
        <v>3700000</v>
      </c>
    </row>
    <row r="20" spans="1:9" s="430" customFormat="1" ht="12" customHeight="1">
      <c r="A20" s="421" t="s">
        <v>106</v>
      </c>
      <c r="B20" s="8" t="s">
        <v>247</v>
      </c>
      <c r="C20" s="299"/>
      <c r="D20" s="771"/>
      <c r="E20" s="764">
        <f>SUM(C20:D20)</f>
        <v>0</v>
      </c>
      <c r="F20" s="771"/>
      <c r="G20" s="764">
        <f>SUM(E20:F20)</f>
        <v>0</v>
      </c>
      <c r="H20" s="771"/>
      <c r="I20" s="764">
        <f>SUM(G20:H20)</f>
        <v>0</v>
      </c>
    </row>
    <row r="21" spans="1:9" s="430" customFormat="1" ht="12" customHeight="1">
      <c r="A21" s="421" t="s">
        <v>107</v>
      </c>
      <c r="B21" s="7" t="s">
        <v>446</v>
      </c>
      <c r="C21" s="299"/>
      <c r="D21" s="767"/>
      <c r="E21" s="766">
        <f>SUM(C21:D21)</f>
        <v>0</v>
      </c>
      <c r="F21" s="767"/>
      <c r="G21" s="766">
        <f>SUM(E21:F21)</f>
        <v>0</v>
      </c>
      <c r="H21" s="767"/>
      <c r="I21" s="766">
        <f>SUM(G21:H21)</f>
        <v>0</v>
      </c>
    </row>
    <row r="22" spans="1:9" s="430" customFormat="1" ht="12" customHeight="1">
      <c r="A22" s="421" t="s">
        <v>108</v>
      </c>
      <c r="B22" s="7" t="s">
        <v>447</v>
      </c>
      <c r="C22" s="299"/>
      <c r="D22" s="800">
        <v>2100000</v>
      </c>
      <c r="E22" s="766">
        <f>SUM(C22:D22)</f>
        <v>2100000</v>
      </c>
      <c r="F22" s="800">
        <v>600000</v>
      </c>
      <c r="G22" s="766">
        <f>SUM(E22:F22)</f>
        <v>2700000</v>
      </c>
      <c r="H22" s="800">
        <v>1000000</v>
      </c>
      <c r="I22" s="766">
        <f>SUM(G22:H22)</f>
        <v>3700000</v>
      </c>
    </row>
    <row r="23" spans="1:9" s="430" customFormat="1" ht="12" customHeight="1" thickBot="1">
      <c r="A23" s="421" t="s">
        <v>109</v>
      </c>
      <c r="B23" s="7" t="s">
        <v>1</v>
      </c>
      <c r="C23" s="299"/>
      <c r="D23" s="768"/>
      <c r="E23" s="769">
        <f>SUM(C23:D23)</f>
        <v>0</v>
      </c>
      <c r="F23" s="768"/>
      <c r="G23" s="769">
        <f>SUM(E23:F23)</f>
        <v>0</v>
      </c>
      <c r="H23" s="768"/>
      <c r="I23" s="769">
        <f>SUM(G23:H23)</f>
        <v>0</v>
      </c>
    </row>
    <row r="24" spans="1:9" s="430" customFormat="1" ht="12" customHeight="1" thickBot="1">
      <c r="A24" s="204" t="s">
        <v>20</v>
      </c>
      <c r="B24" s="119" t="s">
        <v>153</v>
      </c>
      <c r="C24" s="328"/>
      <c r="D24" s="772"/>
      <c r="E24" s="47">
        <f>SUM(E25:E27)</f>
        <v>0</v>
      </c>
      <c r="F24" s="772"/>
      <c r="G24" s="47">
        <f>SUM(G25:G27)</f>
        <v>0</v>
      </c>
      <c r="H24" s="772"/>
      <c r="I24" s="47">
        <f>SUM(I25:I27)</f>
        <v>0</v>
      </c>
    </row>
    <row r="25" spans="1:9" s="430" customFormat="1" ht="12" customHeight="1" thickBot="1">
      <c r="A25" s="204" t="s">
        <v>21</v>
      </c>
      <c r="B25" s="119" t="s">
        <v>448</v>
      </c>
      <c r="C25" s="301">
        <f t="shared" ref="C25:I25" si="2">+C26+C27</f>
        <v>0</v>
      </c>
      <c r="D25" s="770">
        <f t="shared" si="2"/>
        <v>0</v>
      </c>
      <c r="E25" s="47">
        <f t="shared" si="2"/>
        <v>0</v>
      </c>
      <c r="F25" s="770">
        <f t="shared" si="2"/>
        <v>0</v>
      </c>
      <c r="G25" s="47">
        <f t="shared" si="2"/>
        <v>0</v>
      </c>
      <c r="H25" s="770">
        <f t="shared" si="2"/>
        <v>0</v>
      </c>
      <c r="I25" s="47">
        <f t="shared" si="2"/>
        <v>0</v>
      </c>
    </row>
    <row r="26" spans="1:9" s="430" customFormat="1" ht="12" customHeight="1">
      <c r="A26" s="422" t="s">
        <v>257</v>
      </c>
      <c r="B26" s="423" t="s">
        <v>446</v>
      </c>
      <c r="C26" s="72"/>
      <c r="D26" s="771"/>
      <c r="E26" s="764">
        <f>SUM(C26:D26)</f>
        <v>0</v>
      </c>
      <c r="F26" s="771"/>
      <c r="G26" s="764">
        <f>SUM(E26:F26)</f>
        <v>0</v>
      </c>
      <c r="H26" s="771"/>
      <c r="I26" s="764">
        <f>SUM(G26:H26)</f>
        <v>0</v>
      </c>
    </row>
    <row r="27" spans="1:9" s="430" customFormat="1" ht="12" customHeight="1">
      <c r="A27" s="422" t="s">
        <v>260</v>
      </c>
      <c r="B27" s="424" t="s">
        <v>449</v>
      </c>
      <c r="C27" s="302"/>
      <c r="D27" s="767"/>
      <c r="E27" s="766">
        <f>SUM(C27:D27)</f>
        <v>0</v>
      </c>
      <c r="F27" s="767"/>
      <c r="G27" s="766">
        <f>SUM(E27:F27)</f>
        <v>0</v>
      </c>
      <c r="H27" s="767"/>
      <c r="I27" s="766">
        <f>SUM(G27:H27)</f>
        <v>0</v>
      </c>
    </row>
    <row r="28" spans="1:9" s="430" customFormat="1" ht="12" customHeight="1" thickBot="1">
      <c r="A28" s="421" t="s">
        <v>261</v>
      </c>
      <c r="B28" s="425" t="s">
        <v>450</v>
      </c>
      <c r="C28" s="79"/>
      <c r="D28" s="768"/>
      <c r="E28" s="769">
        <f>SUM(C28:D28)</f>
        <v>0</v>
      </c>
      <c r="F28" s="768"/>
      <c r="G28" s="769">
        <f>SUM(E28:F28)</f>
        <v>0</v>
      </c>
      <c r="H28" s="768"/>
      <c r="I28" s="769">
        <f>SUM(G28:H28)</f>
        <v>0</v>
      </c>
    </row>
    <row r="29" spans="1:9" s="430" customFormat="1" ht="12" customHeight="1" thickBot="1">
      <c r="A29" s="204" t="s">
        <v>22</v>
      </c>
      <c r="B29" s="119" t="s">
        <v>451</v>
      </c>
      <c r="C29" s="301">
        <f t="shared" ref="C29:I29" si="3">+C30+C31+C32</f>
        <v>0</v>
      </c>
      <c r="D29" s="770">
        <f t="shared" si="3"/>
        <v>0</v>
      </c>
      <c r="E29" s="47">
        <f t="shared" si="3"/>
        <v>0</v>
      </c>
      <c r="F29" s="770">
        <f t="shared" si="3"/>
        <v>0</v>
      </c>
      <c r="G29" s="47">
        <f t="shared" si="3"/>
        <v>0</v>
      </c>
      <c r="H29" s="770">
        <f t="shared" si="3"/>
        <v>0</v>
      </c>
      <c r="I29" s="47">
        <f t="shared" si="3"/>
        <v>0</v>
      </c>
    </row>
    <row r="30" spans="1:9" s="430" customFormat="1" ht="12" customHeight="1">
      <c r="A30" s="422" t="s">
        <v>93</v>
      </c>
      <c r="B30" s="423" t="s">
        <v>286</v>
      </c>
      <c r="C30" s="72"/>
      <c r="D30" s="771"/>
      <c r="E30" s="764">
        <f>SUM(C30:D30)</f>
        <v>0</v>
      </c>
      <c r="F30" s="771"/>
      <c r="G30" s="764">
        <f>SUM(E30:F30)</f>
        <v>0</v>
      </c>
      <c r="H30" s="771"/>
      <c r="I30" s="764">
        <f>SUM(G30:H30)</f>
        <v>0</v>
      </c>
    </row>
    <row r="31" spans="1:9" s="430" customFormat="1" ht="12" customHeight="1">
      <c r="A31" s="422" t="s">
        <v>94</v>
      </c>
      <c r="B31" s="424" t="s">
        <v>287</v>
      </c>
      <c r="C31" s="302"/>
      <c r="D31" s="767"/>
      <c r="E31" s="766">
        <f>SUM(C31:D31)</f>
        <v>0</v>
      </c>
      <c r="F31" s="767"/>
      <c r="G31" s="766">
        <f>SUM(E31:F31)</f>
        <v>0</v>
      </c>
      <c r="H31" s="767"/>
      <c r="I31" s="766">
        <f>SUM(G31:H31)</f>
        <v>0</v>
      </c>
    </row>
    <row r="32" spans="1:9" s="430" customFormat="1" ht="12" customHeight="1" thickBot="1">
      <c r="A32" s="421" t="s">
        <v>95</v>
      </c>
      <c r="B32" s="135" t="s">
        <v>288</v>
      </c>
      <c r="C32" s="79"/>
      <c r="D32" s="768"/>
      <c r="E32" s="769">
        <f>SUM(C32:D32)</f>
        <v>0</v>
      </c>
      <c r="F32" s="768"/>
      <c r="G32" s="769">
        <f>SUM(E32:F32)</f>
        <v>0</v>
      </c>
      <c r="H32" s="768"/>
      <c r="I32" s="769">
        <f>SUM(G32:H32)</f>
        <v>0</v>
      </c>
    </row>
    <row r="33" spans="1:9" s="358" customFormat="1" ht="12" customHeight="1" thickBot="1">
      <c r="A33" s="204" t="s">
        <v>23</v>
      </c>
      <c r="B33" s="119" t="s">
        <v>401</v>
      </c>
      <c r="C33" s="328"/>
      <c r="D33" s="773"/>
      <c r="E33" s="774">
        <f>SUM(C33:D33)</f>
        <v>0</v>
      </c>
      <c r="F33" s="773"/>
      <c r="G33" s="774">
        <f>SUM(E33:F33)</f>
        <v>0</v>
      </c>
      <c r="H33" s="773"/>
      <c r="I33" s="774">
        <f>SUM(G33:H33)</f>
        <v>0</v>
      </c>
    </row>
    <row r="34" spans="1:9" s="358" customFormat="1" ht="12" customHeight="1" thickBot="1">
      <c r="A34" s="204" t="s">
        <v>24</v>
      </c>
      <c r="B34" s="119" t="s">
        <v>452</v>
      </c>
      <c r="C34" s="349"/>
      <c r="D34" s="773"/>
      <c r="E34" s="775"/>
      <c r="F34" s="773"/>
      <c r="G34" s="775"/>
      <c r="H34" s="773"/>
      <c r="I34" s="775"/>
    </row>
    <row r="35" spans="1:9" s="358" customFormat="1" ht="12" customHeight="1" thickBot="1">
      <c r="A35" s="196" t="s">
        <v>25</v>
      </c>
      <c r="B35" s="119" t="s">
        <v>453</v>
      </c>
      <c r="C35" s="350">
        <f t="shared" ref="C35:I35" si="4">+C8+C19+C24+C25+C29+C33+C34</f>
        <v>2200000</v>
      </c>
      <c r="D35" s="350">
        <f t="shared" si="4"/>
        <v>3417300</v>
      </c>
      <c r="E35" s="350">
        <f t="shared" si="4"/>
        <v>5617300</v>
      </c>
      <c r="F35" s="350">
        <f t="shared" si="4"/>
        <v>600000</v>
      </c>
      <c r="G35" s="350">
        <f t="shared" si="4"/>
        <v>6217300</v>
      </c>
      <c r="H35" s="350">
        <f t="shared" si="4"/>
        <v>2740000</v>
      </c>
      <c r="I35" s="350">
        <f t="shared" si="4"/>
        <v>8957300</v>
      </c>
    </row>
    <row r="36" spans="1:9" s="358" customFormat="1" ht="12" customHeight="1" thickBot="1">
      <c r="A36" s="221" t="s">
        <v>26</v>
      </c>
      <c r="B36" s="119" t="s">
        <v>454</v>
      </c>
      <c r="C36" s="350">
        <f t="shared" ref="C36:I36" si="5">+C37+C38+C39</f>
        <v>35438144</v>
      </c>
      <c r="D36" s="770">
        <f t="shared" si="5"/>
        <v>3738171</v>
      </c>
      <c r="E36" s="47">
        <f t="shared" si="5"/>
        <v>39176315</v>
      </c>
      <c r="F36" s="770">
        <f t="shared" si="5"/>
        <v>100000</v>
      </c>
      <c r="G36" s="47">
        <f t="shared" si="5"/>
        <v>39276315</v>
      </c>
      <c r="H36" s="770">
        <f t="shared" si="5"/>
        <v>578625</v>
      </c>
      <c r="I36" s="47">
        <f t="shared" si="5"/>
        <v>39854940</v>
      </c>
    </row>
    <row r="37" spans="1:9" s="358" customFormat="1" ht="12" customHeight="1">
      <c r="A37" s="422" t="s">
        <v>455</v>
      </c>
      <c r="B37" s="423" t="s">
        <v>222</v>
      </c>
      <c r="C37" s="72"/>
      <c r="D37" s="776">
        <v>1104782</v>
      </c>
      <c r="E37" s="764">
        <f>SUM(C37+D37)</f>
        <v>1104782</v>
      </c>
      <c r="F37" s="776"/>
      <c r="G37" s="764">
        <f>SUM(E37+F37)</f>
        <v>1104782</v>
      </c>
      <c r="H37" s="776"/>
      <c r="I37" s="764">
        <f>SUM(G37+H37)</f>
        <v>1104782</v>
      </c>
    </row>
    <row r="38" spans="1:9" s="358" customFormat="1" ht="12" customHeight="1">
      <c r="A38" s="422" t="s">
        <v>456</v>
      </c>
      <c r="B38" s="424" t="s">
        <v>2</v>
      </c>
      <c r="C38" s="302"/>
      <c r="D38" s="777"/>
      <c r="E38" s="764">
        <f>SUM(C38+D38)</f>
        <v>0</v>
      </c>
      <c r="F38" s="777"/>
      <c r="G38" s="764">
        <f>SUM(E38+F38)</f>
        <v>0</v>
      </c>
      <c r="H38" s="777"/>
      <c r="I38" s="764">
        <f>SUM(G38+H38)</f>
        <v>0</v>
      </c>
    </row>
    <row r="39" spans="1:9" s="430" customFormat="1" ht="12" customHeight="1" thickBot="1">
      <c r="A39" s="421" t="s">
        <v>457</v>
      </c>
      <c r="B39" s="135" t="s">
        <v>458</v>
      </c>
      <c r="C39" s="79">
        <v>35438144</v>
      </c>
      <c r="D39" s="776">
        <v>2633389</v>
      </c>
      <c r="E39" s="764">
        <f>SUM(C39+D39)</f>
        <v>38071533</v>
      </c>
      <c r="F39" s="776">
        <v>100000</v>
      </c>
      <c r="G39" s="764">
        <f>SUM(E39+F39)</f>
        <v>38171533</v>
      </c>
      <c r="H39" s="776">
        <v>578625</v>
      </c>
      <c r="I39" s="764">
        <f>SUM(G39+H39)</f>
        <v>38750158</v>
      </c>
    </row>
    <row r="40" spans="1:9" s="430" customFormat="1" ht="15" customHeight="1" thickBot="1">
      <c r="A40" s="221" t="s">
        <v>27</v>
      </c>
      <c r="B40" s="222" t="s">
        <v>459</v>
      </c>
      <c r="C40" s="353">
        <f t="shared" ref="C40:I40" si="6">+C35+C36</f>
        <v>37638144</v>
      </c>
      <c r="D40" s="778">
        <f t="shared" si="6"/>
        <v>7155471</v>
      </c>
      <c r="E40" s="47">
        <f t="shared" si="6"/>
        <v>44793615</v>
      </c>
      <c r="F40" s="778">
        <f t="shared" si="6"/>
        <v>700000</v>
      </c>
      <c r="G40" s="47">
        <f t="shared" si="6"/>
        <v>45493615</v>
      </c>
      <c r="H40" s="778">
        <f t="shared" si="6"/>
        <v>3318625</v>
      </c>
      <c r="I40" s="47">
        <f t="shared" si="6"/>
        <v>48812240</v>
      </c>
    </row>
    <row r="41" spans="1:9" s="430" customFormat="1" ht="15" customHeight="1">
      <c r="A41" s="223"/>
      <c r="B41" s="224"/>
      <c r="C41" s="351"/>
      <c r="E41" s="779"/>
      <c r="G41" s="779"/>
      <c r="I41" s="779"/>
    </row>
    <row r="42" spans="1:9" ht="13.5" thickBot="1">
      <c r="A42" s="225"/>
      <c r="B42" s="226"/>
      <c r="C42" s="352"/>
      <c r="E42" s="780"/>
      <c r="G42" s="780"/>
      <c r="I42" s="780"/>
    </row>
    <row r="43" spans="1:9" s="429" customFormat="1" ht="16.5" customHeight="1" thickBot="1">
      <c r="A43" s="227"/>
      <c r="B43" s="228" t="s">
        <v>59</v>
      </c>
      <c r="C43" s="353"/>
      <c r="D43" s="781"/>
      <c r="E43" s="782"/>
      <c r="F43" s="781"/>
      <c r="G43" s="782"/>
      <c r="H43" s="781"/>
      <c r="I43" s="782"/>
    </row>
    <row r="44" spans="1:9" s="431" customFormat="1" ht="12" customHeight="1" thickBot="1">
      <c r="A44" s="204" t="s">
        <v>18</v>
      </c>
      <c r="B44" s="119" t="s">
        <v>460</v>
      </c>
      <c r="C44" s="301">
        <f t="shared" ref="C44:I44" si="7">SUM(C45:C47)</f>
        <v>37638144</v>
      </c>
      <c r="D44" s="783">
        <f t="shared" si="7"/>
        <v>3545128</v>
      </c>
      <c r="E44" s="784">
        <f t="shared" si="7"/>
        <v>41183272</v>
      </c>
      <c r="F44" s="783">
        <f t="shared" si="7"/>
        <v>700000</v>
      </c>
      <c r="G44" s="784">
        <f t="shared" si="7"/>
        <v>41883272</v>
      </c>
      <c r="H44" s="783">
        <f t="shared" si="7"/>
        <v>2790625</v>
      </c>
      <c r="I44" s="784">
        <f t="shared" si="7"/>
        <v>44673897</v>
      </c>
    </row>
    <row r="45" spans="1:9" ht="12" customHeight="1">
      <c r="A45" s="421" t="s">
        <v>100</v>
      </c>
      <c r="B45" s="8" t="s">
        <v>48</v>
      </c>
      <c r="C45" s="72">
        <v>21825225</v>
      </c>
      <c r="D45" s="785">
        <v>1105691</v>
      </c>
      <c r="E45" s="786">
        <f t="shared" ref="E45:E50" si="8">SUM(C45+D45)</f>
        <v>22930916</v>
      </c>
      <c r="F45" s="785"/>
      <c r="G45" s="786">
        <f t="shared" ref="G45:G50" si="9">SUM(E45+F45)</f>
        <v>22930916</v>
      </c>
      <c r="H45" s="785">
        <v>-15800</v>
      </c>
      <c r="I45" s="786">
        <f t="shared" ref="I45:I50" si="10">SUM(G45+H45)</f>
        <v>22915116</v>
      </c>
    </row>
    <row r="46" spans="1:9" ht="12" customHeight="1">
      <c r="A46" s="421" t="s">
        <v>101</v>
      </c>
      <c r="B46" s="7" t="s">
        <v>162</v>
      </c>
      <c r="C46" s="75">
        <v>4255919</v>
      </c>
      <c r="D46" s="787">
        <v>214655</v>
      </c>
      <c r="E46" s="786">
        <f t="shared" si="8"/>
        <v>4470574</v>
      </c>
      <c r="F46" s="787"/>
      <c r="G46" s="786">
        <f t="shared" si="9"/>
        <v>4470574</v>
      </c>
      <c r="H46" s="787">
        <v>94425</v>
      </c>
      <c r="I46" s="786">
        <f t="shared" si="10"/>
        <v>4564999</v>
      </c>
    </row>
    <row r="47" spans="1:9" ht="12" customHeight="1">
      <c r="A47" s="421" t="s">
        <v>102</v>
      </c>
      <c r="B47" s="7" t="s">
        <v>126</v>
      </c>
      <c r="C47" s="75">
        <v>11557000</v>
      </c>
      <c r="D47" s="787">
        <v>2224782</v>
      </c>
      <c r="E47" s="786">
        <f t="shared" si="8"/>
        <v>13781782</v>
      </c>
      <c r="F47" s="787">
        <v>700000</v>
      </c>
      <c r="G47" s="786">
        <f t="shared" si="9"/>
        <v>14481782</v>
      </c>
      <c r="H47" s="787">
        <v>2712000</v>
      </c>
      <c r="I47" s="786">
        <f t="shared" si="10"/>
        <v>17193782</v>
      </c>
    </row>
    <row r="48" spans="1:9" ht="12" customHeight="1">
      <c r="A48" s="421"/>
      <c r="B48" s="7" t="s">
        <v>603</v>
      </c>
      <c r="C48" s="75"/>
      <c r="D48" s="787"/>
      <c r="E48" s="786">
        <f t="shared" si="8"/>
        <v>0</v>
      </c>
      <c r="F48" s="787"/>
      <c r="G48" s="786">
        <f t="shared" si="9"/>
        <v>0</v>
      </c>
      <c r="H48" s="787"/>
      <c r="I48" s="786">
        <f t="shared" si="10"/>
        <v>0</v>
      </c>
    </row>
    <row r="49" spans="1:9" ht="12" customHeight="1">
      <c r="A49" s="421" t="s">
        <v>103</v>
      </c>
      <c r="B49" s="7" t="s">
        <v>163</v>
      </c>
      <c r="C49" s="75"/>
      <c r="D49" s="787"/>
      <c r="E49" s="786">
        <f t="shared" si="8"/>
        <v>0</v>
      </c>
      <c r="F49" s="787"/>
      <c r="G49" s="786">
        <f t="shared" si="9"/>
        <v>0</v>
      </c>
      <c r="H49" s="787"/>
      <c r="I49" s="786">
        <f t="shared" si="10"/>
        <v>0</v>
      </c>
    </row>
    <row r="50" spans="1:9" ht="12" customHeight="1" thickBot="1">
      <c r="A50" s="421" t="s">
        <v>128</v>
      </c>
      <c r="B50" s="7" t="s">
        <v>164</v>
      </c>
      <c r="C50" s="75"/>
      <c r="D50" s="788"/>
      <c r="E50" s="786">
        <f t="shared" si="8"/>
        <v>0</v>
      </c>
      <c r="F50" s="788"/>
      <c r="G50" s="786">
        <f t="shared" si="9"/>
        <v>0</v>
      </c>
      <c r="H50" s="788"/>
      <c r="I50" s="786">
        <f t="shared" si="10"/>
        <v>0</v>
      </c>
    </row>
    <row r="51" spans="1:9" ht="12" customHeight="1" thickBot="1">
      <c r="A51" s="204" t="s">
        <v>19</v>
      </c>
      <c r="B51" s="119" t="s">
        <v>461</v>
      </c>
      <c r="C51" s="301">
        <f t="shared" ref="C51:I51" si="11">SUM(C52:C54)</f>
        <v>0</v>
      </c>
      <c r="D51" s="783">
        <f t="shared" si="11"/>
        <v>3610343</v>
      </c>
      <c r="E51" s="784">
        <f t="shared" si="11"/>
        <v>3610343</v>
      </c>
      <c r="F51" s="783">
        <f t="shared" si="11"/>
        <v>0</v>
      </c>
      <c r="G51" s="784">
        <f t="shared" si="11"/>
        <v>3610343</v>
      </c>
      <c r="H51" s="783">
        <f t="shared" si="11"/>
        <v>528000</v>
      </c>
      <c r="I51" s="784">
        <f t="shared" si="11"/>
        <v>4138343</v>
      </c>
    </row>
    <row r="52" spans="1:9" s="431" customFormat="1" ht="12" customHeight="1">
      <c r="A52" s="421" t="s">
        <v>106</v>
      </c>
      <c r="B52" s="8" t="s">
        <v>212</v>
      </c>
      <c r="C52" s="72"/>
      <c r="D52" s="789">
        <v>3610343</v>
      </c>
      <c r="E52" s="790">
        <f>SUM(C52+D52)</f>
        <v>3610343</v>
      </c>
      <c r="F52" s="789"/>
      <c r="G52" s="790">
        <f>SUM(E52+F52)</f>
        <v>3610343</v>
      </c>
      <c r="H52" s="789">
        <v>528000</v>
      </c>
      <c r="I52" s="790">
        <f>SUM(G52+H52)</f>
        <v>4138343</v>
      </c>
    </row>
    <row r="53" spans="1:9" ht="12" customHeight="1">
      <c r="A53" s="421" t="s">
        <v>107</v>
      </c>
      <c r="B53" s="7" t="s">
        <v>166</v>
      </c>
      <c r="C53" s="75"/>
      <c r="D53" s="787"/>
      <c r="E53" s="791"/>
      <c r="F53" s="787"/>
      <c r="G53" s="791"/>
      <c r="H53" s="787"/>
      <c r="I53" s="791"/>
    </row>
    <row r="54" spans="1:9" ht="12" customHeight="1">
      <c r="A54" s="421" t="s">
        <v>108</v>
      </c>
      <c r="B54" s="7" t="s">
        <v>60</v>
      </c>
      <c r="C54" s="75"/>
      <c r="D54" s="787"/>
      <c r="E54" s="791"/>
      <c r="F54" s="787"/>
      <c r="G54" s="791"/>
      <c r="H54" s="787"/>
      <c r="I54" s="791"/>
    </row>
    <row r="55" spans="1:9" ht="12" customHeight="1" thickBot="1">
      <c r="A55" s="421" t="s">
        <v>109</v>
      </c>
      <c r="B55" s="7" t="s">
        <v>3</v>
      </c>
      <c r="C55" s="75"/>
      <c r="D55" s="788"/>
      <c r="E55" s="792"/>
      <c r="F55" s="788"/>
      <c r="G55" s="792"/>
      <c r="H55" s="788"/>
      <c r="I55" s="792"/>
    </row>
    <row r="56" spans="1:9" ht="15" customHeight="1" thickBot="1">
      <c r="A56" s="204" t="s">
        <v>20</v>
      </c>
      <c r="B56" s="229" t="s">
        <v>462</v>
      </c>
      <c r="C56" s="354">
        <f t="shared" ref="C56:I56" si="12">+C44+C51</f>
        <v>37638144</v>
      </c>
      <c r="D56" s="793">
        <f t="shared" si="12"/>
        <v>7155471</v>
      </c>
      <c r="E56" s="794">
        <f t="shared" si="12"/>
        <v>44793615</v>
      </c>
      <c r="F56" s="793">
        <f t="shared" si="12"/>
        <v>700000</v>
      </c>
      <c r="G56" s="794">
        <f t="shared" si="12"/>
        <v>45493615</v>
      </c>
      <c r="H56" s="793">
        <f t="shared" si="12"/>
        <v>3318625</v>
      </c>
      <c r="I56" s="794">
        <f t="shared" si="12"/>
        <v>48812240</v>
      </c>
    </row>
    <row r="57" spans="1:9" ht="13.5" thickBot="1">
      <c r="C57" s="355"/>
    </row>
    <row r="58" spans="1:9" ht="15" customHeight="1" thickBot="1">
      <c r="A58" s="232" t="s">
        <v>185</v>
      </c>
      <c r="B58" s="233"/>
      <c r="C58" s="116">
        <v>9</v>
      </c>
      <c r="D58" s="795"/>
      <c r="E58" s="796">
        <f>SUM(C58:D58)</f>
        <v>9</v>
      </c>
      <c r="F58" s="795"/>
      <c r="G58" s="796">
        <f>SUM(E58:F58)</f>
        <v>9</v>
      </c>
      <c r="H58" s="795"/>
      <c r="I58" s="796">
        <f>SUM(G58:H58)</f>
        <v>9</v>
      </c>
    </row>
    <row r="59" spans="1:9" ht="14.25" customHeight="1" thickBot="1">
      <c r="A59" s="232" t="s">
        <v>186</v>
      </c>
      <c r="B59" s="233"/>
      <c r="C59" s="116"/>
      <c r="D59" s="797"/>
      <c r="E59" s="798">
        <f>SUM(C59:D59)</f>
        <v>0</v>
      </c>
      <c r="F59" s="797"/>
      <c r="G59" s="798">
        <f>SUM(E59:F59)</f>
        <v>0</v>
      </c>
      <c r="H59" s="797"/>
      <c r="I59" s="798">
        <f>SUM(G59:H59)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topLeftCell="A13" zoomScaleNormal="100" workbookViewId="0">
      <selection activeCell="F52" sqref="F52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3.5" style="231" customWidth="1"/>
    <col min="7" max="7" width="16.1640625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833</v>
      </c>
    </row>
    <row r="2" spans="1:7" s="427" customFormat="1" ht="25.5" customHeight="1">
      <c r="A2" s="378" t="s">
        <v>183</v>
      </c>
      <c r="B2" s="341" t="s">
        <v>585</v>
      </c>
      <c r="C2" s="356" t="s">
        <v>487</v>
      </c>
    </row>
    <row r="3" spans="1:7" s="427" customFormat="1" ht="24.75" thickBot="1">
      <c r="A3" s="419" t="s">
        <v>182</v>
      </c>
      <c r="B3" s="342" t="s">
        <v>488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21.7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863</v>
      </c>
      <c r="G5" s="759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</row>
    <row r="7" spans="1:7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31000000</v>
      </c>
      <c r="D8" s="801">
        <f>SUM(D9:D18)</f>
        <v>0</v>
      </c>
      <c r="E8" s="802">
        <f>SUM(E9:E18)</f>
        <v>31000000</v>
      </c>
      <c r="F8" s="801">
        <f>SUM(F9:F18)</f>
        <v>3400000</v>
      </c>
      <c r="G8" s="802">
        <f>SUM(G9:G18)</f>
        <v>34400000</v>
      </c>
    </row>
    <row r="9" spans="1:7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>
        <v>31000000</v>
      </c>
      <c r="D10" s="803"/>
      <c r="E10" s="804">
        <f t="shared" ref="E10:E18" si="0">SUM(C10+D10)</f>
        <v>31000000</v>
      </c>
      <c r="F10" s="803">
        <v>3400000</v>
      </c>
      <c r="G10" s="804">
        <f t="shared" ref="G10:G18" si="1">SUM(E10+F10)</f>
        <v>34400000</v>
      </c>
    </row>
    <row r="11" spans="1:7" s="358" customFormat="1" ht="12" customHeight="1">
      <c r="A11" s="421" t="s">
        <v>102</v>
      </c>
      <c r="B11" s="7" t="s">
        <v>274</v>
      </c>
      <c r="C11" s="299"/>
      <c r="D11" s="803"/>
      <c r="E11" s="804">
        <f t="shared" si="0"/>
        <v>0</v>
      </c>
      <c r="F11" s="803"/>
      <c r="G11" s="804">
        <f t="shared" si="1"/>
        <v>0</v>
      </c>
    </row>
    <row r="12" spans="1:7" s="358" customFormat="1" ht="12" customHeight="1">
      <c r="A12" s="421" t="s">
        <v>103</v>
      </c>
      <c r="B12" s="7" t="s">
        <v>275</v>
      </c>
      <c r="C12" s="299"/>
      <c r="D12" s="803"/>
      <c r="E12" s="804">
        <f t="shared" si="0"/>
        <v>0</v>
      </c>
      <c r="F12" s="803"/>
      <c r="G12" s="804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/>
      <c r="D13" s="803"/>
      <c r="E13" s="804">
        <f t="shared" si="0"/>
        <v>0</v>
      </c>
      <c r="F13" s="803"/>
      <c r="G13" s="804">
        <f t="shared" si="1"/>
        <v>0</v>
      </c>
    </row>
    <row r="14" spans="1:7" s="358" customFormat="1" ht="12" customHeight="1">
      <c r="A14" s="421" t="s">
        <v>104</v>
      </c>
      <c r="B14" s="7" t="s">
        <v>443</v>
      </c>
      <c r="C14" s="299"/>
      <c r="D14" s="803"/>
      <c r="E14" s="804">
        <f t="shared" si="0"/>
        <v>0</v>
      </c>
      <c r="F14" s="803"/>
      <c r="G14" s="804">
        <f t="shared" si="1"/>
        <v>0</v>
      </c>
    </row>
    <row r="15" spans="1:7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0"/>
        <v>0</v>
      </c>
      <c r="F15" s="803"/>
      <c r="G15" s="804">
        <f t="shared" si="1"/>
        <v>0</v>
      </c>
    </row>
    <row r="16" spans="1:7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0"/>
        <v>0</v>
      </c>
      <c r="F16" s="803"/>
      <c r="G16" s="804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0"/>
        <v>0</v>
      </c>
      <c r="F17" s="803"/>
      <c r="G17" s="804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0"/>
        <v>0</v>
      </c>
      <c r="F18" s="803"/>
      <c r="G18" s="804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906130000</v>
      </c>
      <c r="D19" s="801">
        <f>SUM(D20:D22)</f>
        <v>0</v>
      </c>
      <c r="E19" s="802">
        <f>SUM(E20:E22)</f>
        <v>906130000</v>
      </c>
      <c r="F19" s="801">
        <f>SUM(F20:F22)</f>
        <v>90000000</v>
      </c>
      <c r="G19" s="802">
        <f>SUM(G20:G22)</f>
        <v>996130000</v>
      </c>
    </row>
    <row r="20" spans="1:7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>
        <v>906130000</v>
      </c>
      <c r="D22" s="803"/>
      <c r="E22" s="804">
        <f>SUM(C22+D22)</f>
        <v>906130000</v>
      </c>
      <c r="F22" s="803">
        <v>90000000</v>
      </c>
      <c r="G22" s="804">
        <f>SUM(E22+F22)</f>
        <v>996130000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1">
        <f>+D26+D27</f>
        <v>0</v>
      </c>
      <c r="E25" s="802">
        <f>+E26+E27</f>
        <v>0</v>
      </c>
      <c r="F25" s="801">
        <f>+F26+F27</f>
        <v>0</v>
      </c>
      <c r="G25" s="802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1">
        <f>+D30+D31+D32</f>
        <v>0</v>
      </c>
      <c r="E29" s="802">
        <f>+E30+E31+E32</f>
        <v>0</v>
      </c>
      <c r="F29" s="801">
        <f>+F30+F31+F32</f>
        <v>0</v>
      </c>
      <c r="G29" s="802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>
        <v>1800000</v>
      </c>
      <c r="G34" s="810">
        <f>SUM(E34:F34)</f>
        <v>1800000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937130000</v>
      </c>
      <c r="D35" s="811">
        <f>+D8+D19+D24+D25+D29+D33+D34</f>
        <v>0</v>
      </c>
      <c r="E35" s="812">
        <f>+E8+E19+E24+E25+E29+E33+E34</f>
        <v>937130000</v>
      </c>
      <c r="F35" s="811">
        <f>+F8+F19+F24+F25+F29+F33+F34</f>
        <v>95200000</v>
      </c>
      <c r="G35" s="812">
        <f>+G8+G19+G24+G25+G29+G33+G34</f>
        <v>1032330000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17000000</v>
      </c>
      <c r="D36" s="811">
        <f>+D37+D38+D39</f>
        <v>17430991</v>
      </c>
      <c r="E36" s="812">
        <f>+E37+E38+E39</f>
        <v>34430991</v>
      </c>
      <c r="F36" s="811">
        <f>+F37+F38+F39</f>
        <v>878917</v>
      </c>
      <c r="G36" s="812">
        <f>+G37+G38+G39</f>
        <v>35309908</v>
      </c>
    </row>
    <row r="37" spans="1:7" s="358" customFormat="1" ht="12" customHeight="1">
      <c r="A37" s="422" t="s">
        <v>455</v>
      </c>
      <c r="B37" s="423" t="s">
        <v>222</v>
      </c>
      <c r="C37" s="72"/>
      <c r="D37" s="803">
        <v>15537921</v>
      </c>
      <c r="E37" s="804">
        <f>SUM(C37+D37)</f>
        <v>15537921</v>
      </c>
      <c r="F37" s="803"/>
      <c r="G37" s="804">
        <f>SUM(E37+F37)</f>
        <v>15537921</v>
      </c>
    </row>
    <row r="38" spans="1:7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17000000</v>
      </c>
      <c r="D39" s="803">
        <v>1893070</v>
      </c>
      <c r="E39" s="804">
        <f>SUM(C39+D39)</f>
        <v>18893070</v>
      </c>
      <c r="F39" s="803">
        <v>878917</v>
      </c>
      <c r="G39" s="804">
        <f>SUM(E39+F39)</f>
        <v>19771987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954130000</v>
      </c>
      <c r="D40" s="811">
        <f>+D35+D36</f>
        <v>17430991</v>
      </c>
      <c r="E40" s="812">
        <f>+E35+E36</f>
        <v>971560991</v>
      </c>
      <c r="F40" s="811">
        <f>+F35+F36</f>
        <v>96078917</v>
      </c>
      <c r="G40" s="812">
        <f>+G35+G36</f>
        <v>1067639908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954130000</v>
      </c>
      <c r="D44" s="783">
        <f>SUM(D45:D49)</f>
        <v>7430991</v>
      </c>
      <c r="E44" s="301">
        <f>SUM(E45:E49)</f>
        <v>961560991</v>
      </c>
      <c r="F44" s="783">
        <f>SUM(F45:F49)</f>
        <v>91715917</v>
      </c>
      <c r="G44" s="301">
        <f>SUM(G45:G49)</f>
        <v>1053276908</v>
      </c>
    </row>
    <row r="45" spans="1:7" ht="12" customHeight="1">
      <c r="A45" s="421" t="s">
        <v>100</v>
      </c>
      <c r="B45" s="8" t="s">
        <v>48</v>
      </c>
      <c r="C45" s="72">
        <v>377464000</v>
      </c>
      <c r="D45" s="785">
        <v>3578800</v>
      </c>
      <c r="E45" s="814">
        <f>SUM(C45+D45)</f>
        <v>381042800</v>
      </c>
      <c r="F45" s="785">
        <v>10730060</v>
      </c>
      <c r="G45" s="814">
        <f>SUM(E45+F45)</f>
        <v>391772860</v>
      </c>
    </row>
    <row r="46" spans="1:7" ht="12" customHeight="1">
      <c r="A46" s="421" t="s">
        <v>101</v>
      </c>
      <c r="B46" s="7" t="s">
        <v>162</v>
      </c>
      <c r="C46" s="75">
        <v>73605000</v>
      </c>
      <c r="D46" s="787">
        <v>314270</v>
      </c>
      <c r="E46" s="814">
        <f>SUM(C46+D46)</f>
        <v>73919270</v>
      </c>
      <c r="F46" s="787">
        <v>1186857</v>
      </c>
      <c r="G46" s="814">
        <f>SUM(E46+F46)</f>
        <v>75106127</v>
      </c>
    </row>
    <row r="47" spans="1:7" ht="12" customHeight="1">
      <c r="A47" s="421" t="s">
        <v>102</v>
      </c>
      <c r="B47" s="7" t="s">
        <v>126</v>
      </c>
      <c r="C47" s="75">
        <v>498731000</v>
      </c>
      <c r="D47" s="787">
        <v>3537921</v>
      </c>
      <c r="E47" s="814">
        <f>SUM(C47+D47)</f>
        <v>502268921</v>
      </c>
      <c r="F47" s="787">
        <v>78799000</v>
      </c>
      <c r="G47" s="814">
        <f>SUM(E47+F47)</f>
        <v>581067921</v>
      </c>
    </row>
    <row r="48" spans="1:7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>
        <v>4330000</v>
      </c>
      <c r="D49" s="788"/>
      <c r="E49" s="814">
        <f>SUM(C49+D49)</f>
        <v>4330000</v>
      </c>
      <c r="F49" s="788">
        <v>1000000</v>
      </c>
      <c r="G49" s="814">
        <f>SUM(E49+F49)</f>
        <v>5330000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0</v>
      </c>
      <c r="D50" s="783">
        <f>SUM(D51:D53)</f>
        <v>10000000</v>
      </c>
      <c r="E50" s="301">
        <f>SUM(E51:E53)</f>
        <v>10000000</v>
      </c>
      <c r="F50" s="783">
        <f>SUM(F51:F53)</f>
        <v>4363000</v>
      </c>
      <c r="G50" s="301">
        <f>SUM(G51:G53)</f>
        <v>14363000</v>
      </c>
    </row>
    <row r="51" spans="1:7" s="431" customFormat="1" ht="12" customHeight="1">
      <c r="A51" s="421" t="s">
        <v>106</v>
      </c>
      <c r="B51" s="8" t="s">
        <v>212</v>
      </c>
      <c r="C51" s="72"/>
      <c r="D51" s="789">
        <v>10000000</v>
      </c>
      <c r="E51" s="815">
        <f>SUM(C51:D51)</f>
        <v>10000000</v>
      </c>
      <c r="F51" s="789">
        <v>4363000</v>
      </c>
      <c r="G51" s="815">
        <f>SUM(E51:F51)</f>
        <v>14363000</v>
      </c>
    </row>
    <row r="52" spans="1:7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+C44+C50</f>
        <v>954130000</v>
      </c>
      <c r="D55" s="793">
        <f>+D44+D50</f>
        <v>17430991</v>
      </c>
      <c r="E55" s="354">
        <f>+E44+E50</f>
        <v>971560991</v>
      </c>
      <c r="F55" s="793">
        <f>+F44+F50</f>
        <v>96078917</v>
      </c>
      <c r="G55" s="354">
        <f>+G44+G50</f>
        <v>1067639908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103</v>
      </c>
      <c r="D57" s="795"/>
      <c r="E57" s="796">
        <f>SUM(C57:D57)</f>
        <v>103</v>
      </c>
      <c r="F57" s="795"/>
      <c r="G57" s="796">
        <f>SUM(E57:F57)</f>
        <v>103</v>
      </c>
    </row>
    <row r="58" spans="1:7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I58"/>
  <sheetViews>
    <sheetView zoomScaleNormal="100" workbookViewId="0">
      <selection activeCell="I3" sqref="I3"/>
    </sheetView>
  </sheetViews>
  <sheetFormatPr defaultRowHeight="12.75"/>
  <cols>
    <col min="1" max="1" width="13.83203125" style="230" customWidth="1"/>
    <col min="2" max="2" width="79.1640625" style="231" customWidth="1"/>
    <col min="3" max="3" width="17.6640625" style="231" customWidth="1"/>
    <col min="4" max="4" width="13.6640625" style="231" customWidth="1"/>
    <col min="5" max="5" width="13.83203125" style="231" customWidth="1"/>
    <col min="6" max="6" width="11.6640625" style="231" customWidth="1"/>
    <col min="7" max="7" width="13.5" style="231" customWidth="1"/>
    <col min="8" max="8" width="12.83203125" style="231" customWidth="1"/>
    <col min="9" max="9" width="15" style="231" customWidth="1"/>
    <col min="10" max="16384" width="9.33203125" style="231"/>
  </cols>
  <sheetData>
    <row r="1" spans="1:9" s="210" customFormat="1" ht="21" customHeight="1" thickBot="1">
      <c r="A1" s="209"/>
      <c r="B1" s="211"/>
      <c r="C1" s="426" t="s">
        <v>834</v>
      </c>
    </row>
    <row r="2" spans="1:9" s="427" customFormat="1" ht="25.5" customHeight="1">
      <c r="A2" s="378" t="s">
        <v>183</v>
      </c>
      <c r="B2" s="341" t="s">
        <v>489</v>
      </c>
      <c r="C2" s="356" t="s">
        <v>490</v>
      </c>
    </row>
    <row r="3" spans="1:9" s="427" customFormat="1" ht="24.75" thickBot="1">
      <c r="A3" s="419" t="s">
        <v>182</v>
      </c>
      <c r="B3" s="342" t="s">
        <v>441</v>
      </c>
      <c r="C3" s="357" t="s">
        <v>53</v>
      </c>
    </row>
    <row r="4" spans="1:9" s="428" customFormat="1" ht="15.95" customHeight="1" thickBot="1">
      <c r="A4" s="213"/>
      <c r="B4" s="213"/>
      <c r="C4" s="214"/>
      <c r="E4" s="214" t="s">
        <v>678</v>
      </c>
    </row>
    <row r="5" spans="1:9" ht="32.25" thickBot="1">
      <c r="A5" s="379" t="s">
        <v>184</v>
      </c>
      <c r="B5" s="215" t="s">
        <v>55</v>
      </c>
      <c r="C5" s="216" t="s">
        <v>56</v>
      </c>
      <c r="D5" s="758" t="s">
        <v>849</v>
      </c>
      <c r="E5" s="759" t="s">
        <v>840</v>
      </c>
      <c r="F5" s="758" t="s">
        <v>856</v>
      </c>
      <c r="G5" s="759" t="s">
        <v>840</v>
      </c>
      <c r="H5" s="758" t="s">
        <v>863</v>
      </c>
      <c r="I5" s="759" t="s">
        <v>840</v>
      </c>
    </row>
    <row r="6" spans="1:9" s="429" customFormat="1" ht="12.95" customHeight="1" thickBot="1">
      <c r="A6" s="196">
        <v>1</v>
      </c>
      <c r="B6" s="197">
        <v>2</v>
      </c>
      <c r="C6" s="198">
        <v>3</v>
      </c>
      <c r="D6" s="760">
        <v>4</v>
      </c>
      <c r="E6" s="761">
        <v>5</v>
      </c>
      <c r="F6" s="760">
        <v>4</v>
      </c>
      <c r="G6" s="761">
        <v>5</v>
      </c>
      <c r="H6" s="760">
        <v>4</v>
      </c>
      <c r="I6" s="761">
        <v>5</v>
      </c>
    </row>
    <row r="7" spans="1:9" s="429" customFormat="1" ht="15.95" customHeight="1" thickBot="1">
      <c r="A7" s="217"/>
      <c r="B7" s="218" t="s">
        <v>57</v>
      </c>
      <c r="C7" s="219"/>
      <c r="D7" s="762"/>
      <c r="E7" s="762"/>
      <c r="F7" s="762"/>
      <c r="G7" s="762"/>
      <c r="H7" s="762"/>
      <c r="I7" s="762"/>
    </row>
    <row r="8" spans="1:9" s="358" customFormat="1" ht="12" customHeight="1" thickBot="1">
      <c r="A8" s="196" t="s">
        <v>18</v>
      </c>
      <c r="B8" s="220" t="s">
        <v>442</v>
      </c>
      <c r="C8" s="301">
        <f t="shared" ref="C8:I8" si="0">SUM(C9:C18)</f>
        <v>86160584</v>
      </c>
      <c r="D8" s="801">
        <f t="shared" si="0"/>
        <v>0</v>
      </c>
      <c r="E8" s="802">
        <f t="shared" si="0"/>
        <v>86160584</v>
      </c>
      <c r="F8" s="801">
        <f t="shared" si="0"/>
        <v>11643000</v>
      </c>
      <c r="G8" s="802">
        <f t="shared" si="0"/>
        <v>97803584</v>
      </c>
      <c r="H8" s="801">
        <f t="shared" si="0"/>
        <v>1201014</v>
      </c>
      <c r="I8" s="802">
        <f t="shared" si="0"/>
        <v>99004598</v>
      </c>
    </row>
    <row r="9" spans="1:9" s="358" customFormat="1" ht="12" customHeight="1">
      <c r="A9" s="420" t="s">
        <v>100</v>
      </c>
      <c r="B9" s="9" t="s">
        <v>272</v>
      </c>
      <c r="C9" s="347"/>
      <c r="D9" s="803"/>
      <c r="E9" s="804">
        <f>SUM(C9+D9)</f>
        <v>0</v>
      </c>
      <c r="F9" s="803"/>
      <c r="G9" s="804">
        <f>SUM(E9+F9)</f>
        <v>0</v>
      </c>
      <c r="H9" s="803"/>
      <c r="I9" s="804">
        <f>SUM(G9+H9)</f>
        <v>0</v>
      </c>
    </row>
    <row r="10" spans="1:9" s="358" customFormat="1" ht="12" customHeight="1">
      <c r="A10" s="421" t="s">
        <v>101</v>
      </c>
      <c r="B10" s="7" t="s">
        <v>273</v>
      </c>
      <c r="C10" s="299"/>
      <c r="D10" s="803"/>
      <c r="E10" s="804">
        <f t="shared" ref="E10:E18" si="1">SUM(C10+D10)</f>
        <v>0</v>
      </c>
      <c r="F10" s="803"/>
      <c r="G10" s="804">
        <f t="shared" ref="G10:G18" si="2">SUM(E10+F10)</f>
        <v>0</v>
      </c>
      <c r="H10" s="803">
        <v>945680</v>
      </c>
      <c r="I10" s="804">
        <f t="shared" ref="I10:I18" si="3">SUM(G10+H10)</f>
        <v>945680</v>
      </c>
    </row>
    <row r="11" spans="1:9" s="358" customFormat="1" ht="12" customHeight="1">
      <c r="A11" s="421" t="s">
        <v>102</v>
      </c>
      <c r="B11" s="7" t="s">
        <v>274</v>
      </c>
      <c r="C11" s="299"/>
      <c r="D11" s="803"/>
      <c r="E11" s="804">
        <f t="shared" si="1"/>
        <v>0</v>
      </c>
      <c r="F11" s="803"/>
      <c r="G11" s="804">
        <f t="shared" si="2"/>
        <v>0</v>
      </c>
      <c r="H11" s="803"/>
      <c r="I11" s="804">
        <f t="shared" si="3"/>
        <v>0</v>
      </c>
    </row>
    <row r="12" spans="1:9" s="358" customFormat="1" ht="12" customHeight="1">
      <c r="A12" s="421" t="s">
        <v>103</v>
      </c>
      <c r="B12" s="7" t="s">
        <v>275</v>
      </c>
      <c r="C12" s="299"/>
      <c r="D12" s="803"/>
      <c r="E12" s="804">
        <f t="shared" si="1"/>
        <v>0</v>
      </c>
      <c r="F12" s="803"/>
      <c r="G12" s="804">
        <f t="shared" si="2"/>
        <v>0</v>
      </c>
      <c r="H12" s="803"/>
      <c r="I12" s="804">
        <f t="shared" si="3"/>
        <v>0</v>
      </c>
    </row>
    <row r="13" spans="1:9" s="358" customFormat="1" ht="12" customHeight="1">
      <c r="A13" s="421" t="s">
        <v>128</v>
      </c>
      <c r="B13" s="7" t="s">
        <v>276</v>
      </c>
      <c r="C13" s="299">
        <v>67842980</v>
      </c>
      <c r="D13" s="803"/>
      <c r="E13" s="804">
        <f t="shared" si="1"/>
        <v>67842980</v>
      </c>
      <c r="F13" s="803"/>
      <c r="G13" s="804">
        <f t="shared" si="2"/>
        <v>67842980</v>
      </c>
      <c r="H13" s="803"/>
      <c r="I13" s="804">
        <f t="shared" si="3"/>
        <v>67842980</v>
      </c>
    </row>
    <row r="14" spans="1:9" s="358" customFormat="1" ht="12" customHeight="1">
      <c r="A14" s="421" t="s">
        <v>104</v>
      </c>
      <c r="B14" s="7" t="s">
        <v>443</v>
      </c>
      <c r="C14" s="299">
        <v>18317604</v>
      </c>
      <c r="D14" s="803"/>
      <c r="E14" s="804">
        <f t="shared" si="1"/>
        <v>18317604</v>
      </c>
      <c r="F14" s="803"/>
      <c r="G14" s="804">
        <f t="shared" si="2"/>
        <v>18317604</v>
      </c>
      <c r="H14" s="803">
        <v>255334</v>
      </c>
      <c r="I14" s="804">
        <f t="shared" si="3"/>
        <v>18572938</v>
      </c>
    </row>
    <row r="15" spans="1:9" s="358" customFormat="1" ht="12" customHeight="1">
      <c r="A15" s="421" t="s">
        <v>105</v>
      </c>
      <c r="B15" s="6" t="s">
        <v>444</v>
      </c>
      <c r="C15" s="299"/>
      <c r="D15" s="803"/>
      <c r="E15" s="804">
        <f t="shared" si="1"/>
        <v>0</v>
      </c>
      <c r="F15" s="803">
        <v>11643000</v>
      </c>
      <c r="G15" s="804">
        <f t="shared" si="2"/>
        <v>11643000</v>
      </c>
      <c r="H15" s="803"/>
      <c r="I15" s="804">
        <f t="shared" si="3"/>
        <v>11643000</v>
      </c>
    </row>
    <row r="16" spans="1:9" s="358" customFormat="1" ht="12" customHeight="1">
      <c r="A16" s="421" t="s">
        <v>115</v>
      </c>
      <c r="B16" s="7" t="s">
        <v>279</v>
      </c>
      <c r="C16" s="348"/>
      <c r="D16" s="803"/>
      <c r="E16" s="804">
        <f t="shared" si="1"/>
        <v>0</v>
      </c>
      <c r="F16" s="803"/>
      <c r="G16" s="804">
        <f t="shared" si="2"/>
        <v>0</v>
      </c>
      <c r="H16" s="803"/>
      <c r="I16" s="804">
        <f t="shared" si="3"/>
        <v>0</v>
      </c>
    </row>
    <row r="17" spans="1:9" s="430" customFormat="1" ht="12" customHeight="1">
      <c r="A17" s="421" t="s">
        <v>116</v>
      </c>
      <c r="B17" s="7" t="s">
        <v>280</v>
      </c>
      <c r="C17" s="299"/>
      <c r="D17" s="803"/>
      <c r="E17" s="804">
        <f t="shared" si="1"/>
        <v>0</v>
      </c>
      <c r="F17" s="803"/>
      <c r="G17" s="804">
        <f t="shared" si="2"/>
        <v>0</v>
      </c>
      <c r="H17" s="803"/>
      <c r="I17" s="804">
        <f t="shared" si="3"/>
        <v>0</v>
      </c>
    </row>
    <row r="18" spans="1:9" s="430" customFormat="1" ht="12" customHeight="1" thickBot="1">
      <c r="A18" s="421" t="s">
        <v>117</v>
      </c>
      <c r="B18" s="6" t="s">
        <v>281</v>
      </c>
      <c r="C18" s="300"/>
      <c r="D18" s="803"/>
      <c r="E18" s="804">
        <f t="shared" si="1"/>
        <v>0</v>
      </c>
      <c r="F18" s="803"/>
      <c r="G18" s="804">
        <f t="shared" si="2"/>
        <v>0</v>
      </c>
      <c r="H18" s="803"/>
      <c r="I18" s="804">
        <f t="shared" si="3"/>
        <v>0</v>
      </c>
    </row>
    <row r="19" spans="1:9" s="358" customFormat="1" ht="12" customHeight="1" thickBot="1">
      <c r="A19" s="196" t="s">
        <v>19</v>
      </c>
      <c r="B19" s="220" t="s">
        <v>445</v>
      </c>
      <c r="C19" s="301">
        <f t="shared" ref="C19:I19" si="4">SUM(C20:C22)</f>
        <v>0</v>
      </c>
      <c r="D19" s="801">
        <f t="shared" si="4"/>
        <v>0</v>
      </c>
      <c r="E19" s="802">
        <f t="shared" si="4"/>
        <v>0</v>
      </c>
      <c r="F19" s="801">
        <f t="shared" si="4"/>
        <v>0</v>
      </c>
      <c r="G19" s="802">
        <f t="shared" si="4"/>
        <v>0</v>
      </c>
      <c r="H19" s="801">
        <f t="shared" si="4"/>
        <v>0</v>
      </c>
      <c r="I19" s="802">
        <f t="shared" si="4"/>
        <v>0</v>
      </c>
    </row>
    <row r="20" spans="1:9" s="430" customFormat="1" ht="12" customHeight="1">
      <c r="A20" s="421" t="s">
        <v>106</v>
      </c>
      <c r="B20" s="8" t="s">
        <v>247</v>
      </c>
      <c r="C20" s="299"/>
      <c r="D20" s="803"/>
      <c r="E20" s="804">
        <f>SUM(C20+D20)</f>
        <v>0</v>
      </c>
      <c r="F20" s="803"/>
      <c r="G20" s="804">
        <f>SUM(E20+F20)</f>
        <v>0</v>
      </c>
      <c r="H20" s="803"/>
      <c r="I20" s="804">
        <f>SUM(G20+H20)</f>
        <v>0</v>
      </c>
    </row>
    <row r="21" spans="1:9" s="430" customFormat="1" ht="12" customHeight="1">
      <c r="A21" s="421" t="s">
        <v>107</v>
      </c>
      <c r="B21" s="7" t="s">
        <v>446</v>
      </c>
      <c r="C21" s="299"/>
      <c r="D21" s="803"/>
      <c r="E21" s="804">
        <f>SUM(C21+D21)</f>
        <v>0</v>
      </c>
      <c r="F21" s="803"/>
      <c r="G21" s="804">
        <f>SUM(E21+F21)</f>
        <v>0</v>
      </c>
      <c r="H21" s="803"/>
      <c r="I21" s="804">
        <f>SUM(G21+H21)</f>
        <v>0</v>
      </c>
    </row>
    <row r="22" spans="1:9" s="430" customFormat="1" ht="12" customHeight="1">
      <c r="A22" s="421" t="s">
        <v>108</v>
      </c>
      <c r="B22" s="7" t="s">
        <v>447</v>
      </c>
      <c r="C22" s="299"/>
      <c r="D22" s="803"/>
      <c r="E22" s="804">
        <f>SUM(C22+D22)</f>
        <v>0</v>
      </c>
      <c r="F22" s="803"/>
      <c r="G22" s="804">
        <f>SUM(E22+F22)</f>
        <v>0</v>
      </c>
      <c r="H22" s="803"/>
      <c r="I22" s="804">
        <f>SUM(G22+H22)</f>
        <v>0</v>
      </c>
    </row>
    <row r="23" spans="1:9" s="430" customFormat="1" ht="12" customHeight="1" thickBot="1">
      <c r="A23" s="421" t="s">
        <v>109</v>
      </c>
      <c r="B23" s="7" t="s">
        <v>1</v>
      </c>
      <c r="C23" s="299"/>
      <c r="D23" s="805"/>
      <c r="E23" s="804">
        <f>SUM(C23+D23)</f>
        <v>0</v>
      </c>
      <c r="F23" s="805"/>
      <c r="G23" s="804">
        <f>SUM(E23+F23)</f>
        <v>0</v>
      </c>
      <c r="H23" s="805"/>
      <c r="I23" s="804">
        <f>SUM(G23+H23)</f>
        <v>0</v>
      </c>
    </row>
    <row r="24" spans="1:9" s="430" customFormat="1" ht="12" customHeight="1" thickBot="1">
      <c r="A24" s="204" t="s">
        <v>20</v>
      </c>
      <c r="B24" s="119" t="s">
        <v>153</v>
      </c>
      <c r="C24" s="328"/>
      <c r="D24" s="806"/>
      <c r="E24" s="807">
        <f>SUM(C24:D24)</f>
        <v>0</v>
      </c>
      <c r="F24" s="806"/>
      <c r="G24" s="807">
        <f>SUM(E24:F24)</f>
        <v>0</v>
      </c>
      <c r="H24" s="806"/>
      <c r="I24" s="807">
        <f>SUM(G24:H24)</f>
        <v>0</v>
      </c>
    </row>
    <row r="25" spans="1:9" s="430" customFormat="1" ht="12" customHeight="1" thickBot="1">
      <c r="A25" s="204" t="s">
        <v>21</v>
      </c>
      <c r="B25" s="119" t="s">
        <v>448</v>
      </c>
      <c r="C25" s="301">
        <f t="shared" ref="C25:I25" si="5">+C26+C27</f>
        <v>0</v>
      </c>
      <c r="D25" s="801">
        <f t="shared" si="5"/>
        <v>0</v>
      </c>
      <c r="E25" s="802">
        <f t="shared" si="5"/>
        <v>0</v>
      </c>
      <c r="F25" s="801">
        <f t="shared" si="5"/>
        <v>0</v>
      </c>
      <c r="G25" s="802">
        <f t="shared" si="5"/>
        <v>0</v>
      </c>
      <c r="H25" s="801">
        <f t="shared" si="5"/>
        <v>0</v>
      </c>
      <c r="I25" s="802">
        <f t="shared" si="5"/>
        <v>0</v>
      </c>
    </row>
    <row r="26" spans="1:9" s="430" customFormat="1" ht="12" customHeight="1">
      <c r="A26" s="422" t="s">
        <v>257</v>
      </c>
      <c r="B26" s="423" t="s">
        <v>446</v>
      </c>
      <c r="C26" s="72"/>
      <c r="D26" s="803"/>
      <c r="E26" s="804">
        <f>SUM(C26:D26)</f>
        <v>0</v>
      </c>
      <c r="F26" s="803"/>
      <c r="G26" s="804">
        <f>SUM(E26:F26)</f>
        <v>0</v>
      </c>
      <c r="H26" s="803"/>
      <c r="I26" s="804">
        <f>SUM(G26:H26)</f>
        <v>0</v>
      </c>
    </row>
    <row r="27" spans="1:9" s="430" customFormat="1" ht="12" customHeight="1">
      <c r="A27" s="422" t="s">
        <v>260</v>
      </c>
      <c r="B27" s="424" t="s">
        <v>449</v>
      </c>
      <c r="C27" s="302"/>
      <c r="D27" s="803"/>
      <c r="E27" s="804">
        <f>SUM(C27:D27)</f>
        <v>0</v>
      </c>
      <c r="F27" s="803"/>
      <c r="G27" s="804">
        <f>SUM(E27:F27)</f>
        <v>0</v>
      </c>
      <c r="H27" s="803"/>
      <c r="I27" s="804">
        <f>SUM(G27:H27)</f>
        <v>0</v>
      </c>
    </row>
    <row r="28" spans="1:9" s="430" customFormat="1" ht="12" customHeight="1" thickBot="1">
      <c r="A28" s="421" t="s">
        <v>261</v>
      </c>
      <c r="B28" s="425" t="s">
        <v>450</v>
      </c>
      <c r="C28" s="79"/>
      <c r="D28" s="803"/>
      <c r="E28" s="804">
        <f>SUM(C28:D28)</f>
        <v>0</v>
      </c>
      <c r="F28" s="803"/>
      <c r="G28" s="804">
        <f>SUM(E28:F28)</f>
        <v>0</v>
      </c>
      <c r="H28" s="803"/>
      <c r="I28" s="804">
        <f>SUM(G28:H28)</f>
        <v>0</v>
      </c>
    </row>
    <row r="29" spans="1:9" s="430" customFormat="1" ht="12" customHeight="1" thickBot="1">
      <c r="A29" s="204" t="s">
        <v>22</v>
      </c>
      <c r="B29" s="119" t="s">
        <v>451</v>
      </c>
      <c r="C29" s="301">
        <f t="shared" ref="C29:I29" si="6">+C30+C31+C32</f>
        <v>0</v>
      </c>
      <c r="D29" s="801">
        <f t="shared" si="6"/>
        <v>0</v>
      </c>
      <c r="E29" s="802">
        <f t="shared" si="6"/>
        <v>0</v>
      </c>
      <c r="F29" s="801">
        <f t="shared" si="6"/>
        <v>0</v>
      </c>
      <c r="G29" s="802">
        <f t="shared" si="6"/>
        <v>0</v>
      </c>
      <c r="H29" s="801">
        <f t="shared" si="6"/>
        <v>0</v>
      </c>
      <c r="I29" s="802">
        <f t="shared" si="6"/>
        <v>0</v>
      </c>
    </row>
    <row r="30" spans="1:9" s="430" customFormat="1" ht="12" customHeight="1">
      <c r="A30" s="422" t="s">
        <v>93</v>
      </c>
      <c r="B30" s="423" t="s">
        <v>286</v>
      </c>
      <c r="C30" s="72"/>
      <c r="D30" s="803"/>
      <c r="E30" s="804">
        <f>SUM(C30:D30)</f>
        <v>0</v>
      </c>
      <c r="F30" s="803"/>
      <c r="G30" s="804">
        <f>SUM(E30:F30)</f>
        <v>0</v>
      </c>
      <c r="H30" s="803"/>
      <c r="I30" s="804">
        <f>SUM(G30:H30)</f>
        <v>0</v>
      </c>
    </row>
    <row r="31" spans="1:9" s="430" customFormat="1" ht="12" customHeight="1">
      <c r="A31" s="422" t="s">
        <v>94</v>
      </c>
      <c r="B31" s="424" t="s">
        <v>287</v>
      </c>
      <c r="C31" s="302"/>
      <c r="D31" s="803"/>
      <c r="E31" s="804">
        <f>SUM(C31:D31)</f>
        <v>0</v>
      </c>
      <c r="F31" s="803"/>
      <c r="G31" s="804">
        <f>SUM(E31:F31)</f>
        <v>0</v>
      </c>
      <c r="H31" s="803"/>
      <c r="I31" s="804">
        <f>SUM(G31:H31)</f>
        <v>0</v>
      </c>
    </row>
    <row r="32" spans="1:9" s="430" customFormat="1" ht="12" customHeight="1" thickBot="1">
      <c r="A32" s="421" t="s">
        <v>95</v>
      </c>
      <c r="B32" s="135" t="s">
        <v>288</v>
      </c>
      <c r="C32" s="79"/>
      <c r="D32" s="805"/>
      <c r="E32" s="808">
        <f>SUM(C32:D32)</f>
        <v>0</v>
      </c>
      <c r="F32" s="805"/>
      <c r="G32" s="808">
        <f>SUM(E32:F32)</f>
        <v>0</v>
      </c>
      <c r="H32" s="805"/>
      <c r="I32" s="808">
        <f>SUM(G32:H32)</f>
        <v>0</v>
      </c>
    </row>
    <row r="33" spans="1:9" s="358" customFormat="1" ht="12" customHeight="1" thickBot="1">
      <c r="A33" s="204" t="s">
        <v>23</v>
      </c>
      <c r="B33" s="119" t="s">
        <v>401</v>
      </c>
      <c r="C33" s="328"/>
      <c r="D33" s="806"/>
      <c r="E33" s="807">
        <f>SUM(C33:D33)</f>
        <v>0</v>
      </c>
      <c r="F33" s="806"/>
      <c r="G33" s="807">
        <f>SUM(E33:F33)</f>
        <v>0</v>
      </c>
      <c r="H33" s="806"/>
      <c r="I33" s="807">
        <f>SUM(G33:H33)</f>
        <v>0</v>
      </c>
    </row>
    <row r="34" spans="1:9" s="358" customFormat="1" ht="12" customHeight="1" thickBot="1">
      <c r="A34" s="204" t="s">
        <v>24</v>
      </c>
      <c r="B34" s="119" t="s">
        <v>452</v>
      </c>
      <c r="C34" s="349"/>
      <c r="D34" s="809"/>
      <c r="E34" s="810">
        <f>SUM(C34:D34)</f>
        <v>0</v>
      </c>
      <c r="F34" s="809"/>
      <c r="G34" s="810">
        <f>SUM(E34:F34)</f>
        <v>0</v>
      </c>
      <c r="H34" s="809"/>
      <c r="I34" s="810">
        <f>SUM(G34:H34)</f>
        <v>0</v>
      </c>
    </row>
    <row r="35" spans="1:9" s="358" customFormat="1" ht="12" customHeight="1" thickBot="1">
      <c r="A35" s="196" t="s">
        <v>25</v>
      </c>
      <c r="B35" s="119" t="s">
        <v>453</v>
      </c>
      <c r="C35" s="350">
        <f t="shared" ref="C35:I35" si="7">+C8+C19+C24+C25+C29+C33+C34</f>
        <v>86160584</v>
      </c>
      <c r="D35" s="811">
        <f t="shared" si="7"/>
        <v>0</v>
      </c>
      <c r="E35" s="812">
        <f t="shared" si="7"/>
        <v>86160584</v>
      </c>
      <c r="F35" s="811">
        <f t="shared" si="7"/>
        <v>11643000</v>
      </c>
      <c r="G35" s="812">
        <f t="shared" si="7"/>
        <v>97803584</v>
      </c>
      <c r="H35" s="811">
        <f t="shared" si="7"/>
        <v>1201014</v>
      </c>
      <c r="I35" s="812">
        <f t="shared" si="7"/>
        <v>99004598</v>
      </c>
    </row>
    <row r="36" spans="1:9" s="358" customFormat="1" ht="12" customHeight="1" thickBot="1">
      <c r="A36" s="221" t="s">
        <v>26</v>
      </c>
      <c r="B36" s="119" t="s">
        <v>454</v>
      </c>
      <c r="C36" s="350">
        <f>SUM(C37:C39)</f>
        <v>246444437</v>
      </c>
      <c r="D36" s="811">
        <f t="shared" ref="D36:I36" si="8">+D37+D38+D39</f>
        <v>12135705</v>
      </c>
      <c r="E36" s="812">
        <f t="shared" si="8"/>
        <v>258580142</v>
      </c>
      <c r="F36" s="811">
        <f t="shared" si="8"/>
        <v>0</v>
      </c>
      <c r="G36" s="812">
        <f t="shared" si="8"/>
        <v>258580142</v>
      </c>
      <c r="H36" s="811">
        <f t="shared" si="8"/>
        <v>-124525</v>
      </c>
      <c r="I36" s="812">
        <f t="shared" si="8"/>
        <v>258455617</v>
      </c>
    </row>
    <row r="37" spans="1:9" s="358" customFormat="1" ht="12" customHeight="1">
      <c r="A37" s="422" t="s">
        <v>455</v>
      </c>
      <c r="B37" s="423" t="s">
        <v>222</v>
      </c>
      <c r="C37" s="72"/>
      <c r="D37" s="803">
        <v>11885585</v>
      </c>
      <c r="E37" s="804">
        <f>SUM(C37+D37)</f>
        <v>11885585</v>
      </c>
      <c r="F37" s="803"/>
      <c r="G37" s="804">
        <f>SUM(E37+F37)</f>
        <v>11885585</v>
      </c>
      <c r="H37" s="803"/>
      <c r="I37" s="804">
        <f>SUM(G37+H37)</f>
        <v>11885585</v>
      </c>
    </row>
    <row r="38" spans="1:9" s="358" customFormat="1" ht="12" customHeight="1">
      <c r="A38" s="422" t="s">
        <v>456</v>
      </c>
      <c r="B38" s="424" t="s">
        <v>2</v>
      </c>
      <c r="C38" s="302"/>
      <c r="D38" s="803"/>
      <c r="E38" s="804">
        <f>SUM(C38+D38)</f>
        <v>0</v>
      </c>
      <c r="F38" s="803"/>
      <c r="G38" s="804">
        <f>SUM(E38+F38)</f>
        <v>0</v>
      </c>
      <c r="H38" s="803"/>
      <c r="I38" s="804">
        <f>SUM(G38+H38)</f>
        <v>0</v>
      </c>
    </row>
    <row r="39" spans="1:9" s="430" customFormat="1" ht="12" customHeight="1" thickBot="1">
      <c r="A39" s="421" t="s">
        <v>457</v>
      </c>
      <c r="B39" s="135" t="s">
        <v>458</v>
      </c>
      <c r="C39" s="79">
        <v>246444437</v>
      </c>
      <c r="D39" s="803">
        <v>250120</v>
      </c>
      <c r="E39" s="804">
        <f>SUM(C39+D39)</f>
        <v>246694557</v>
      </c>
      <c r="F39" s="803"/>
      <c r="G39" s="804">
        <f>SUM(E39+F39)</f>
        <v>246694557</v>
      </c>
      <c r="H39" s="803">
        <v>-124525</v>
      </c>
      <c r="I39" s="804">
        <f>SUM(G39+H39)</f>
        <v>246570032</v>
      </c>
    </row>
    <row r="40" spans="1:9" s="430" customFormat="1" ht="15" customHeight="1" thickBot="1">
      <c r="A40" s="221" t="s">
        <v>27</v>
      </c>
      <c r="B40" s="222" t="s">
        <v>459</v>
      </c>
      <c r="C40" s="353">
        <f>C36+C35</f>
        <v>332605021</v>
      </c>
      <c r="D40" s="811">
        <f t="shared" ref="D40:I40" si="9">+D35+D36</f>
        <v>12135705</v>
      </c>
      <c r="E40" s="812">
        <f t="shared" si="9"/>
        <v>344740726</v>
      </c>
      <c r="F40" s="811">
        <f t="shared" si="9"/>
        <v>11643000</v>
      </c>
      <c r="G40" s="812">
        <f t="shared" si="9"/>
        <v>356383726</v>
      </c>
      <c r="H40" s="811">
        <f t="shared" si="9"/>
        <v>1076489</v>
      </c>
      <c r="I40" s="812">
        <f t="shared" si="9"/>
        <v>357460215</v>
      </c>
    </row>
    <row r="41" spans="1:9" s="430" customFormat="1" ht="15" customHeight="1">
      <c r="A41" s="223"/>
      <c r="B41" s="224"/>
      <c r="C41" s="351"/>
    </row>
    <row r="42" spans="1:9" ht="13.5" thickBot="1">
      <c r="A42" s="225"/>
      <c r="B42" s="226"/>
      <c r="C42" s="352"/>
    </row>
    <row r="43" spans="1:9" s="429" customFormat="1" ht="16.5" customHeight="1" thickBot="1">
      <c r="A43" s="227"/>
      <c r="B43" s="228" t="s">
        <v>59</v>
      </c>
      <c r="C43" s="353"/>
      <c r="D43" s="781"/>
      <c r="E43" s="813"/>
      <c r="F43" s="781"/>
      <c r="G43" s="813"/>
      <c r="H43" s="781"/>
      <c r="I43" s="813"/>
    </row>
    <row r="44" spans="1:9" s="431" customFormat="1" ht="12" customHeight="1" thickBot="1">
      <c r="A44" s="204" t="s">
        <v>18</v>
      </c>
      <c r="B44" s="119" t="s">
        <v>460</v>
      </c>
      <c r="C44" s="301">
        <f t="shared" ref="C44:I44" si="10">SUM(C45:C49)</f>
        <v>332605021</v>
      </c>
      <c r="D44" s="783">
        <f t="shared" si="10"/>
        <v>12135705</v>
      </c>
      <c r="E44" s="301">
        <f t="shared" si="10"/>
        <v>344740726</v>
      </c>
      <c r="F44" s="783">
        <f t="shared" si="10"/>
        <v>7833000</v>
      </c>
      <c r="G44" s="301">
        <f t="shared" si="10"/>
        <v>352573726</v>
      </c>
      <c r="H44" s="783">
        <f t="shared" si="10"/>
        <v>-1647763</v>
      </c>
      <c r="I44" s="301">
        <f t="shared" si="10"/>
        <v>350925963</v>
      </c>
    </row>
    <row r="45" spans="1:9" ht="12" customHeight="1">
      <c r="A45" s="421" t="s">
        <v>100</v>
      </c>
      <c r="B45" s="8" t="s">
        <v>48</v>
      </c>
      <c r="C45" s="72">
        <v>98776260</v>
      </c>
      <c r="D45" s="785">
        <v>205016</v>
      </c>
      <c r="E45" s="814">
        <f>SUM(C45+D45)</f>
        <v>98981276</v>
      </c>
      <c r="F45" s="785"/>
      <c r="G45" s="814">
        <f>SUM(E45+F45)</f>
        <v>98981276</v>
      </c>
      <c r="H45" s="785">
        <v>98799</v>
      </c>
      <c r="I45" s="814">
        <f>SUM(G45+H45)</f>
        <v>99080075</v>
      </c>
    </row>
    <row r="46" spans="1:9" ht="12" customHeight="1">
      <c r="A46" s="421" t="s">
        <v>101</v>
      </c>
      <c r="B46" s="7" t="s">
        <v>162</v>
      </c>
      <c r="C46" s="75">
        <v>22108761</v>
      </c>
      <c r="D46" s="787">
        <v>45104</v>
      </c>
      <c r="E46" s="814">
        <f>SUM(C46+D46)</f>
        <v>22153865</v>
      </c>
      <c r="F46" s="787"/>
      <c r="G46" s="814">
        <f>SUM(E46+F46)</f>
        <v>22153865</v>
      </c>
      <c r="H46" s="787">
        <v>26676</v>
      </c>
      <c r="I46" s="814">
        <f>SUM(G46+H46)</f>
        <v>22180541</v>
      </c>
    </row>
    <row r="47" spans="1:9" ht="12" customHeight="1">
      <c r="A47" s="421" t="s">
        <v>102</v>
      </c>
      <c r="B47" s="7" t="s">
        <v>126</v>
      </c>
      <c r="C47" s="75">
        <v>211720000</v>
      </c>
      <c r="D47" s="787">
        <v>11885585</v>
      </c>
      <c r="E47" s="814">
        <f>SUM(C47+D47)</f>
        <v>223605585</v>
      </c>
      <c r="F47" s="787">
        <v>7833000</v>
      </c>
      <c r="G47" s="814">
        <f>SUM(E47+F47)</f>
        <v>231438585</v>
      </c>
      <c r="H47" s="787">
        <v>-1773238</v>
      </c>
      <c r="I47" s="814">
        <f>SUM(G47+H47)</f>
        <v>229665347</v>
      </c>
    </row>
    <row r="48" spans="1:9" ht="12" customHeight="1">
      <c r="A48" s="421" t="s">
        <v>103</v>
      </c>
      <c r="B48" s="7" t="s">
        <v>163</v>
      </c>
      <c r="C48" s="75"/>
      <c r="D48" s="787"/>
      <c r="E48" s="814">
        <f>SUM(C48+D48)</f>
        <v>0</v>
      </c>
      <c r="F48" s="787"/>
      <c r="G48" s="814">
        <f>SUM(E48+F48)</f>
        <v>0</v>
      </c>
      <c r="H48" s="787"/>
      <c r="I48" s="814">
        <f>SUM(G48+H48)</f>
        <v>0</v>
      </c>
    </row>
    <row r="49" spans="1:9" ht="12" customHeight="1" thickBot="1">
      <c r="A49" s="421" t="s">
        <v>128</v>
      </c>
      <c r="B49" s="7" t="s">
        <v>164</v>
      </c>
      <c r="C49" s="75"/>
      <c r="D49" s="788"/>
      <c r="E49" s="814">
        <f>SUM(C49+D49)</f>
        <v>0</v>
      </c>
      <c r="F49" s="788"/>
      <c r="G49" s="814">
        <f>SUM(E49+F49)</f>
        <v>0</v>
      </c>
      <c r="H49" s="788"/>
      <c r="I49" s="814">
        <f>SUM(G49+H49)</f>
        <v>0</v>
      </c>
    </row>
    <row r="50" spans="1:9" ht="12" customHeight="1" thickBot="1">
      <c r="A50" s="204" t="s">
        <v>19</v>
      </c>
      <c r="B50" s="119" t="s">
        <v>461</v>
      </c>
      <c r="C50" s="301">
        <f t="shared" ref="C50:I50" si="11">SUM(C51:C53)</f>
        <v>0</v>
      </c>
      <c r="D50" s="783">
        <f t="shared" si="11"/>
        <v>0</v>
      </c>
      <c r="E50" s="301">
        <f t="shared" si="11"/>
        <v>0</v>
      </c>
      <c r="F50" s="783">
        <f t="shared" si="11"/>
        <v>3810000</v>
      </c>
      <c r="G50" s="301">
        <f t="shared" si="11"/>
        <v>3810000</v>
      </c>
      <c r="H50" s="783">
        <f t="shared" si="11"/>
        <v>2724252</v>
      </c>
      <c r="I50" s="301">
        <f t="shared" si="11"/>
        <v>6534252</v>
      </c>
    </row>
    <row r="51" spans="1:9" s="431" customFormat="1" ht="12" customHeight="1">
      <c r="A51" s="421" t="s">
        <v>106</v>
      </c>
      <c r="B51" s="8" t="s">
        <v>212</v>
      </c>
      <c r="C51" s="72"/>
      <c r="D51" s="789"/>
      <c r="E51" s="815">
        <f>SUM(C51:D51)</f>
        <v>0</v>
      </c>
      <c r="F51" s="789">
        <v>3810000</v>
      </c>
      <c r="G51" s="815">
        <f>SUM(E51:F51)</f>
        <v>3810000</v>
      </c>
      <c r="H51" s="789">
        <v>2724252</v>
      </c>
      <c r="I51" s="815">
        <f>SUM(G51:H51)</f>
        <v>6534252</v>
      </c>
    </row>
    <row r="52" spans="1:9" ht="12" customHeight="1">
      <c r="A52" s="421" t="s">
        <v>107</v>
      </c>
      <c r="B52" s="7" t="s">
        <v>166</v>
      </c>
      <c r="C52" s="75"/>
      <c r="D52" s="787"/>
      <c r="E52" s="816">
        <f>SUM(C52:D52)</f>
        <v>0</v>
      </c>
      <c r="F52" s="787"/>
      <c r="G52" s="816">
        <f>SUM(E52:F52)</f>
        <v>0</v>
      </c>
      <c r="H52" s="787"/>
      <c r="I52" s="816">
        <f>SUM(G52:H52)</f>
        <v>0</v>
      </c>
    </row>
    <row r="53" spans="1:9" ht="12" customHeight="1">
      <c r="A53" s="421" t="s">
        <v>108</v>
      </c>
      <c r="B53" s="7" t="s">
        <v>60</v>
      </c>
      <c r="C53" s="75"/>
      <c r="D53" s="787"/>
      <c r="E53" s="816">
        <f>SUM(C53:D53)</f>
        <v>0</v>
      </c>
      <c r="F53" s="787"/>
      <c r="G53" s="816">
        <f>SUM(E53:F53)</f>
        <v>0</v>
      </c>
      <c r="H53" s="787"/>
      <c r="I53" s="816">
        <f>SUM(G53:H53)</f>
        <v>0</v>
      </c>
    </row>
    <row r="54" spans="1:9" ht="12" customHeight="1" thickBot="1">
      <c r="A54" s="421" t="s">
        <v>109</v>
      </c>
      <c r="B54" s="7" t="s">
        <v>3</v>
      </c>
      <c r="C54" s="75"/>
      <c r="D54" s="788"/>
      <c r="E54" s="817">
        <f>SUM(C54:D54)</f>
        <v>0</v>
      </c>
      <c r="F54" s="788"/>
      <c r="G54" s="817">
        <f>SUM(E54:F54)</f>
        <v>0</v>
      </c>
      <c r="H54" s="788"/>
      <c r="I54" s="817">
        <f>SUM(G54:H54)</f>
        <v>0</v>
      </c>
    </row>
    <row r="55" spans="1:9" ht="15" customHeight="1" thickBot="1">
      <c r="A55" s="204" t="s">
        <v>20</v>
      </c>
      <c r="B55" s="229" t="s">
        <v>462</v>
      </c>
      <c r="C55" s="354">
        <f>C44+C50</f>
        <v>332605021</v>
      </c>
      <c r="D55" s="793">
        <f t="shared" ref="D55:I55" si="12">+D44+D50</f>
        <v>12135705</v>
      </c>
      <c r="E55" s="354">
        <f t="shared" si="12"/>
        <v>344740726</v>
      </c>
      <c r="F55" s="793">
        <f t="shared" si="12"/>
        <v>11643000</v>
      </c>
      <c r="G55" s="354">
        <f t="shared" si="12"/>
        <v>356383726</v>
      </c>
      <c r="H55" s="793">
        <f t="shared" si="12"/>
        <v>1076489</v>
      </c>
      <c r="I55" s="354">
        <f t="shared" si="12"/>
        <v>357460215</v>
      </c>
    </row>
    <row r="56" spans="1:9" ht="13.5" thickBot="1">
      <c r="C56" s="355"/>
    </row>
    <row r="57" spans="1:9" ht="15" customHeight="1" thickBot="1">
      <c r="A57" s="232" t="s">
        <v>185</v>
      </c>
      <c r="B57" s="233"/>
      <c r="C57" s="116">
        <v>45</v>
      </c>
      <c r="D57" s="795"/>
      <c r="E57" s="796">
        <f>SUM(C57:D57)</f>
        <v>45</v>
      </c>
      <c r="F57" s="795"/>
      <c r="G57" s="796">
        <f>SUM(E57:F57)</f>
        <v>45</v>
      </c>
      <c r="H57" s="795"/>
      <c r="I57" s="796">
        <f>SUM(G57:H57)</f>
        <v>45</v>
      </c>
    </row>
    <row r="58" spans="1:9" ht="14.25" customHeight="1" thickBot="1">
      <c r="A58" s="232" t="s">
        <v>186</v>
      </c>
      <c r="B58" s="233"/>
      <c r="C58" s="116"/>
      <c r="D58" s="795"/>
      <c r="E58" s="796">
        <f>SUM(C58:D58)</f>
        <v>0</v>
      </c>
      <c r="F58" s="795"/>
      <c r="G58" s="796">
        <f>SUM(E58:F58)</f>
        <v>0</v>
      </c>
      <c r="H58" s="795"/>
      <c r="I58" s="796">
        <f>SUM(G58:H58)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topLeftCell="A31" zoomScaleNormal="100" zoomScaleSheetLayoutView="100" workbookViewId="0">
      <selection activeCell="E19" sqref="E19"/>
    </sheetView>
  </sheetViews>
  <sheetFormatPr defaultRowHeight="12.75"/>
  <cols>
    <col min="1" max="1" width="13.83203125" style="230" customWidth="1"/>
    <col min="2" max="2" width="65.33203125" style="231" customWidth="1"/>
    <col min="3" max="3" width="25" style="231" customWidth="1"/>
    <col min="4" max="4" width="11.6640625" style="231" bestFit="1" customWidth="1"/>
    <col min="5" max="16384" width="9.33203125" style="231"/>
  </cols>
  <sheetData>
    <row r="1" spans="1:3" s="210" customFormat="1" ht="21" customHeight="1" thickBot="1">
      <c r="A1" s="209"/>
      <c r="B1" s="969" t="s">
        <v>835</v>
      </c>
      <c r="C1" s="969"/>
    </row>
    <row r="2" spans="1:3" s="427" customFormat="1" ht="25.5" customHeight="1">
      <c r="A2" s="378" t="s">
        <v>183</v>
      </c>
      <c r="B2" s="341" t="s">
        <v>489</v>
      </c>
      <c r="C2" s="356" t="s">
        <v>490</v>
      </c>
    </row>
    <row r="3" spans="1:3" s="427" customFormat="1" ht="24.75" thickBot="1">
      <c r="A3" s="419" t="s">
        <v>182</v>
      </c>
      <c r="B3" s="342" t="s">
        <v>492</v>
      </c>
      <c r="C3" s="357" t="s">
        <v>63</v>
      </c>
    </row>
    <row r="4" spans="1:3" s="428" customFormat="1" ht="15.95" customHeight="1" thickBot="1">
      <c r="A4" s="213"/>
      <c r="B4" s="213"/>
      <c r="C4" s="644" t="s">
        <v>678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86160584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/>
    </row>
    <row r="12" spans="1:3" s="358" customFormat="1" ht="12" customHeight="1">
      <c r="A12" s="421" t="s">
        <v>103</v>
      </c>
      <c r="B12" s="7" t="s">
        <v>275</v>
      </c>
      <c r="C12" s="299"/>
    </row>
    <row r="13" spans="1:3" s="358" customFormat="1" ht="12" customHeight="1">
      <c r="A13" s="421" t="s">
        <v>128</v>
      </c>
      <c r="B13" s="7" t="s">
        <v>276</v>
      </c>
      <c r="C13" s="299">
        <v>67842980</v>
      </c>
    </row>
    <row r="14" spans="1:3" s="358" customFormat="1" ht="12" customHeight="1">
      <c r="A14" s="421" t="s">
        <v>104</v>
      </c>
      <c r="B14" s="7" t="s">
        <v>443</v>
      </c>
      <c r="C14" s="299">
        <v>18317604</v>
      </c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01">
        <f>+C8+C19+C24+C25+C29+C33+C34</f>
        <v>86160584</v>
      </c>
    </row>
    <row r="36" spans="1:3" s="358" customFormat="1" ht="12" customHeight="1" thickBot="1">
      <c r="A36" s="221" t="s">
        <v>26</v>
      </c>
      <c r="B36" s="119" t="s">
        <v>454</v>
      </c>
      <c r="C36" s="301">
        <f>SUM(C37:C39)</f>
        <v>148792019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148792019</v>
      </c>
    </row>
    <row r="40" spans="1:3" s="430" customFormat="1" ht="15" customHeight="1" thickBot="1">
      <c r="A40" s="221" t="s">
        <v>27</v>
      </c>
      <c r="B40" s="222" t="s">
        <v>459</v>
      </c>
      <c r="C40" s="354">
        <f>C35+C36</f>
        <v>234952603</v>
      </c>
    </row>
    <row r="41" spans="1:3" s="430" customFormat="1" ht="15" customHeight="1">
      <c r="A41" s="223"/>
      <c r="B41" s="224"/>
      <c r="C41" s="645"/>
    </row>
    <row r="42" spans="1:3" ht="13.5" thickBot="1">
      <c r="A42" s="225"/>
      <c r="B42" s="226"/>
      <c r="C42" s="646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234952603</v>
      </c>
    </row>
    <row r="45" spans="1:3" ht="12" customHeight="1">
      <c r="A45" s="421" t="s">
        <v>100</v>
      </c>
      <c r="B45" s="8" t="s">
        <v>48</v>
      </c>
      <c r="C45" s="72">
        <v>58879500</v>
      </c>
    </row>
    <row r="46" spans="1:3" ht="12" customHeight="1">
      <c r="A46" s="421" t="s">
        <v>101</v>
      </c>
      <c r="B46" s="7" t="s">
        <v>162</v>
      </c>
      <c r="C46" s="72">
        <v>11923103</v>
      </c>
    </row>
    <row r="47" spans="1:3" ht="12" customHeight="1">
      <c r="A47" s="421" t="s">
        <v>102</v>
      </c>
      <c r="B47" s="7" t="s">
        <v>126</v>
      </c>
      <c r="C47" s="72">
        <v>164150000</v>
      </c>
    </row>
    <row r="48" spans="1:3" ht="12" customHeight="1">
      <c r="A48" s="421" t="s">
        <v>103</v>
      </c>
      <c r="B48" s="7" t="s">
        <v>163</v>
      </c>
      <c r="C48" s="75"/>
    </row>
    <row r="49" spans="1:4" ht="12" customHeight="1" thickBot="1">
      <c r="A49" s="421" t="s">
        <v>128</v>
      </c>
      <c r="B49" s="7" t="s">
        <v>164</v>
      </c>
      <c r="C49" s="75"/>
    </row>
    <row r="50" spans="1:4" ht="12" customHeight="1" thickBot="1">
      <c r="A50" s="204" t="s">
        <v>19</v>
      </c>
      <c r="B50" s="119" t="s">
        <v>461</v>
      </c>
      <c r="C50" s="301">
        <f>SUM(C51:C53)</f>
        <v>0</v>
      </c>
    </row>
    <row r="51" spans="1:4" s="431" customFormat="1" ht="12" customHeight="1">
      <c r="A51" s="421" t="s">
        <v>106</v>
      </c>
      <c r="B51" s="8" t="s">
        <v>212</v>
      </c>
      <c r="C51" s="72"/>
    </row>
    <row r="52" spans="1:4" ht="12" customHeight="1">
      <c r="A52" s="421" t="s">
        <v>107</v>
      </c>
      <c r="B52" s="7" t="s">
        <v>166</v>
      </c>
      <c r="C52" s="75"/>
    </row>
    <row r="53" spans="1:4" ht="12" customHeight="1">
      <c r="A53" s="421" t="s">
        <v>108</v>
      </c>
      <c r="B53" s="7" t="s">
        <v>60</v>
      </c>
      <c r="C53" s="75"/>
    </row>
    <row r="54" spans="1:4" ht="12" customHeight="1" thickBot="1">
      <c r="A54" s="421" t="s">
        <v>109</v>
      </c>
      <c r="B54" s="7" t="s">
        <v>3</v>
      </c>
      <c r="C54" s="75"/>
    </row>
    <row r="55" spans="1:4" ht="15" customHeight="1" thickBot="1">
      <c r="A55" s="204" t="s">
        <v>20</v>
      </c>
      <c r="B55" s="229" t="s">
        <v>462</v>
      </c>
      <c r="C55" s="354">
        <f>+C44+C50</f>
        <v>234952603</v>
      </c>
      <c r="D55" s="50">
        <f>C55-C40</f>
        <v>0</v>
      </c>
    </row>
    <row r="56" spans="1:4" ht="13.5" thickBot="1">
      <c r="C56" s="647"/>
    </row>
    <row r="57" spans="1:4" ht="15" customHeight="1" thickBot="1">
      <c r="A57" s="232" t="s">
        <v>185</v>
      </c>
      <c r="B57" s="233"/>
      <c r="C57" s="116">
        <v>29</v>
      </c>
    </row>
    <row r="58" spans="1:4" ht="14.25" customHeight="1" thickBot="1">
      <c r="A58" s="232" t="s">
        <v>186</v>
      </c>
      <c r="B58" s="233"/>
      <c r="C58" s="116"/>
    </row>
  </sheetData>
  <sheetProtection formatCells="0"/>
  <mergeCells count="1">
    <mergeCell ref="B1:C1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zoomScaleNormal="100" workbookViewId="0">
      <selection activeCell="C1" sqref="C1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0.1640625" style="231" bestFit="1" customWidth="1"/>
    <col min="5" max="16384" width="9.33203125" style="231"/>
  </cols>
  <sheetData>
    <row r="1" spans="1:3" s="210" customFormat="1" ht="21" customHeight="1" thickBot="1">
      <c r="A1" s="209"/>
      <c r="B1" s="211"/>
      <c r="C1" s="426" t="s">
        <v>836</v>
      </c>
    </row>
    <row r="2" spans="1:3" s="427" customFormat="1" ht="25.5" customHeight="1">
      <c r="A2" s="378" t="s">
        <v>183</v>
      </c>
      <c r="B2" s="341" t="s">
        <v>491</v>
      </c>
      <c r="C2" s="356" t="s">
        <v>490</v>
      </c>
    </row>
    <row r="3" spans="1:3" s="427" customFormat="1" ht="24.75" thickBot="1">
      <c r="A3" s="419" t="s">
        <v>182</v>
      </c>
      <c r="B3" s="342" t="s">
        <v>464</v>
      </c>
      <c r="C3" s="357" t="s">
        <v>64</v>
      </c>
    </row>
    <row r="4" spans="1:3" s="428" customFormat="1" ht="15.95" customHeight="1" thickBot="1">
      <c r="A4" s="213"/>
      <c r="B4" s="213"/>
      <c r="C4" s="214" t="s">
        <v>678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0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/>
    </row>
    <row r="12" spans="1:3" s="358" customFormat="1" ht="12" customHeight="1">
      <c r="A12" s="421" t="s">
        <v>103</v>
      </c>
      <c r="B12" s="7" t="s">
        <v>275</v>
      </c>
      <c r="C12" s="299"/>
    </row>
    <row r="13" spans="1:3" s="358" customFormat="1" ht="12" customHeight="1">
      <c r="A13" s="421" t="s">
        <v>128</v>
      </c>
      <c r="B13" s="7" t="s">
        <v>276</v>
      </c>
      <c r="C13" s="299"/>
    </row>
    <row r="14" spans="1:3" s="358" customFormat="1" ht="12" customHeight="1">
      <c r="A14" s="421" t="s">
        <v>104</v>
      </c>
      <c r="B14" s="7" t="s">
        <v>443</v>
      </c>
      <c r="C14" s="299"/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</row>
    <row r="36" spans="1:3" s="358" customFormat="1" ht="12" customHeight="1" thickBot="1">
      <c r="A36" s="221" t="s">
        <v>26</v>
      </c>
      <c r="B36" s="119" t="s">
        <v>454</v>
      </c>
      <c r="C36" s="350">
        <f>+C37+C38+C39</f>
        <v>97652418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97652418</v>
      </c>
    </row>
    <row r="40" spans="1:3" s="430" customFormat="1" ht="15" customHeight="1" thickBot="1">
      <c r="A40" s="221" t="s">
        <v>27</v>
      </c>
      <c r="B40" s="222" t="s">
        <v>459</v>
      </c>
      <c r="C40" s="353">
        <f>+C35+C36</f>
        <v>97652418</v>
      </c>
    </row>
    <row r="41" spans="1:3" s="430" customFormat="1" ht="15" customHeight="1">
      <c r="A41" s="223"/>
      <c r="B41" s="224"/>
      <c r="C41" s="351"/>
    </row>
    <row r="42" spans="1:3" ht="13.5" thickBot="1">
      <c r="A42" s="225"/>
      <c r="B42" s="226"/>
      <c r="C42" s="352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97652418</v>
      </c>
    </row>
    <row r="45" spans="1:3" ht="12" customHeight="1">
      <c r="A45" s="421" t="s">
        <v>100</v>
      </c>
      <c r="B45" s="8" t="s">
        <v>48</v>
      </c>
      <c r="C45" s="72">
        <v>39896760</v>
      </c>
    </row>
    <row r="46" spans="1:3" ht="12" customHeight="1">
      <c r="A46" s="421" t="s">
        <v>101</v>
      </c>
      <c r="B46" s="7" t="s">
        <v>162</v>
      </c>
      <c r="C46" s="75">
        <v>10185658</v>
      </c>
    </row>
    <row r="47" spans="1:3" ht="12" customHeight="1">
      <c r="A47" s="421" t="s">
        <v>102</v>
      </c>
      <c r="B47" s="7" t="s">
        <v>126</v>
      </c>
      <c r="C47" s="75">
        <v>47570000</v>
      </c>
    </row>
    <row r="48" spans="1:3" ht="12" customHeight="1">
      <c r="A48" s="421" t="s">
        <v>103</v>
      </c>
      <c r="B48" s="7" t="s">
        <v>163</v>
      </c>
      <c r="C48" s="75"/>
    </row>
    <row r="49" spans="1:4" ht="12" customHeight="1" thickBot="1">
      <c r="A49" s="421" t="s">
        <v>128</v>
      </c>
      <c r="B49" s="7" t="s">
        <v>164</v>
      </c>
      <c r="C49" s="75"/>
    </row>
    <row r="50" spans="1:4" ht="12" customHeight="1" thickBot="1">
      <c r="A50" s="204" t="s">
        <v>19</v>
      </c>
      <c r="B50" s="119" t="s">
        <v>461</v>
      </c>
      <c r="C50" s="301">
        <f>SUM(C51:C53)</f>
        <v>0</v>
      </c>
    </row>
    <row r="51" spans="1:4" s="431" customFormat="1" ht="12" customHeight="1">
      <c r="A51" s="421" t="s">
        <v>106</v>
      </c>
      <c r="B51" s="8" t="s">
        <v>212</v>
      </c>
      <c r="C51" s="72"/>
    </row>
    <row r="52" spans="1:4" ht="12" customHeight="1">
      <c r="A52" s="421" t="s">
        <v>107</v>
      </c>
      <c r="B52" s="7" t="s">
        <v>166</v>
      </c>
      <c r="C52" s="75"/>
    </row>
    <row r="53" spans="1:4" ht="12" customHeight="1">
      <c r="A53" s="421" t="s">
        <v>108</v>
      </c>
      <c r="B53" s="7" t="s">
        <v>60</v>
      </c>
      <c r="C53" s="75"/>
    </row>
    <row r="54" spans="1:4" ht="12" customHeight="1" thickBot="1">
      <c r="A54" s="421" t="s">
        <v>109</v>
      </c>
      <c r="B54" s="7" t="s">
        <v>3</v>
      </c>
      <c r="C54" s="75"/>
    </row>
    <row r="55" spans="1:4" ht="15" customHeight="1" thickBot="1">
      <c r="A55" s="204" t="s">
        <v>20</v>
      </c>
      <c r="B55" s="229" t="s">
        <v>462</v>
      </c>
      <c r="C55" s="354">
        <f>+C44+C50</f>
        <v>97652418</v>
      </c>
      <c r="D55" s="50">
        <f>C55-C40</f>
        <v>0</v>
      </c>
    </row>
    <row r="56" spans="1:4" ht="13.5" thickBot="1">
      <c r="C56" s="355"/>
    </row>
    <row r="57" spans="1:4" ht="15" customHeight="1" thickBot="1">
      <c r="A57" s="232" t="s">
        <v>185</v>
      </c>
      <c r="B57" s="233"/>
      <c r="C57" s="116">
        <v>16</v>
      </c>
    </row>
    <row r="58" spans="1:4" ht="14.25" customHeight="1" thickBot="1">
      <c r="A58" s="232" t="s">
        <v>186</v>
      </c>
      <c r="B58" s="233"/>
      <c r="C5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G26"/>
  <sheetViews>
    <sheetView zoomScaleNormal="100" workbookViewId="0">
      <selection activeCell="C29" sqref="C29"/>
    </sheetView>
  </sheetViews>
  <sheetFormatPr defaultRowHeight="12.75"/>
  <cols>
    <col min="1" max="1" width="5.5" style="44" customWidth="1"/>
    <col min="2" max="2" width="33.1640625" style="44" customWidth="1"/>
    <col min="3" max="3" width="12.33203125" style="44" customWidth="1"/>
    <col min="4" max="4" width="11.5" style="44" customWidth="1"/>
    <col min="5" max="5" width="11.33203125" style="44" customWidth="1"/>
    <col min="6" max="6" width="11" style="44" customWidth="1"/>
    <col min="7" max="7" width="14.33203125" style="44" customWidth="1"/>
    <col min="8" max="16384" width="9.33203125" style="44"/>
  </cols>
  <sheetData>
    <row r="1" spans="1:7" ht="43.5" customHeight="1">
      <c r="A1" s="955" t="s">
        <v>4</v>
      </c>
      <c r="B1" s="955"/>
      <c r="C1" s="955"/>
      <c r="D1" s="955"/>
      <c r="E1" s="955"/>
      <c r="F1" s="955"/>
      <c r="G1" s="955"/>
    </row>
    <row r="3" spans="1:7" s="157" customFormat="1" ht="27" customHeight="1">
      <c r="A3" s="155" t="s">
        <v>190</v>
      </c>
      <c r="B3" s="156"/>
      <c r="C3" s="970" t="s">
        <v>191</v>
      </c>
      <c r="D3" s="970"/>
      <c r="E3" s="970"/>
      <c r="F3" s="970"/>
      <c r="G3" s="970"/>
    </row>
    <row r="4" spans="1:7" s="157" customFormat="1" ht="15.75">
      <c r="A4" s="156"/>
      <c r="B4" s="156"/>
      <c r="C4" s="156"/>
      <c r="D4" s="156"/>
      <c r="E4" s="156"/>
      <c r="F4" s="156"/>
      <c r="G4" s="156"/>
    </row>
    <row r="5" spans="1:7" s="157" customFormat="1" ht="24.75" customHeight="1">
      <c r="A5" s="155" t="s">
        <v>192</v>
      </c>
      <c r="B5" s="156"/>
      <c r="C5" s="970" t="s">
        <v>191</v>
      </c>
      <c r="D5" s="970"/>
      <c r="E5" s="970"/>
      <c r="F5" s="970"/>
      <c r="G5" s="156"/>
    </row>
    <row r="6" spans="1:7" s="158" customFormat="1">
      <c r="A6" s="208"/>
      <c r="B6" s="208"/>
      <c r="C6" s="208"/>
      <c r="D6" s="208"/>
      <c r="E6" s="208"/>
      <c r="F6" s="208"/>
      <c r="G6" s="208"/>
    </row>
    <row r="7" spans="1:7" s="159" customFormat="1" ht="15" customHeight="1">
      <c r="A7" s="251" t="s">
        <v>193</v>
      </c>
      <c r="B7" s="250"/>
      <c r="C7" s="250"/>
      <c r="D7" s="236"/>
      <c r="E7" s="236"/>
      <c r="F7" s="236"/>
      <c r="G7" s="236"/>
    </row>
    <row r="8" spans="1:7" s="159" customFormat="1" ht="15" customHeight="1" thickBot="1">
      <c r="A8" s="251" t="s">
        <v>194</v>
      </c>
      <c r="B8" s="236"/>
      <c r="C8" s="236"/>
      <c r="D8" s="236"/>
      <c r="E8" s="236"/>
      <c r="F8" s="236"/>
      <c r="G8" s="236"/>
    </row>
    <row r="9" spans="1:7" s="71" customFormat="1" ht="42" customHeight="1" thickBot="1">
      <c r="A9" s="193" t="s">
        <v>16</v>
      </c>
      <c r="B9" s="194" t="s">
        <v>195</v>
      </c>
      <c r="C9" s="194" t="s">
        <v>196</v>
      </c>
      <c r="D9" s="194" t="s">
        <v>197</v>
      </c>
      <c r="E9" s="194" t="s">
        <v>198</v>
      </c>
      <c r="F9" s="194" t="s">
        <v>199</v>
      </c>
      <c r="G9" s="195" t="s">
        <v>52</v>
      </c>
    </row>
    <row r="10" spans="1:7" ht="24" customHeight="1">
      <c r="A10" s="237" t="s">
        <v>18</v>
      </c>
      <c r="B10" s="202" t="s">
        <v>200</v>
      </c>
      <c r="C10" s="160"/>
      <c r="D10" s="160"/>
      <c r="E10" s="160"/>
      <c r="F10" s="160"/>
      <c r="G10" s="238">
        <f>SUM(C10:F10)</f>
        <v>0</v>
      </c>
    </row>
    <row r="11" spans="1:7" ht="24" customHeight="1">
      <c r="A11" s="239" t="s">
        <v>19</v>
      </c>
      <c r="B11" s="203" t="s">
        <v>201</v>
      </c>
      <c r="C11" s="161"/>
      <c r="D11" s="161"/>
      <c r="E11" s="161"/>
      <c r="F11" s="161"/>
      <c r="G11" s="240">
        <f t="shared" ref="G11:G16" si="0">SUM(C11:F11)</f>
        <v>0</v>
      </c>
    </row>
    <row r="12" spans="1:7" ht="24" customHeight="1">
      <c r="A12" s="239" t="s">
        <v>20</v>
      </c>
      <c r="B12" s="203" t="s">
        <v>202</v>
      </c>
      <c r="C12" s="161"/>
      <c r="D12" s="161"/>
      <c r="E12" s="161"/>
      <c r="F12" s="161"/>
      <c r="G12" s="240">
        <f t="shared" si="0"/>
        <v>0</v>
      </c>
    </row>
    <row r="13" spans="1:7" ht="24" customHeight="1">
      <c r="A13" s="239" t="s">
        <v>21</v>
      </c>
      <c r="B13" s="203" t="s">
        <v>203</v>
      </c>
      <c r="C13" s="161"/>
      <c r="D13" s="161"/>
      <c r="E13" s="161"/>
      <c r="F13" s="161"/>
      <c r="G13" s="240">
        <f t="shared" si="0"/>
        <v>0</v>
      </c>
    </row>
    <row r="14" spans="1:7" ht="24" customHeight="1">
      <c r="A14" s="239" t="s">
        <v>22</v>
      </c>
      <c r="B14" s="203" t="s">
        <v>204</v>
      </c>
      <c r="C14" s="161"/>
      <c r="D14" s="161"/>
      <c r="E14" s="161"/>
      <c r="F14" s="161"/>
      <c r="G14" s="240">
        <f t="shared" si="0"/>
        <v>0</v>
      </c>
    </row>
    <row r="15" spans="1:7" ht="24" customHeight="1" thickBot="1">
      <c r="A15" s="241" t="s">
        <v>23</v>
      </c>
      <c r="B15" s="242" t="s">
        <v>205</v>
      </c>
      <c r="C15" s="162"/>
      <c r="D15" s="162"/>
      <c r="E15" s="162"/>
      <c r="F15" s="162"/>
      <c r="G15" s="243">
        <f t="shared" si="0"/>
        <v>0</v>
      </c>
    </row>
    <row r="16" spans="1:7" s="163" customFormat="1" ht="24" customHeight="1" thickBot="1">
      <c r="A16" s="244" t="s">
        <v>24</v>
      </c>
      <c r="B16" s="245" t="s">
        <v>52</v>
      </c>
      <c r="C16" s="246">
        <f>SUM(C10:C15)</f>
        <v>0</v>
      </c>
      <c r="D16" s="246">
        <f>SUM(D10:D15)</f>
        <v>0</v>
      </c>
      <c r="E16" s="246">
        <f>SUM(E10:E15)</f>
        <v>0</v>
      </c>
      <c r="F16" s="246">
        <f>SUM(F10:F15)</f>
        <v>0</v>
      </c>
      <c r="G16" s="247">
        <f t="shared" si="0"/>
        <v>0</v>
      </c>
    </row>
    <row r="17" spans="1:7" s="158" customFormat="1">
      <c r="A17" s="208"/>
      <c r="B17" s="208"/>
      <c r="C17" s="208"/>
      <c r="D17" s="208"/>
      <c r="E17" s="208"/>
      <c r="F17" s="208"/>
      <c r="G17" s="208"/>
    </row>
    <row r="18" spans="1:7" s="158" customFormat="1">
      <c r="A18" s="208"/>
      <c r="B18" s="208"/>
      <c r="C18" s="208"/>
      <c r="D18" s="208"/>
      <c r="E18" s="208"/>
      <c r="F18" s="208"/>
      <c r="G18" s="208"/>
    </row>
    <row r="19" spans="1:7" s="158" customFormat="1">
      <c r="A19" s="208"/>
      <c r="B19" s="208"/>
      <c r="C19" s="208"/>
      <c r="D19" s="208"/>
      <c r="E19" s="208"/>
      <c r="F19" s="208"/>
      <c r="G19" s="208"/>
    </row>
    <row r="20" spans="1:7" s="158" customFormat="1" ht="15.75">
      <c r="A20" s="157" t="s">
        <v>837</v>
      </c>
      <c r="B20" s="208"/>
      <c r="C20" s="208"/>
      <c r="D20" s="208"/>
      <c r="E20" s="208"/>
      <c r="F20" s="208"/>
      <c r="G20" s="208"/>
    </row>
    <row r="21" spans="1:7" s="158" customFormat="1">
      <c r="A21" s="208"/>
      <c r="B21" s="208"/>
      <c r="C21" s="208"/>
      <c r="D21" s="208"/>
      <c r="E21" s="208"/>
      <c r="F21" s="208"/>
      <c r="G21" s="208"/>
    </row>
    <row r="22" spans="1:7">
      <c r="A22" s="208"/>
      <c r="B22" s="208"/>
      <c r="C22" s="208"/>
      <c r="D22" s="208"/>
      <c r="E22" s="208"/>
      <c r="F22" s="208"/>
      <c r="G22" s="208"/>
    </row>
    <row r="23" spans="1:7">
      <c r="A23" s="208"/>
      <c r="B23" s="208"/>
      <c r="C23" s="158"/>
      <c r="D23" s="158"/>
      <c r="E23" s="158"/>
      <c r="F23" s="158"/>
      <c r="G23" s="208"/>
    </row>
    <row r="24" spans="1:7">
      <c r="A24" s="208"/>
      <c r="B24" s="208"/>
      <c r="C24" s="248"/>
      <c r="D24" s="249" t="s">
        <v>206</v>
      </c>
      <c r="E24" s="249"/>
      <c r="F24" s="248"/>
      <c r="G24" s="208"/>
    </row>
    <row r="25" spans="1:7">
      <c r="C25" s="164"/>
      <c r="D25" s="165"/>
      <c r="E25" s="165"/>
      <c r="F25" s="164"/>
    </row>
    <row r="26" spans="1:7">
      <c r="C26" s="164"/>
      <c r="D26" s="165"/>
      <c r="E26" s="165"/>
      <c r="F26" s="164"/>
    </row>
  </sheetData>
  <sheetProtection sheet="1"/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 xml:space="preserve">&amp;C&amp;"Times New Roman CE,Félkövér"&amp;12
&amp;R&amp;"Times New Roman CE,Félkövér dőlt"&amp;11 10. melléklet a 1/2018. (II.19.) önk.rendelethez
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I18"/>
  <sheetViews>
    <sheetView topLeftCell="C1" zoomScaleNormal="100" workbookViewId="0">
      <selection activeCell="H5" sqref="H5"/>
    </sheetView>
  </sheetViews>
  <sheetFormatPr defaultRowHeight="12.75"/>
  <cols>
    <col min="1" max="1" width="6.83203125" style="190" customWidth="1"/>
    <col min="2" max="2" width="49.6640625" style="50" customWidth="1"/>
    <col min="3" max="8" width="12.83203125" style="50" customWidth="1"/>
    <col min="9" max="9" width="13.83203125" style="50" customWidth="1"/>
    <col min="10" max="16384" width="9.33203125" style="50"/>
  </cols>
  <sheetData>
    <row r="1" spans="1:9" ht="27.75" customHeight="1">
      <c r="A1" s="971" t="s">
        <v>5</v>
      </c>
      <c r="B1" s="971"/>
      <c r="C1" s="971"/>
      <c r="D1" s="971"/>
      <c r="E1" s="971"/>
      <c r="F1" s="971"/>
      <c r="G1" s="971"/>
      <c r="H1" s="971"/>
      <c r="I1" s="971"/>
    </row>
    <row r="2" spans="1:9" ht="20.25" customHeight="1" thickBot="1">
      <c r="B2" s="50" t="s">
        <v>480</v>
      </c>
      <c r="I2" s="446" t="s">
        <v>678</v>
      </c>
    </row>
    <row r="3" spans="1:9" s="447" customFormat="1" ht="26.25" customHeight="1">
      <c r="A3" s="979" t="s">
        <v>70</v>
      </c>
      <c r="B3" s="974" t="s">
        <v>86</v>
      </c>
      <c r="C3" s="979" t="s">
        <v>87</v>
      </c>
      <c r="D3" s="979" t="s">
        <v>791</v>
      </c>
      <c r="E3" s="976" t="s">
        <v>69</v>
      </c>
      <c r="F3" s="977"/>
      <c r="G3" s="977"/>
      <c r="H3" s="978"/>
      <c r="I3" s="974" t="s">
        <v>50</v>
      </c>
    </row>
    <row r="4" spans="1:9" s="448" customFormat="1" ht="32.25" customHeight="1" thickBot="1">
      <c r="A4" s="980"/>
      <c r="B4" s="975"/>
      <c r="C4" s="975"/>
      <c r="D4" s="980"/>
      <c r="E4" s="254" t="s">
        <v>586</v>
      </c>
      <c r="F4" s="254" t="s">
        <v>676</v>
      </c>
      <c r="G4" s="254" t="s">
        <v>786</v>
      </c>
      <c r="H4" s="255" t="s">
        <v>792</v>
      </c>
      <c r="I4" s="975"/>
    </row>
    <row r="5" spans="1:9" s="449" customFormat="1" ht="12.95" customHeight="1" thickBot="1">
      <c r="A5" s="256">
        <v>1</v>
      </c>
      <c r="B5" s="257">
        <v>2</v>
      </c>
      <c r="C5" s="258">
        <v>3</v>
      </c>
      <c r="D5" s="257">
        <v>4</v>
      </c>
      <c r="E5" s="256">
        <v>5</v>
      </c>
      <c r="F5" s="258">
        <v>6</v>
      </c>
      <c r="G5" s="258">
        <v>7</v>
      </c>
      <c r="H5" s="259">
        <v>8</v>
      </c>
      <c r="I5" s="260" t="s">
        <v>88</v>
      </c>
    </row>
    <row r="6" spans="1:9" ht="24.75" customHeight="1" thickBot="1">
      <c r="A6" s="261" t="s">
        <v>18</v>
      </c>
      <c r="B6" s="262" t="s">
        <v>6</v>
      </c>
      <c r="C6" s="441"/>
      <c r="D6" s="54">
        <f>+D7+D8</f>
        <v>0</v>
      </c>
      <c r="E6" s="55">
        <f>+E7+E8</f>
        <v>0</v>
      </c>
      <c r="F6" s="56">
        <f>+F7+F8</f>
        <v>0</v>
      </c>
      <c r="G6" s="56">
        <f>+G7+G8</f>
        <v>0</v>
      </c>
      <c r="H6" s="57">
        <f>+H7+H8</f>
        <v>0</v>
      </c>
      <c r="I6" s="54">
        <f t="shared" ref="I6:I17" si="0">SUM(D6:H6)</f>
        <v>0</v>
      </c>
    </row>
    <row r="7" spans="1:9" ht="20.100000000000001" customHeight="1">
      <c r="A7" s="263" t="s">
        <v>19</v>
      </c>
      <c r="B7" s="58" t="s">
        <v>71</v>
      </c>
      <c r="C7" s="442"/>
      <c r="D7" s="59"/>
      <c r="E7" s="60"/>
      <c r="F7" s="27"/>
      <c r="G7" s="27"/>
      <c r="H7" s="24"/>
      <c r="I7" s="264">
        <f t="shared" si="0"/>
        <v>0</v>
      </c>
    </row>
    <row r="8" spans="1:9" ht="20.100000000000001" customHeight="1" thickBot="1">
      <c r="A8" s="263" t="s">
        <v>20</v>
      </c>
      <c r="B8" s="58" t="s">
        <v>71</v>
      </c>
      <c r="C8" s="442"/>
      <c r="D8" s="59"/>
      <c r="E8" s="60"/>
      <c r="F8" s="27"/>
      <c r="G8" s="27"/>
      <c r="H8" s="24"/>
      <c r="I8" s="264">
        <f t="shared" si="0"/>
        <v>0</v>
      </c>
    </row>
    <row r="9" spans="1:9" ht="26.1" customHeight="1" thickBot="1">
      <c r="A9" s="261" t="s">
        <v>21</v>
      </c>
      <c r="B9" s="262" t="s">
        <v>7</v>
      </c>
      <c r="C9" s="443"/>
      <c r="D9" s="54">
        <f>+D10+D11</f>
        <v>0</v>
      </c>
      <c r="E9" s="55">
        <f>+E10+E11</f>
        <v>0</v>
      </c>
      <c r="F9" s="56">
        <f>+F10+F11</f>
        <v>0</v>
      </c>
      <c r="G9" s="56">
        <f>+G10+G11</f>
        <v>0</v>
      </c>
      <c r="H9" s="57">
        <f>+H10+H11</f>
        <v>0</v>
      </c>
      <c r="I9" s="54">
        <f t="shared" si="0"/>
        <v>0</v>
      </c>
    </row>
    <row r="10" spans="1:9" ht="20.100000000000001" customHeight="1">
      <c r="A10" s="263" t="s">
        <v>22</v>
      </c>
      <c r="B10" s="58" t="s">
        <v>71</v>
      </c>
      <c r="C10" s="442"/>
      <c r="D10" s="59"/>
      <c r="E10" s="60"/>
      <c r="F10" s="27"/>
      <c r="G10" s="27"/>
      <c r="H10" s="24"/>
      <c r="I10" s="264">
        <f t="shared" si="0"/>
        <v>0</v>
      </c>
    </row>
    <row r="11" spans="1:9" ht="20.100000000000001" customHeight="1" thickBot="1">
      <c r="A11" s="263" t="s">
        <v>23</v>
      </c>
      <c r="B11" s="58" t="s">
        <v>71</v>
      </c>
      <c r="C11" s="442"/>
      <c r="D11" s="59"/>
      <c r="E11" s="60"/>
      <c r="F11" s="27"/>
      <c r="G11" s="27"/>
      <c r="H11" s="24"/>
      <c r="I11" s="264">
        <f t="shared" si="0"/>
        <v>0</v>
      </c>
    </row>
    <row r="12" spans="1:9" ht="20.100000000000001" customHeight="1" thickBot="1">
      <c r="A12" s="261" t="s">
        <v>24</v>
      </c>
      <c r="B12" s="262" t="s">
        <v>187</v>
      </c>
      <c r="C12" s="443"/>
      <c r="D12" s="54">
        <f>+D13</f>
        <v>0</v>
      </c>
      <c r="E12" s="55">
        <f>+E13</f>
        <v>0</v>
      </c>
      <c r="F12" s="56">
        <f>+F13</f>
        <v>0</v>
      </c>
      <c r="G12" s="56">
        <f>+G13</f>
        <v>0</v>
      </c>
      <c r="H12" s="57">
        <f>+H13</f>
        <v>0</v>
      </c>
      <c r="I12" s="54">
        <f t="shared" si="0"/>
        <v>0</v>
      </c>
    </row>
    <row r="13" spans="1:9" ht="20.100000000000001" customHeight="1" thickBot="1">
      <c r="A13" s="263" t="s">
        <v>25</v>
      </c>
      <c r="B13" s="58" t="s">
        <v>71</v>
      </c>
      <c r="C13" s="442"/>
      <c r="D13" s="59"/>
      <c r="E13" s="60"/>
      <c r="F13" s="27"/>
      <c r="G13" s="27"/>
      <c r="H13" s="24"/>
      <c r="I13" s="264">
        <f t="shared" si="0"/>
        <v>0</v>
      </c>
    </row>
    <row r="14" spans="1:9" ht="20.100000000000001" customHeight="1" thickBot="1">
      <c r="A14" s="261" t="s">
        <v>26</v>
      </c>
      <c r="B14" s="262" t="s">
        <v>188</v>
      </c>
      <c r="C14" s="443"/>
      <c r="D14" s="54">
        <f>+D15</f>
        <v>0</v>
      </c>
      <c r="E14" s="55">
        <f>+E15</f>
        <v>0</v>
      </c>
      <c r="F14" s="56">
        <f>+F15</f>
        <v>0</v>
      </c>
      <c r="G14" s="56">
        <f>+G15</f>
        <v>0</v>
      </c>
      <c r="H14" s="57">
        <f>+H15</f>
        <v>0</v>
      </c>
      <c r="I14" s="54">
        <f t="shared" si="0"/>
        <v>0</v>
      </c>
    </row>
    <row r="15" spans="1:9" ht="20.100000000000001" customHeight="1" thickBot="1">
      <c r="A15" s="265" t="s">
        <v>27</v>
      </c>
      <c r="B15" s="61" t="s">
        <v>71</v>
      </c>
      <c r="C15" s="444"/>
      <c r="D15" s="62"/>
      <c r="E15" s="63"/>
      <c r="F15" s="28"/>
      <c r="G15" s="28"/>
      <c r="H15" s="26"/>
      <c r="I15" s="266">
        <f t="shared" si="0"/>
        <v>0</v>
      </c>
    </row>
    <row r="16" spans="1:9" ht="20.100000000000001" customHeight="1" thickBot="1">
      <c r="A16" s="261" t="s">
        <v>28</v>
      </c>
      <c r="B16" s="267" t="s">
        <v>189</v>
      </c>
      <c r="C16" s="443"/>
      <c r="D16" s="54">
        <f>+D17</f>
        <v>0</v>
      </c>
      <c r="E16" s="55">
        <f>+E17</f>
        <v>0</v>
      </c>
      <c r="F16" s="56">
        <f>+F17</f>
        <v>0</v>
      </c>
      <c r="G16" s="56">
        <f>+G17</f>
        <v>0</v>
      </c>
      <c r="H16" s="57">
        <f>+H17</f>
        <v>0</v>
      </c>
      <c r="I16" s="54">
        <f t="shared" si="0"/>
        <v>0</v>
      </c>
    </row>
    <row r="17" spans="1:9" ht="20.100000000000001" customHeight="1" thickBot="1">
      <c r="A17" s="268" t="s">
        <v>29</v>
      </c>
      <c r="B17" s="64" t="s">
        <v>71</v>
      </c>
      <c r="C17" s="445"/>
      <c r="D17" s="65"/>
      <c r="E17" s="66"/>
      <c r="F17" s="67"/>
      <c r="G17" s="67"/>
      <c r="H17" s="25"/>
      <c r="I17" s="269">
        <f t="shared" si="0"/>
        <v>0</v>
      </c>
    </row>
    <row r="18" spans="1:9" ht="20.100000000000001" customHeight="1" thickBot="1">
      <c r="A18" s="972" t="s">
        <v>127</v>
      </c>
      <c r="B18" s="973"/>
      <c r="C18" s="115"/>
      <c r="D18" s="54">
        <f t="shared" ref="D18:I18" si="1">+D6+D9+D12+D14+D16</f>
        <v>0</v>
      </c>
      <c r="E18" s="55">
        <f t="shared" si="1"/>
        <v>0</v>
      </c>
      <c r="F18" s="56">
        <f t="shared" si="1"/>
        <v>0</v>
      </c>
      <c r="G18" s="56">
        <f t="shared" si="1"/>
        <v>0</v>
      </c>
      <c r="H18" s="57">
        <f t="shared" si="1"/>
        <v>0</v>
      </c>
      <c r="I18" s="54">
        <f t="shared" si="1"/>
        <v>0</v>
      </c>
    </row>
  </sheetData>
  <mergeCells count="8"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>
    <oddHeader>&amp;R&amp;"Times New Roman CE,Félkövér dőlt"2. számú tájékoztató tábla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D31"/>
  <sheetViews>
    <sheetView zoomScaleNormal="100" workbookViewId="0">
      <selection activeCell="D19" sqref="D19:D20"/>
    </sheetView>
  </sheetViews>
  <sheetFormatPr defaultRowHeight="12.75"/>
  <cols>
    <col min="1" max="1" width="5.83203125" style="81" customWidth="1"/>
    <col min="2" max="2" width="54.83203125" style="2" customWidth="1"/>
    <col min="3" max="4" width="17.6640625" style="2" customWidth="1"/>
    <col min="5" max="16384" width="9.33203125" style="2"/>
  </cols>
  <sheetData>
    <row r="1" spans="1:4" ht="31.5" customHeight="1">
      <c r="B1" s="982" t="s">
        <v>8</v>
      </c>
      <c r="C1" s="982"/>
      <c r="D1" s="982"/>
    </row>
    <row r="2" spans="1:4" s="69" customFormat="1" ht="16.5" thickBot="1">
      <c r="A2" s="68"/>
      <c r="B2" s="359"/>
      <c r="D2" s="41" t="s">
        <v>678</v>
      </c>
    </row>
    <row r="3" spans="1:4" s="71" customFormat="1" ht="48" customHeight="1" thickBot="1">
      <c r="A3" s="70" t="s">
        <v>16</v>
      </c>
      <c r="B3" s="194" t="s">
        <v>17</v>
      </c>
      <c r="C3" s="194" t="s">
        <v>72</v>
      </c>
      <c r="D3" s="195" t="s">
        <v>73</v>
      </c>
    </row>
    <row r="4" spans="1:4" s="71" customFormat="1" ht="14.1" customHeight="1" thickBot="1">
      <c r="A4" s="35">
        <v>1</v>
      </c>
      <c r="B4" s="197">
        <v>2</v>
      </c>
      <c r="C4" s="197">
        <v>3</v>
      </c>
      <c r="D4" s="198">
        <v>4</v>
      </c>
    </row>
    <row r="5" spans="1:4" ht="18" customHeight="1">
      <c r="A5" s="128" t="s">
        <v>18</v>
      </c>
      <c r="B5" s="199" t="s">
        <v>146</v>
      </c>
      <c r="C5" s="126"/>
      <c r="D5" s="72"/>
    </row>
    <row r="6" spans="1:4" ht="18" customHeight="1">
      <c r="A6" s="73" t="s">
        <v>19</v>
      </c>
      <c r="B6" s="200" t="s">
        <v>147</v>
      </c>
      <c r="C6" s="127"/>
      <c r="D6" s="75"/>
    </row>
    <row r="7" spans="1:4" ht="18" customHeight="1">
      <c r="A7" s="73" t="s">
        <v>20</v>
      </c>
      <c r="B7" s="200" t="s">
        <v>122</v>
      </c>
      <c r="C7" s="127"/>
      <c r="D7" s="75"/>
    </row>
    <row r="8" spans="1:4" ht="18" customHeight="1">
      <c r="A8" s="73" t="s">
        <v>21</v>
      </c>
      <c r="B8" s="200" t="s">
        <v>123</v>
      </c>
      <c r="C8" s="127"/>
      <c r="D8" s="75"/>
    </row>
    <row r="9" spans="1:4" ht="18" customHeight="1">
      <c r="A9" s="73" t="s">
        <v>22</v>
      </c>
      <c r="B9" s="200" t="s">
        <v>139</v>
      </c>
      <c r="C9" s="127">
        <f>SUM(C10:C15)</f>
        <v>67373000</v>
      </c>
      <c r="D9" s="75">
        <f>SUM(D10:D15)</f>
        <v>22373000</v>
      </c>
    </row>
    <row r="10" spans="1:4" ht="18" customHeight="1">
      <c r="A10" s="73" t="s">
        <v>23</v>
      </c>
      <c r="B10" s="200" t="s">
        <v>140</v>
      </c>
      <c r="C10" s="127"/>
      <c r="D10" s="75"/>
    </row>
    <row r="11" spans="1:4" ht="18" customHeight="1">
      <c r="A11" s="73" t="s">
        <v>24</v>
      </c>
      <c r="B11" s="201" t="s">
        <v>141</v>
      </c>
      <c r="C11" s="127"/>
      <c r="D11" s="75"/>
    </row>
    <row r="12" spans="1:4" ht="18" customHeight="1">
      <c r="A12" s="73" t="s">
        <v>26</v>
      </c>
      <c r="B12" s="201" t="s">
        <v>142</v>
      </c>
      <c r="C12" s="127">
        <f>45000000+D12</f>
        <v>67373000</v>
      </c>
      <c r="D12" s="75">
        <v>22373000</v>
      </c>
    </row>
    <row r="13" spans="1:4" ht="18" customHeight="1">
      <c r="A13" s="73" t="s">
        <v>27</v>
      </c>
      <c r="B13" s="201" t="s">
        <v>143</v>
      </c>
      <c r="C13" s="127"/>
      <c r="D13" s="75"/>
    </row>
    <row r="14" spans="1:4" ht="18" customHeight="1">
      <c r="A14" s="73" t="s">
        <v>28</v>
      </c>
      <c r="B14" s="201" t="s">
        <v>144</v>
      </c>
      <c r="C14" s="127"/>
      <c r="D14" s="75"/>
    </row>
    <row r="15" spans="1:4" ht="22.5" customHeight="1">
      <c r="A15" s="73" t="s">
        <v>29</v>
      </c>
      <c r="B15" s="201" t="s">
        <v>145</v>
      </c>
      <c r="C15" s="127"/>
      <c r="D15" s="75"/>
    </row>
    <row r="16" spans="1:4" ht="18" customHeight="1">
      <c r="A16" s="73" t="s">
        <v>30</v>
      </c>
      <c r="B16" s="200" t="s">
        <v>124</v>
      </c>
      <c r="C16" s="127"/>
      <c r="D16" s="75"/>
    </row>
    <row r="17" spans="1:4" ht="18" customHeight="1">
      <c r="A17" s="73" t="s">
        <v>31</v>
      </c>
      <c r="B17" s="200" t="s">
        <v>10</v>
      </c>
      <c r="C17" s="127">
        <f xml:space="preserve"> 28881951+D17</f>
        <v>237075205</v>
      </c>
      <c r="D17" s="75">
        <v>208193254</v>
      </c>
    </row>
    <row r="18" spans="1:4" ht="18" customHeight="1">
      <c r="A18" s="73" t="s">
        <v>32</v>
      </c>
      <c r="B18" s="200" t="s">
        <v>9</v>
      </c>
      <c r="C18" s="127"/>
      <c r="D18" s="75"/>
    </row>
    <row r="19" spans="1:4" ht="18" customHeight="1">
      <c r="A19" s="73" t="s">
        <v>33</v>
      </c>
      <c r="B19" s="200" t="s">
        <v>495</v>
      </c>
      <c r="C19" s="127">
        <f>9700000+4476200</f>
        <v>14176200</v>
      </c>
      <c r="D19" s="717">
        <v>4476200</v>
      </c>
    </row>
    <row r="20" spans="1:4" ht="18" customHeight="1">
      <c r="A20" s="73" t="s">
        <v>34</v>
      </c>
      <c r="B20" s="200" t="s">
        <v>125</v>
      </c>
      <c r="C20" s="127"/>
      <c r="D20" s="75"/>
    </row>
    <row r="21" spans="1:4" ht="18" customHeight="1">
      <c r="A21" s="73" t="s">
        <v>35</v>
      </c>
      <c r="B21" s="118"/>
      <c r="C21" s="74"/>
      <c r="D21" s="75">
        <v>0</v>
      </c>
    </row>
    <row r="22" spans="1:4" ht="18" customHeight="1">
      <c r="A22" s="73" t="s">
        <v>36</v>
      </c>
      <c r="B22" s="76"/>
      <c r="C22" s="74"/>
      <c r="D22" s="75"/>
    </row>
    <row r="23" spans="1:4" ht="18" customHeight="1">
      <c r="A23" s="73" t="s">
        <v>37</v>
      </c>
      <c r="B23" s="76"/>
      <c r="C23" s="74"/>
      <c r="D23" s="75"/>
    </row>
    <row r="24" spans="1:4" ht="18" customHeight="1">
      <c r="A24" s="73" t="s">
        <v>38</v>
      </c>
      <c r="B24" s="76"/>
      <c r="C24" s="74"/>
      <c r="D24" s="75"/>
    </row>
    <row r="25" spans="1:4" ht="18" customHeight="1">
      <c r="A25" s="73" t="s">
        <v>39</v>
      </c>
      <c r="B25" s="76"/>
      <c r="C25" s="74"/>
      <c r="D25" s="75"/>
    </row>
    <row r="26" spans="1:4" ht="18" customHeight="1">
      <c r="A26" s="73" t="s">
        <v>40</v>
      </c>
      <c r="B26" s="76"/>
      <c r="C26" s="74"/>
      <c r="D26" s="75"/>
    </row>
    <row r="27" spans="1:4" ht="18" customHeight="1">
      <c r="A27" s="73" t="s">
        <v>41</v>
      </c>
      <c r="B27" s="76"/>
      <c r="C27" s="74"/>
      <c r="D27" s="75"/>
    </row>
    <row r="28" spans="1:4" ht="18" customHeight="1">
      <c r="A28" s="73" t="s">
        <v>42</v>
      </c>
      <c r="B28" s="76"/>
      <c r="C28" s="74"/>
      <c r="D28" s="75"/>
    </row>
    <row r="29" spans="1:4" ht="18" customHeight="1" thickBot="1">
      <c r="A29" s="129" t="s">
        <v>43</v>
      </c>
      <c r="B29" s="77"/>
      <c r="C29" s="78"/>
      <c r="D29" s="79"/>
    </row>
    <row r="30" spans="1:4" ht="18" customHeight="1" thickBot="1">
      <c r="A30" s="36" t="s">
        <v>44</v>
      </c>
      <c r="B30" s="205" t="s">
        <v>52</v>
      </c>
      <c r="C30" s="206">
        <f>+C5+C6+C7+C8+C9+C16+C17+C18+C19+C20+C21+C22+C23+C24+C25+C26+C27+C28+C29</f>
        <v>318624405</v>
      </c>
      <c r="D30" s="207">
        <f>+D5+D6+D7+D8+D9+D16+D17+D18+D19+D21+D20+D22+D23+D24+D25+D26+D27+D28+D29</f>
        <v>235042454</v>
      </c>
    </row>
    <row r="31" spans="1:4" ht="8.25" customHeight="1">
      <c r="A31" s="80"/>
      <c r="B31" s="981"/>
      <c r="C31" s="981"/>
      <c r="D31" s="981"/>
    </row>
  </sheetData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Munka25">
    <tabColor rgb="FF92D050"/>
    <pageSetUpPr fitToPage="1"/>
  </sheetPr>
  <dimension ref="A1:O81"/>
  <sheetViews>
    <sheetView zoomScale="80" zoomScaleNormal="80" zoomScalePageLayoutView="80" workbookViewId="0">
      <selection activeCell="N25" sqref="N25"/>
    </sheetView>
  </sheetViews>
  <sheetFormatPr defaultRowHeight="15.75"/>
  <cols>
    <col min="1" max="1" width="4.83203125" style="91" customWidth="1"/>
    <col min="2" max="2" width="31.1640625" style="109" customWidth="1"/>
    <col min="3" max="3" width="11.6640625" style="109" customWidth="1"/>
    <col min="4" max="4" width="12.33203125" style="109" bestFit="1" customWidth="1"/>
    <col min="5" max="5" width="11.6640625" style="109" customWidth="1"/>
    <col min="6" max="6" width="12" style="109" customWidth="1"/>
    <col min="7" max="7" width="13" style="109" customWidth="1"/>
    <col min="8" max="8" width="12" style="109" customWidth="1"/>
    <col min="9" max="9" width="12.33203125" style="109" customWidth="1"/>
    <col min="10" max="10" width="12.5" style="109" customWidth="1"/>
    <col min="11" max="11" width="11.5" style="109" customWidth="1"/>
    <col min="12" max="12" width="12.33203125" style="109" customWidth="1"/>
    <col min="13" max="13" width="12" style="109" customWidth="1"/>
    <col min="14" max="14" width="11.83203125" style="109" customWidth="1"/>
    <col min="15" max="15" width="12.6640625" style="91" customWidth="1"/>
    <col min="16" max="16384" width="9.33203125" style="109"/>
  </cols>
  <sheetData>
    <row r="1" spans="1:15" ht="31.5" customHeight="1">
      <c r="A1" s="986" t="s">
        <v>795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</row>
    <row r="2" spans="1:15" ht="16.5" thickBot="1">
      <c r="O2" s="3" t="s">
        <v>680</v>
      </c>
    </row>
    <row r="3" spans="1:15" s="91" customFormat="1" ht="26.1" customHeight="1" thickBot="1">
      <c r="A3" s="88" t="s">
        <v>16</v>
      </c>
      <c r="B3" s="89" t="s">
        <v>65</v>
      </c>
      <c r="C3" s="89" t="s">
        <v>74</v>
      </c>
      <c r="D3" s="89" t="s">
        <v>75</v>
      </c>
      <c r="E3" s="89" t="s">
        <v>76</v>
      </c>
      <c r="F3" s="89" t="s">
        <v>77</v>
      </c>
      <c r="G3" s="89" t="s">
        <v>78</v>
      </c>
      <c r="H3" s="89" t="s">
        <v>79</v>
      </c>
      <c r="I3" s="89" t="s">
        <v>80</v>
      </c>
      <c r="J3" s="89" t="s">
        <v>81</v>
      </c>
      <c r="K3" s="89" t="s">
        <v>82</v>
      </c>
      <c r="L3" s="89" t="s">
        <v>83</v>
      </c>
      <c r="M3" s="89" t="s">
        <v>84</v>
      </c>
      <c r="N3" s="89" t="s">
        <v>85</v>
      </c>
      <c r="O3" s="90" t="s">
        <v>52</v>
      </c>
    </row>
    <row r="4" spans="1:15" s="93" customFormat="1" ht="15" customHeight="1" thickBot="1">
      <c r="A4" s="92" t="s">
        <v>18</v>
      </c>
      <c r="B4" s="983" t="s">
        <v>57</v>
      </c>
      <c r="C4" s="984"/>
      <c r="D4" s="984"/>
      <c r="E4" s="984"/>
      <c r="F4" s="984"/>
      <c r="G4" s="984"/>
      <c r="H4" s="984"/>
      <c r="I4" s="984"/>
      <c r="J4" s="984"/>
      <c r="K4" s="984"/>
      <c r="L4" s="984"/>
      <c r="M4" s="984"/>
      <c r="N4" s="984"/>
      <c r="O4" s="985"/>
    </row>
    <row r="5" spans="1:15" s="93" customFormat="1" ht="22.5">
      <c r="A5" s="94" t="s">
        <v>19</v>
      </c>
      <c r="B5" s="450" t="s">
        <v>399</v>
      </c>
      <c r="C5" s="95">
        <v>72172204</v>
      </c>
      <c r="D5" s="95">
        <v>72172204</v>
      </c>
      <c r="E5" s="95">
        <v>72172204</v>
      </c>
      <c r="F5" s="95">
        <v>72172204</v>
      </c>
      <c r="G5" s="95">
        <v>72172204</v>
      </c>
      <c r="H5" s="95">
        <v>72172204</v>
      </c>
      <c r="I5" s="95">
        <v>72172204</v>
      </c>
      <c r="J5" s="95">
        <v>72172204</v>
      </c>
      <c r="K5" s="95">
        <v>72172204</v>
      </c>
      <c r="L5" s="95">
        <v>72172204</v>
      </c>
      <c r="M5" s="95">
        <v>72172204</v>
      </c>
      <c r="N5" s="95">
        <v>72172209</v>
      </c>
      <c r="O5" s="96">
        <f t="shared" ref="O5:O25" si="0">SUM(C5:N5)</f>
        <v>866066453</v>
      </c>
    </row>
    <row r="6" spans="1:15" s="100" customFormat="1" ht="22.5">
      <c r="A6" s="97" t="s">
        <v>20</v>
      </c>
      <c r="B6" s="272" t="s">
        <v>465</v>
      </c>
      <c r="C6" s="98">
        <v>75869166</v>
      </c>
      <c r="D6" s="98">
        <v>75869166</v>
      </c>
      <c r="E6" s="98">
        <v>75869166</v>
      </c>
      <c r="F6" s="98">
        <v>75869166</v>
      </c>
      <c r="G6" s="98">
        <v>75869166</v>
      </c>
      <c r="H6" s="98">
        <v>75869166</v>
      </c>
      <c r="I6" s="98">
        <v>75869166</v>
      </c>
      <c r="J6" s="98">
        <v>75869166</v>
      </c>
      <c r="K6" s="98">
        <v>75869166</v>
      </c>
      <c r="L6" s="98">
        <v>75869166</v>
      </c>
      <c r="M6" s="98">
        <v>75869166</v>
      </c>
      <c r="N6" s="98">
        <v>75869174</v>
      </c>
      <c r="O6" s="99">
        <f t="shared" si="0"/>
        <v>910430000</v>
      </c>
    </row>
    <row r="7" spans="1:15" s="100" customFormat="1" ht="22.5">
      <c r="A7" s="97" t="s">
        <v>21</v>
      </c>
      <c r="B7" s="271" t="s">
        <v>466</v>
      </c>
      <c r="C7" s="101"/>
      <c r="D7" s="101"/>
      <c r="E7" s="101"/>
      <c r="F7" s="101"/>
      <c r="G7" s="101"/>
      <c r="H7" s="101">
        <v>268425429</v>
      </c>
      <c r="I7" s="101"/>
      <c r="J7" s="101"/>
      <c r="K7" s="101"/>
      <c r="L7" s="101"/>
      <c r="M7" s="101">
        <v>268425429</v>
      </c>
      <c r="N7" s="101"/>
      <c r="O7" s="102">
        <f t="shared" si="0"/>
        <v>536850858</v>
      </c>
    </row>
    <row r="8" spans="1:15" s="100" customFormat="1" ht="14.1" customHeight="1">
      <c r="A8" s="97" t="s">
        <v>22</v>
      </c>
      <c r="B8" s="270" t="s">
        <v>153</v>
      </c>
      <c r="C8" s="98"/>
      <c r="D8" s="98"/>
      <c r="E8" s="98">
        <v>434250000</v>
      </c>
      <c r="F8" s="98"/>
      <c r="G8" s="98"/>
      <c r="H8" s="98"/>
      <c r="I8" s="98"/>
      <c r="J8" s="98"/>
      <c r="K8" s="98">
        <v>440250000</v>
      </c>
      <c r="L8" s="98"/>
      <c r="M8" s="98"/>
      <c r="N8" s="98">
        <v>90000000</v>
      </c>
      <c r="O8" s="99">
        <f t="shared" si="0"/>
        <v>964500000</v>
      </c>
    </row>
    <row r="9" spans="1:15" s="100" customFormat="1" ht="14.1" customHeight="1">
      <c r="A9" s="97" t="s">
        <v>23</v>
      </c>
      <c r="B9" s="270" t="s">
        <v>467</v>
      </c>
      <c r="C9" s="98">
        <v>19859215</v>
      </c>
      <c r="D9" s="98">
        <v>19859215</v>
      </c>
      <c r="E9" s="98">
        <v>19859215</v>
      </c>
      <c r="F9" s="98">
        <v>19859215</v>
      </c>
      <c r="G9" s="98">
        <v>19859215</v>
      </c>
      <c r="H9" s="98">
        <v>19859215</v>
      </c>
      <c r="I9" s="98">
        <v>19859215</v>
      </c>
      <c r="J9" s="98">
        <v>19859215</v>
      </c>
      <c r="K9" s="98">
        <v>19859215</v>
      </c>
      <c r="L9" s="98">
        <v>19859215</v>
      </c>
      <c r="M9" s="98">
        <v>19859215</v>
      </c>
      <c r="N9" s="98">
        <v>19859219</v>
      </c>
      <c r="O9" s="99">
        <f t="shared" si="0"/>
        <v>238310584</v>
      </c>
    </row>
    <row r="10" spans="1:15" s="100" customFormat="1" ht="14.1" customHeight="1">
      <c r="A10" s="97" t="s">
        <v>24</v>
      </c>
      <c r="B10" s="270" t="s">
        <v>11</v>
      </c>
      <c r="C10" s="98"/>
      <c r="D10" s="98"/>
      <c r="E10" s="98"/>
      <c r="F10" s="98"/>
      <c r="G10" s="98"/>
      <c r="H10" s="98"/>
      <c r="I10" s="98"/>
      <c r="J10" s="98"/>
      <c r="K10" s="98">
        <v>36000000</v>
      </c>
      <c r="L10" s="98"/>
      <c r="M10" s="98"/>
      <c r="N10" s="98"/>
      <c r="O10" s="99">
        <f t="shared" si="0"/>
        <v>36000000</v>
      </c>
    </row>
    <row r="11" spans="1:15" s="100" customFormat="1" ht="14.1" customHeight="1">
      <c r="A11" s="97" t="s">
        <v>25</v>
      </c>
      <c r="B11" s="270" t="s">
        <v>401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9">
        <f t="shared" si="0"/>
        <v>0</v>
      </c>
    </row>
    <row r="12" spans="1:15" s="100" customFormat="1" ht="33.75">
      <c r="A12" s="97" t="s">
        <v>26</v>
      </c>
      <c r="B12" s="272" t="s">
        <v>661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N12" s="98"/>
      <c r="O12" s="99">
        <f t="shared" si="0"/>
        <v>0</v>
      </c>
    </row>
    <row r="13" spans="1:15" s="100" customFormat="1" ht="14.1" customHeight="1" thickBot="1">
      <c r="A13" s="97" t="s">
        <v>27</v>
      </c>
      <c r="B13" s="270" t="s">
        <v>12</v>
      </c>
      <c r="C13" s="98">
        <v>220000000</v>
      </c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>
        <f t="shared" si="0"/>
        <v>220000000</v>
      </c>
    </row>
    <row r="14" spans="1:15" s="93" customFormat="1" ht="15.95" customHeight="1" thickBot="1">
      <c r="A14" s="92" t="s">
        <v>28</v>
      </c>
      <c r="B14" s="37" t="s">
        <v>111</v>
      </c>
      <c r="C14" s="103">
        <f t="shared" ref="C14:N14" si="1">SUM(C5:C13)</f>
        <v>387900585</v>
      </c>
      <c r="D14" s="103">
        <f t="shared" si="1"/>
        <v>167900585</v>
      </c>
      <c r="E14" s="103">
        <f t="shared" si="1"/>
        <v>602150585</v>
      </c>
      <c r="F14" s="103">
        <f t="shared" si="1"/>
        <v>167900585</v>
      </c>
      <c r="G14" s="103">
        <f t="shared" si="1"/>
        <v>167900585</v>
      </c>
      <c r="H14" s="103">
        <f t="shared" si="1"/>
        <v>436326014</v>
      </c>
      <c r="I14" s="103">
        <f t="shared" si="1"/>
        <v>167900585</v>
      </c>
      <c r="J14" s="103">
        <f t="shared" si="1"/>
        <v>167900585</v>
      </c>
      <c r="K14" s="103">
        <f t="shared" si="1"/>
        <v>644150585</v>
      </c>
      <c r="L14" s="103">
        <f t="shared" si="1"/>
        <v>167900585</v>
      </c>
      <c r="M14" s="103">
        <f t="shared" si="1"/>
        <v>436326014</v>
      </c>
      <c r="N14" s="103">
        <f t="shared" si="1"/>
        <v>257900602</v>
      </c>
      <c r="O14" s="104">
        <f>SUM(C14:N14)</f>
        <v>3772157895</v>
      </c>
    </row>
    <row r="15" spans="1:15" s="93" customFormat="1" ht="15" customHeight="1" thickBot="1">
      <c r="A15" s="92" t="s">
        <v>29</v>
      </c>
      <c r="B15" s="983" t="s">
        <v>59</v>
      </c>
      <c r="C15" s="984"/>
      <c r="D15" s="984"/>
      <c r="E15" s="984"/>
      <c r="F15" s="984"/>
      <c r="G15" s="984"/>
      <c r="H15" s="984"/>
      <c r="I15" s="984"/>
      <c r="J15" s="984"/>
      <c r="K15" s="984"/>
      <c r="L15" s="984"/>
      <c r="M15" s="984"/>
      <c r="N15" s="984"/>
      <c r="O15" s="985"/>
    </row>
    <row r="16" spans="1:15" s="100" customFormat="1" ht="14.1" customHeight="1">
      <c r="A16" s="105" t="s">
        <v>30</v>
      </c>
      <c r="B16" s="273" t="s">
        <v>66</v>
      </c>
      <c r="C16" s="101">
        <v>88545690</v>
      </c>
      <c r="D16" s="101">
        <v>88545685</v>
      </c>
      <c r="E16" s="101">
        <v>88545685</v>
      </c>
      <c r="F16" s="101">
        <v>88545685</v>
      </c>
      <c r="G16" s="101">
        <v>88545685</v>
      </c>
      <c r="H16" s="101">
        <v>88545685</v>
      </c>
      <c r="I16" s="101">
        <v>88545685</v>
      </c>
      <c r="J16" s="101">
        <v>88545685</v>
      </c>
      <c r="K16" s="101">
        <v>88545685</v>
      </c>
      <c r="L16" s="101">
        <v>88545685</v>
      </c>
      <c r="M16" s="101">
        <v>88545685</v>
      </c>
      <c r="N16" s="101">
        <v>88545685</v>
      </c>
      <c r="O16" s="102">
        <f t="shared" si="0"/>
        <v>1062548225</v>
      </c>
    </row>
    <row r="17" spans="1:15" s="100" customFormat="1" ht="27" customHeight="1">
      <c r="A17" s="97" t="s">
        <v>31</v>
      </c>
      <c r="B17" s="272" t="s">
        <v>162</v>
      </c>
      <c r="C17" s="98">
        <v>17896613</v>
      </c>
      <c r="D17" s="98">
        <v>17896613</v>
      </c>
      <c r="E17" s="98">
        <v>17896613</v>
      </c>
      <c r="F17" s="98">
        <v>17896613</v>
      </c>
      <c r="G17" s="98">
        <v>17896613</v>
      </c>
      <c r="H17" s="98">
        <v>17896613</v>
      </c>
      <c r="I17" s="98">
        <v>17896613</v>
      </c>
      <c r="J17" s="98">
        <v>17896613</v>
      </c>
      <c r="K17" s="98">
        <v>17896613</v>
      </c>
      <c r="L17" s="98">
        <v>17896613</v>
      </c>
      <c r="M17" s="98">
        <v>17896613</v>
      </c>
      <c r="N17" s="98">
        <v>17896620</v>
      </c>
      <c r="O17" s="99">
        <f t="shared" si="0"/>
        <v>214759363</v>
      </c>
    </row>
    <row r="18" spans="1:15" s="100" customFormat="1" ht="14.1" customHeight="1">
      <c r="A18" s="97" t="s">
        <v>32</v>
      </c>
      <c r="B18" s="270" t="s">
        <v>126</v>
      </c>
      <c r="C18" s="98">
        <v>94053726</v>
      </c>
      <c r="D18" s="98">
        <v>94053726</v>
      </c>
      <c r="E18" s="98">
        <v>94053726</v>
      </c>
      <c r="F18" s="98">
        <v>94053726</v>
      </c>
      <c r="G18" s="98">
        <v>94053726</v>
      </c>
      <c r="H18" s="98">
        <v>94053726</v>
      </c>
      <c r="I18" s="98">
        <v>94053726</v>
      </c>
      <c r="J18" s="98">
        <v>94053726</v>
      </c>
      <c r="K18" s="98">
        <v>94053726</v>
      </c>
      <c r="L18" s="98">
        <v>94053726</v>
      </c>
      <c r="M18" s="98">
        <v>94053726</v>
      </c>
      <c r="N18" s="98">
        <v>94053724</v>
      </c>
      <c r="O18" s="99">
        <f t="shared" si="0"/>
        <v>1128644710</v>
      </c>
    </row>
    <row r="19" spans="1:15" s="100" customFormat="1" ht="14.1" customHeight="1">
      <c r="A19" s="97" t="s">
        <v>33</v>
      </c>
      <c r="B19" s="270" t="s">
        <v>163</v>
      </c>
      <c r="C19" s="98">
        <v>5125000</v>
      </c>
      <c r="D19" s="98">
        <v>5125000</v>
      </c>
      <c r="E19" s="98">
        <v>5125000</v>
      </c>
      <c r="F19" s="98">
        <v>5125000</v>
      </c>
      <c r="G19" s="98">
        <v>5125000</v>
      </c>
      <c r="H19" s="98">
        <v>5125000</v>
      </c>
      <c r="I19" s="98">
        <v>5125000</v>
      </c>
      <c r="J19" s="98">
        <v>5125000</v>
      </c>
      <c r="K19" s="98">
        <v>5125000</v>
      </c>
      <c r="L19" s="98">
        <v>5125000</v>
      </c>
      <c r="M19" s="98">
        <v>5125000</v>
      </c>
      <c r="N19" s="98">
        <v>5125000</v>
      </c>
      <c r="O19" s="99">
        <f t="shared" si="0"/>
        <v>61500000</v>
      </c>
    </row>
    <row r="20" spans="1:15" s="100" customFormat="1" ht="14.1" customHeight="1">
      <c r="A20" s="97" t="s">
        <v>34</v>
      </c>
      <c r="B20" s="270" t="s">
        <v>13</v>
      </c>
      <c r="C20" s="98">
        <v>20482372</v>
      </c>
      <c r="D20" s="98">
        <v>20482372</v>
      </c>
      <c r="E20" s="98">
        <v>20482372</v>
      </c>
      <c r="F20" s="98">
        <v>20482372</v>
      </c>
      <c r="G20" s="98">
        <v>20482372</v>
      </c>
      <c r="H20" s="98">
        <v>20482372</v>
      </c>
      <c r="I20" s="98">
        <v>20482372</v>
      </c>
      <c r="J20" s="98">
        <v>20482372</v>
      </c>
      <c r="K20" s="98">
        <v>20482372</v>
      </c>
      <c r="L20" s="98">
        <v>20482372</v>
      </c>
      <c r="M20" s="98">
        <v>20482372</v>
      </c>
      <c r="N20" s="98">
        <v>20482373</v>
      </c>
      <c r="O20" s="99">
        <f t="shared" si="0"/>
        <v>245788465</v>
      </c>
    </row>
    <row r="21" spans="1:15" s="100" customFormat="1" ht="14.1" customHeight="1">
      <c r="A21" s="97" t="s">
        <v>35</v>
      </c>
      <c r="B21" s="270" t="s">
        <v>212</v>
      </c>
      <c r="C21" s="98">
        <v>53001972</v>
      </c>
      <c r="D21" s="98">
        <v>53001972</v>
      </c>
      <c r="E21" s="98">
        <v>53001972</v>
      </c>
      <c r="F21" s="98">
        <v>53001972</v>
      </c>
      <c r="G21" s="98">
        <v>53001972</v>
      </c>
      <c r="H21" s="98">
        <v>53001972</v>
      </c>
      <c r="I21" s="98">
        <v>53001972</v>
      </c>
      <c r="J21" s="98">
        <v>53001972</v>
      </c>
      <c r="K21" s="98">
        <v>53001972</v>
      </c>
      <c r="L21" s="98">
        <v>53001972</v>
      </c>
      <c r="M21" s="98">
        <v>53001972</v>
      </c>
      <c r="N21" s="98">
        <v>53001979</v>
      </c>
      <c r="O21" s="99">
        <f>SUM(C21:N21)</f>
        <v>636023671</v>
      </c>
    </row>
    <row r="22" spans="1:15" s="100" customFormat="1">
      <c r="A22" s="97" t="s">
        <v>36</v>
      </c>
      <c r="B22" s="272" t="s">
        <v>166</v>
      </c>
      <c r="C22" s="98">
        <v>22135563</v>
      </c>
      <c r="D22" s="98">
        <v>22135563</v>
      </c>
      <c r="E22" s="98">
        <v>22135563</v>
      </c>
      <c r="F22" s="98">
        <v>22135563</v>
      </c>
      <c r="G22" s="98">
        <v>22135563</v>
      </c>
      <c r="H22" s="98">
        <v>22135563</v>
      </c>
      <c r="I22" s="98">
        <v>22135563</v>
      </c>
      <c r="J22" s="98">
        <v>22135563</v>
      </c>
      <c r="K22" s="98">
        <v>22135563</v>
      </c>
      <c r="L22" s="98">
        <v>22135563</v>
      </c>
      <c r="M22" s="98">
        <v>22135563</v>
      </c>
      <c r="N22" s="98">
        <v>22135564</v>
      </c>
      <c r="O22" s="99">
        <f t="shared" si="0"/>
        <v>265626757</v>
      </c>
    </row>
    <row r="23" spans="1:15" s="100" customFormat="1" ht="14.1" customHeight="1">
      <c r="A23" s="97" t="s">
        <v>37</v>
      </c>
      <c r="B23" s="270" t="s">
        <v>215</v>
      </c>
      <c r="C23" s="98"/>
      <c r="D23" s="98"/>
      <c r="E23" s="98">
        <v>41100000</v>
      </c>
      <c r="F23" s="98"/>
      <c r="G23" s="98"/>
      <c r="H23" s="98"/>
      <c r="I23" s="98"/>
      <c r="J23" s="98"/>
      <c r="K23" s="98"/>
      <c r="L23" s="98"/>
      <c r="M23" s="98"/>
      <c r="N23" s="98"/>
      <c r="O23" s="99">
        <f t="shared" si="0"/>
        <v>41100000</v>
      </c>
    </row>
    <row r="24" spans="1:15" s="100" customFormat="1" ht="14.1" customHeight="1" thickBot="1">
      <c r="A24" s="97" t="s">
        <v>38</v>
      </c>
      <c r="B24" s="270" t="s">
        <v>683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>
        <v>116166704</v>
      </c>
      <c r="O24" s="99">
        <f t="shared" si="0"/>
        <v>116166704</v>
      </c>
    </row>
    <row r="25" spans="1:15" s="93" customFormat="1" ht="15.95" customHeight="1" thickBot="1">
      <c r="A25" s="106" t="s">
        <v>39</v>
      </c>
      <c r="B25" s="37" t="s">
        <v>112</v>
      </c>
      <c r="C25" s="103">
        <f t="shared" ref="C25:N25" si="2">SUM(C16:C24)</f>
        <v>301240936</v>
      </c>
      <c r="D25" s="103">
        <f t="shared" si="2"/>
        <v>301240931</v>
      </c>
      <c r="E25" s="103">
        <f t="shared" si="2"/>
        <v>342340931</v>
      </c>
      <c r="F25" s="103">
        <f t="shared" si="2"/>
        <v>301240931</v>
      </c>
      <c r="G25" s="103">
        <f t="shared" si="2"/>
        <v>301240931</v>
      </c>
      <c r="H25" s="103">
        <f t="shared" si="2"/>
        <v>301240931</v>
      </c>
      <c r="I25" s="103">
        <f t="shared" si="2"/>
        <v>301240931</v>
      </c>
      <c r="J25" s="103">
        <f t="shared" si="2"/>
        <v>301240931</v>
      </c>
      <c r="K25" s="103">
        <f t="shared" si="2"/>
        <v>301240931</v>
      </c>
      <c r="L25" s="103">
        <f t="shared" si="2"/>
        <v>301240931</v>
      </c>
      <c r="M25" s="103">
        <f t="shared" si="2"/>
        <v>301240931</v>
      </c>
      <c r="N25" s="103">
        <f t="shared" si="2"/>
        <v>417407649</v>
      </c>
      <c r="O25" s="104">
        <f t="shared" si="0"/>
        <v>3772157895</v>
      </c>
    </row>
    <row r="26" spans="1:15" ht="16.5" thickBot="1">
      <c r="A26" s="106" t="s">
        <v>40</v>
      </c>
      <c r="B26" s="274" t="s">
        <v>113</v>
      </c>
      <c r="C26" s="107">
        <f t="shared" ref="C26:O26" si="3">C14-C25</f>
        <v>86659649</v>
      </c>
      <c r="D26" s="107">
        <f t="shared" si="3"/>
        <v>-133340346</v>
      </c>
      <c r="E26" s="107">
        <f t="shared" si="3"/>
        <v>259809654</v>
      </c>
      <c r="F26" s="107">
        <f t="shared" si="3"/>
        <v>-133340346</v>
      </c>
      <c r="G26" s="107">
        <f t="shared" si="3"/>
        <v>-133340346</v>
      </c>
      <c r="H26" s="107">
        <f t="shared" si="3"/>
        <v>135085083</v>
      </c>
      <c r="I26" s="107">
        <f t="shared" si="3"/>
        <v>-133340346</v>
      </c>
      <c r="J26" s="107">
        <f t="shared" si="3"/>
        <v>-133340346</v>
      </c>
      <c r="K26" s="107">
        <f t="shared" si="3"/>
        <v>342909654</v>
      </c>
      <c r="L26" s="107">
        <f t="shared" si="3"/>
        <v>-133340346</v>
      </c>
      <c r="M26" s="107">
        <f t="shared" si="3"/>
        <v>135085083</v>
      </c>
      <c r="N26" s="107">
        <f t="shared" si="3"/>
        <v>-159507047</v>
      </c>
      <c r="O26" s="108">
        <f t="shared" si="3"/>
        <v>0</v>
      </c>
    </row>
    <row r="27" spans="1:15">
      <c r="A27" s="110"/>
    </row>
    <row r="28" spans="1:15">
      <c r="B28" s="111"/>
      <c r="C28" s="112"/>
      <c r="D28" s="112"/>
      <c r="O28" s="109"/>
    </row>
    <row r="29" spans="1:15">
      <c r="O29" s="109"/>
    </row>
    <row r="30" spans="1:15">
      <c r="O30" s="109"/>
    </row>
    <row r="31" spans="1:15">
      <c r="O31" s="109"/>
    </row>
    <row r="32" spans="1:15">
      <c r="O32" s="109"/>
    </row>
    <row r="33" spans="15:15">
      <c r="O33" s="109"/>
    </row>
    <row r="34" spans="15:15">
      <c r="O34" s="109"/>
    </row>
    <row r="35" spans="15:15">
      <c r="O35" s="109"/>
    </row>
    <row r="36" spans="15:15">
      <c r="O36" s="109"/>
    </row>
    <row r="37" spans="15:15">
      <c r="O37" s="109"/>
    </row>
    <row r="38" spans="15:15">
      <c r="O38" s="109"/>
    </row>
    <row r="39" spans="15:15">
      <c r="O39" s="109"/>
    </row>
    <row r="40" spans="15:15">
      <c r="O40" s="109"/>
    </row>
    <row r="41" spans="15:15">
      <c r="O41" s="109"/>
    </row>
    <row r="42" spans="15:15">
      <c r="O42" s="109"/>
    </row>
    <row r="43" spans="15:15">
      <c r="O43" s="109"/>
    </row>
    <row r="44" spans="15:15">
      <c r="O44" s="109"/>
    </row>
    <row r="45" spans="15:15">
      <c r="O45" s="109"/>
    </row>
    <row r="46" spans="15:15">
      <c r="O46" s="109"/>
    </row>
    <row r="47" spans="15:15">
      <c r="O47" s="109"/>
    </row>
    <row r="48" spans="15:15">
      <c r="O48" s="109"/>
    </row>
    <row r="49" spans="15:15">
      <c r="O49" s="109"/>
    </row>
    <row r="50" spans="15:15">
      <c r="O50" s="109"/>
    </row>
    <row r="51" spans="15:15">
      <c r="O51" s="109"/>
    </row>
    <row r="52" spans="15:15">
      <c r="O52" s="109"/>
    </row>
    <row r="53" spans="15:15">
      <c r="O53" s="109"/>
    </row>
    <row r="54" spans="15:15">
      <c r="O54" s="109"/>
    </row>
    <row r="55" spans="15:15">
      <c r="O55" s="109"/>
    </row>
    <row r="56" spans="15:15">
      <c r="O56" s="109"/>
    </row>
    <row r="57" spans="15:15">
      <c r="O57" s="109"/>
    </row>
    <row r="58" spans="15:15">
      <c r="O58" s="109"/>
    </row>
    <row r="59" spans="15:15">
      <c r="O59" s="109"/>
    </row>
    <row r="60" spans="15:15">
      <c r="O60" s="109"/>
    </row>
    <row r="61" spans="15:15">
      <c r="O61" s="109"/>
    </row>
    <row r="62" spans="15:15">
      <c r="O62" s="109"/>
    </row>
    <row r="63" spans="15:15">
      <c r="O63" s="109"/>
    </row>
    <row r="64" spans="15:15">
      <c r="O64" s="109"/>
    </row>
    <row r="65" spans="15:15">
      <c r="O65" s="109"/>
    </row>
    <row r="66" spans="15:15">
      <c r="O66" s="109"/>
    </row>
    <row r="67" spans="15:15">
      <c r="O67" s="109"/>
    </row>
    <row r="68" spans="15:15">
      <c r="O68" s="109"/>
    </row>
    <row r="69" spans="15:15">
      <c r="O69" s="109"/>
    </row>
    <row r="70" spans="15:15">
      <c r="O70" s="109"/>
    </row>
    <row r="71" spans="15:15">
      <c r="O71" s="109"/>
    </row>
    <row r="72" spans="15:15">
      <c r="O72" s="109"/>
    </row>
    <row r="73" spans="15:15">
      <c r="O73" s="109"/>
    </row>
    <row r="74" spans="15:15">
      <c r="O74" s="109"/>
    </row>
    <row r="75" spans="15:15">
      <c r="O75" s="109"/>
    </row>
    <row r="76" spans="15:15">
      <c r="O76" s="109"/>
    </row>
    <row r="77" spans="15:15">
      <c r="O77" s="109"/>
    </row>
    <row r="78" spans="15:15">
      <c r="O78" s="109"/>
    </row>
    <row r="79" spans="15:15">
      <c r="O79" s="109"/>
    </row>
    <row r="80" spans="15:15">
      <c r="O80" s="109"/>
    </row>
    <row r="81" spans="15:15">
      <c r="O81" s="109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74" orientation="landscape" r:id="rId1"/>
  <headerFooter alignWithMargins="0">
    <oddHeader>&amp;R&amp;"Times New Roman CE,Félkövér dőlt"&amp;11 4. számú tájékoztató tábla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D24"/>
  <sheetViews>
    <sheetView zoomScaleNormal="100" workbookViewId="0">
      <selection activeCell="G22" sqref="G22"/>
    </sheetView>
  </sheetViews>
  <sheetFormatPr defaultRowHeight="12.75"/>
  <cols>
    <col min="1" max="1" width="6.33203125" customWidth="1"/>
    <col min="2" max="2" width="51.83203125" customWidth="1"/>
    <col min="3" max="3" width="22.1640625" customWidth="1"/>
    <col min="4" max="4" width="14.6640625" customWidth="1"/>
  </cols>
  <sheetData>
    <row r="1" spans="1:4">
      <c r="C1" t="s">
        <v>665</v>
      </c>
    </row>
    <row r="2" spans="1:4" ht="49.5" customHeight="1">
      <c r="A2" s="988" t="s">
        <v>741</v>
      </c>
      <c r="B2" s="988"/>
      <c r="C2" s="988"/>
      <c r="D2" s="988"/>
    </row>
    <row r="3" spans="1:4" ht="15.75">
      <c r="A3" s="544"/>
      <c r="B3" s="544"/>
      <c r="C3" s="544"/>
      <c r="D3" s="544"/>
    </row>
    <row r="4" spans="1:4" ht="13.5" thickBot="1">
      <c r="A4" s="545"/>
      <c r="B4" s="545"/>
      <c r="C4" s="989" t="s">
        <v>54</v>
      </c>
      <c r="D4" s="989"/>
    </row>
    <row r="5" spans="1:4" ht="26.25" thickBot="1">
      <c r="A5" s="546" t="s">
        <v>70</v>
      </c>
      <c r="B5" s="547" t="s">
        <v>587</v>
      </c>
      <c r="C5" s="547" t="s">
        <v>588</v>
      </c>
      <c r="D5" s="548" t="s">
        <v>662</v>
      </c>
    </row>
    <row r="6" spans="1:4">
      <c r="A6" s="549" t="s">
        <v>18</v>
      </c>
      <c r="B6" s="550" t="s">
        <v>589</v>
      </c>
      <c r="C6" s="551" t="s">
        <v>590</v>
      </c>
      <c r="D6" s="555">
        <v>330000</v>
      </c>
    </row>
    <row r="7" spans="1:4">
      <c r="A7" s="552" t="s">
        <v>19</v>
      </c>
      <c r="B7" s="550" t="s">
        <v>591</v>
      </c>
      <c r="C7" s="551" t="s">
        <v>590</v>
      </c>
      <c r="D7" s="555">
        <v>370000</v>
      </c>
    </row>
    <row r="8" spans="1:4">
      <c r="A8" s="552" t="s">
        <v>20</v>
      </c>
      <c r="B8" s="550" t="s">
        <v>592</v>
      </c>
      <c r="C8" s="551" t="s">
        <v>590</v>
      </c>
      <c r="D8" s="555">
        <v>6800000</v>
      </c>
    </row>
    <row r="9" spans="1:4">
      <c r="A9" s="552" t="s">
        <v>21</v>
      </c>
      <c r="B9" s="550" t="s">
        <v>593</v>
      </c>
      <c r="C9" s="551" t="s">
        <v>590</v>
      </c>
      <c r="D9" s="555">
        <v>22000000</v>
      </c>
    </row>
    <row r="10" spans="1:4">
      <c r="A10" s="552" t="s">
        <v>22</v>
      </c>
      <c r="B10" s="550" t="s">
        <v>594</v>
      </c>
      <c r="C10" s="551" t="s">
        <v>590</v>
      </c>
      <c r="D10" s="555">
        <v>35000000</v>
      </c>
    </row>
    <row r="11" spans="1:4">
      <c r="A11" s="552" t="s">
        <v>24</v>
      </c>
      <c r="B11" s="550" t="s">
        <v>738</v>
      </c>
      <c r="C11" s="551" t="s">
        <v>590</v>
      </c>
      <c r="D11" s="555">
        <v>3000000</v>
      </c>
    </row>
    <row r="12" spans="1:4">
      <c r="A12" s="552" t="s">
        <v>25</v>
      </c>
      <c r="B12" s="550" t="s">
        <v>649</v>
      </c>
      <c r="C12" s="551" t="s">
        <v>590</v>
      </c>
      <c r="D12" s="555">
        <v>339820</v>
      </c>
    </row>
    <row r="13" spans="1:4">
      <c r="A13" s="552" t="s">
        <v>26</v>
      </c>
      <c r="B13" s="550" t="s">
        <v>595</v>
      </c>
      <c r="C13" s="551" t="s">
        <v>590</v>
      </c>
      <c r="D13" s="555">
        <v>48227000</v>
      </c>
    </row>
    <row r="14" spans="1:4">
      <c r="A14" s="552" t="s">
        <v>27</v>
      </c>
      <c r="B14" s="553" t="s">
        <v>596</v>
      </c>
      <c r="C14" s="554" t="s">
        <v>597</v>
      </c>
      <c r="D14" s="555">
        <v>107412000</v>
      </c>
    </row>
    <row r="15" spans="1:4">
      <c r="A15" s="552" t="s">
        <v>28</v>
      </c>
      <c r="B15" s="553" t="s">
        <v>740</v>
      </c>
      <c r="C15" s="554"/>
      <c r="D15" s="555"/>
    </row>
    <row r="16" spans="1:4">
      <c r="A16" s="552" t="s">
        <v>29</v>
      </c>
      <c r="B16" s="553" t="s">
        <v>744</v>
      </c>
      <c r="C16" s="554"/>
      <c r="D16" s="555"/>
    </row>
    <row r="17" spans="1:4">
      <c r="A17" s="552" t="s">
        <v>30</v>
      </c>
      <c r="B17" s="553" t="s">
        <v>598</v>
      </c>
      <c r="C17" s="554" t="s">
        <v>597</v>
      </c>
      <c r="D17" s="555">
        <v>9790000</v>
      </c>
    </row>
    <row r="18" spans="1:4">
      <c r="A18" s="552" t="s">
        <v>31</v>
      </c>
      <c r="B18" s="553" t="s">
        <v>739</v>
      </c>
      <c r="C18" s="554" t="s">
        <v>742</v>
      </c>
      <c r="D18" s="555">
        <v>1830000</v>
      </c>
    </row>
    <row r="19" spans="1:4">
      <c r="A19" s="552" t="s">
        <v>32</v>
      </c>
      <c r="B19" s="553" t="s">
        <v>599</v>
      </c>
      <c r="C19" s="554" t="s">
        <v>600</v>
      </c>
      <c r="D19" s="555">
        <v>3228290</v>
      </c>
    </row>
    <row r="20" spans="1:4" ht="24">
      <c r="A20" s="552" t="s">
        <v>33</v>
      </c>
      <c r="B20" s="660" t="s">
        <v>743</v>
      </c>
      <c r="C20" s="554" t="s">
        <v>600</v>
      </c>
      <c r="D20" s="555">
        <v>424775</v>
      </c>
    </row>
    <row r="21" spans="1:4">
      <c r="A21" s="552" t="s">
        <v>34</v>
      </c>
      <c r="B21" s="660" t="s">
        <v>745</v>
      </c>
      <c r="C21" s="554" t="s">
        <v>746</v>
      </c>
      <c r="D21" s="555">
        <v>1856580</v>
      </c>
    </row>
    <row r="22" spans="1:4">
      <c r="A22" s="552" t="s">
        <v>35</v>
      </c>
      <c r="B22" s="553" t="s">
        <v>601</v>
      </c>
      <c r="C22" s="554" t="s">
        <v>590</v>
      </c>
      <c r="D22" s="555">
        <v>500000</v>
      </c>
    </row>
    <row r="23" spans="1:4" ht="13.5" thickBot="1">
      <c r="A23" s="552" t="s">
        <v>36</v>
      </c>
      <c r="B23" s="553" t="s">
        <v>602</v>
      </c>
      <c r="C23" s="554" t="s">
        <v>590</v>
      </c>
      <c r="D23" s="555">
        <v>350000</v>
      </c>
    </row>
    <row r="24" spans="1:4" ht="13.5" thickBot="1">
      <c r="A24" s="990" t="s">
        <v>52</v>
      </c>
      <c r="B24" s="991"/>
      <c r="C24" s="556"/>
      <c r="D24" s="557">
        <f>SUM(D6:D23)</f>
        <v>241458465</v>
      </c>
    </row>
  </sheetData>
  <mergeCells count="3">
    <mergeCell ref="A2:D2"/>
    <mergeCell ref="C4:D4"/>
    <mergeCell ref="A24:B24"/>
  </mergeCells>
  <conditionalFormatting sqref="D24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Munka3">
    <tabColor rgb="FF92D050"/>
    <pageSetUpPr fitToPage="1"/>
  </sheetPr>
  <dimension ref="A1:E22"/>
  <sheetViews>
    <sheetView zoomScaleNormal="100" workbookViewId="0">
      <selection activeCell="G21" sqref="G21"/>
    </sheetView>
  </sheetViews>
  <sheetFormatPr defaultRowHeight="12.75"/>
  <cols>
    <col min="1" max="1" width="73.6640625" style="44" customWidth="1"/>
    <col min="2" max="2" width="14.6640625" style="44" customWidth="1"/>
    <col min="3" max="3" width="15.1640625" style="44" customWidth="1"/>
    <col min="4" max="4" width="13.6640625" style="44" customWidth="1"/>
    <col min="5" max="5" width="12.33203125" style="44" customWidth="1"/>
    <col min="6" max="16384" width="9.33203125" style="44"/>
  </cols>
  <sheetData>
    <row r="1" spans="1:5" ht="47.25" customHeight="1">
      <c r="A1" s="992" t="s">
        <v>794</v>
      </c>
      <c r="B1" s="992"/>
      <c r="C1" s="992"/>
    </row>
    <row r="2" spans="1:5" ht="22.5" customHeight="1" thickBot="1">
      <c r="A2" s="361"/>
      <c r="B2" s="993" t="s">
        <v>14</v>
      </c>
      <c r="C2" s="993"/>
      <c r="D2" s="993"/>
    </row>
    <row r="3" spans="1:5" s="45" customFormat="1" ht="24" customHeight="1" thickBot="1">
      <c r="A3" s="275" t="s">
        <v>51</v>
      </c>
      <c r="B3" s="360" t="s">
        <v>515</v>
      </c>
      <c r="C3" s="360" t="s">
        <v>632</v>
      </c>
      <c r="D3" s="360" t="s">
        <v>681</v>
      </c>
      <c r="E3" s="710" t="s">
        <v>793</v>
      </c>
    </row>
    <row r="4" spans="1:5" s="46" customFormat="1" ht="13.5" thickBot="1">
      <c r="A4" s="188">
        <v>1</v>
      </c>
      <c r="B4" s="591">
        <v>2</v>
      </c>
      <c r="C4" s="189">
        <v>3</v>
      </c>
      <c r="D4" s="189">
        <v>4</v>
      </c>
      <c r="E4" s="714">
        <v>5</v>
      </c>
    </row>
    <row r="5" spans="1:5">
      <c r="A5" s="113" t="s">
        <v>496</v>
      </c>
      <c r="B5" s="528">
        <v>171200400</v>
      </c>
      <c r="C5" s="528">
        <f>171475200+1092000</f>
        <v>172567200</v>
      </c>
      <c r="D5" s="528">
        <v>171933200</v>
      </c>
      <c r="E5" s="711">
        <v>173078200</v>
      </c>
    </row>
    <row r="6" spans="1:5" ht="12.75" customHeight="1">
      <c r="A6" s="114" t="s">
        <v>497</v>
      </c>
      <c r="B6" s="528">
        <v>31221643</v>
      </c>
      <c r="C6" s="528">
        <v>30659810</v>
      </c>
      <c r="D6" s="528">
        <v>13944426</v>
      </c>
      <c r="E6" s="712">
        <v>1473250</v>
      </c>
    </row>
    <row r="7" spans="1:5">
      <c r="A7" s="114" t="s">
        <v>498</v>
      </c>
      <c r="B7" s="528">
        <v>228360000</v>
      </c>
      <c r="C7" s="528">
        <v>236796400</v>
      </c>
      <c r="D7" s="528">
        <v>250165404</v>
      </c>
      <c r="E7" s="712">
        <v>255270900</v>
      </c>
    </row>
    <row r="8" spans="1:5">
      <c r="A8" s="114" t="s">
        <v>506</v>
      </c>
      <c r="B8" s="528">
        <f>1876000+2816000</f>
        <v>4692000</v>
      </c>
      <c r="C8" s="528">
        <f>5084500+1408000</f>
        <v>6492500</v>
      </c>
      <c r="D8" s="528">
        <v>2265260</v>
      </c>
      <c r="E8" s="712">
        <v>0</v>
      </c>
    </row>
    <row r="9" spans="1:5">
      <c r="A9" s="114" t="s">
        <v>499</v>
      </c>
      <c r="B9" s="528">
        <v>68400000</v>
      </c>
      <c r="C9" s="528">
        <v>75924000</v>
      </c>
      <c r="D9" s="528">
        <v>79079600</v>
      </c>
      <c r="E9" s="712">
        <v>94851000</v>
      </c>
    </row>
    <row r="10" spans="1:5">
      <c r="A10" s="114" t="s">
        <v>500</v>
      </c>
      <c r="B10" s="528">
        <v>43260000</v>
      </c>
      <c r="C10" s="528">
        <v>49440000</v>
      </c>
      <c r="D10" s="528">
        <v>51062500</v>
      </c>
      <c r="E10" s="712">
        <v>53023300</v>
      </c>
    </row>
    <row r="11" spans="1:5">
      <c r="A11" s="114" t="s">
        <v>685</v>
      </c>
      <c r="B11" s="528"/>
      <c r="C11" s="528"/>
      <c r="D11" s="528">
        <v>5026800</v>
      </c>
      <c r="E11" s="712">
        <v>9223000</v>
      </c>
    </row>
    <row r="12" spans="1:5">
      <c r="A12" s="114" t="s">
        <v>633</v>
      </c>
      <c r="B12" s="528">
        <v>0</v>
      </c>
      <c r="C12" s="528">
        <v>4149200</v>
      </c>
      <c r="D12" s="528">
        <v>0</v>
      </c>
      <c r="E12" s="712">
        <v>0</v>
      </c>
    </row>
    <row r="13" spans="1:5">
      <c r="A13" s="114" t="s">
        <v>503</v>
      </c>
      <c r="B13" s="528">
        <v>14227380</v>
      </c>
      <c r="C13" s="528">
        <v>26249578</v>
      </c>
      <c r="D13" s="528">
        <v>25944000</v>
      </c>
      <c r="E13" s="712">
        <v>26105000</v>
      </c>
    </row>
    <row r="14" spans="1:5">
      <c r="A14" s="114" t="s">
        <v>501</v>
      </c>
      <c r="B14" s="528">
        <v>56788354</v>
      </c>
      <c r="C14" s="528">
        <v>48688480</v>
      </c>
      <c r="D14" s="528">
        <v>52415000</v>
      </c>
      <c r="E14" s="712">
        <v>70490000</v>
      </c>
    </row>
    <row r="15" spans="1:5">
      <c r="A15" s="114" t="s">
        <v>686</v>
      </c>
      <c r="B15" s="528"/>
      <c r="C15" s="528">
        <v>18900000</v>
      </c>
      <c r="D15" s="528">
        <v>18900000</v>
      </c>
      <c r="E15" s="712">
        <v>20790000</v>
      </c>
    </row>
    <row r="16" spans="1:5">
      <c r="A16" s="114" t="s">
        <v>502</v>
      </c>
      <c r="B16" s="528">
        <v>10450000</v>
      </c>
      <c r="C16" s="528">
        <v>9570000</v>
      </c>
      <c r="D16" s="528">
        <v>9570000</v>
      </c>
      <c r="E16" s="712">
        <v>9790000</v>
      </c>
    </row>
    <row r="17" spans="1:5">
      <c r="A17" s="114" t="s">
        <v>687</v>
      </c>
      <c r="B17" s="528"/>
      <c r="C17" s="528"/>
      <c r="D17" s="528">
        <v>9688000</v>
      </c>
      <c r="E17" s="712">
        <v>10080000</v>
      </c>
    </row>
    <row r="18" spans="1:5">
      <c r="A18" s="114" t="s">
        <v>504</v>
      </c>
      <c r="B18" s="528">
        <v>46104000</v>
      </c>
      <c r="C18" s="528">
        <v>46838400</v>
      </c>
      <c r="D18" s="528">
        <v>48046080</v>
      </c>
      <c r="E18" s="712">
        <v>56107000</v>
      </c>
    </row>
    <row r="19" spans="1:5">
      <c r="A19" s="114" t="s">
        <v>508</v>
      </c>
      <c r="B19" s="528">
        <v>45645899</v>
      </c>
      <c r="C19" s="528">
        <v>79684803</v>
      </c>
      <c r="D19" s="528">
        <v>67254782</v>
      </c>
      <c r="E19" s="712">
        <v>64134029</v>
      </c>
    </row>
    <row r="20" spans="1:5">
      <c r="A20" s="114" t="s">
        <v>688</v>
      </c>
      <c r="B20" s="528"/>
      <c r="C20" s="528"/>
      <c r="D20" s="528">
        <v>2513016</v>
      </c>
      <c r="E20" s="712">
        <v>1091664</v>
      </c>
    </row>
    <row r="21" spans="1:5" ht="23.25" thickBot="1">
      <c r="A21" s="114" t="s">
        <v>505</v>
      </c>
      <c r="B21" s="528">
        <v>18917160</v>
      </c>
      <c r="C21" s="528">
        <v>19087020</v>
      </c>
      <c r="D21" s="528">
        <v>19172520</v>
      </c>
      <c r="E21" s="713">
        <v>20559110</v>
      </c>
    </row>
    <row r="22" spans="1:5" s="48" customFormat="1" ht="19.5" customHeight="1" thickBot="1">
      <c r="A22" s="34" t="s">
        <v>52</v>
      </c>
      <c r="B22" s="47">
        <f>SUM(B5:B21)</f>
        <v>739266836</v>
      </c>
      <c r="C22" s="47">
        <f>SUM(C5:C21)</f>
        <v>825047391</v>
      </c>
      <c r="D22" s="47">
        <f>SUM(D5:D21)</f>
        <v>826980588</v>
      </c>
      <c r="E22" s="47">
        <f>SUM(E5:E21)</f>
        <v>866066453</v>
      </c>
    </row>
  </sheetData>
  <mergeCells count="2">
    <mergeCell ref="A1:C1"/>
    <mergeCell ref="B2:D2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>
    <oddHeader>&amp;C
&amp;R&amp;"Times New Roman CE,Félkövér dőlt"&amp;11 5.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37</vt:i4>
      </vt:variant>
      <vt:variant>
        <vt:lpstr>Névvel ellátott tartományok</vt:lpstr>
      </vt:variant>
      <vt:variant>
        <vt:i4>18</vt:i4>
      </vt:variant>
    </vt:vector>
  </HeadingPairs>
  <TitlesOfParts>
    <vt:vector size="55" baseType="lpstr"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6.mell.</vt:lpstr>
      <vt:lpstr>6-a.melléklet</vt:lpstr>
      <vt:lpstr>7.sz.mell.</vt:lpstr>
      <vt:lpstr>8. sz. mell. </vt:lpstr>
      <vt:lpstr>9.mell</vt:lpstr>
      <vt:lpstr>9.1. sz. mell</vt:lpstr>
      <vt:lpstr>9.1-a.mell.</vt:lpstr>
      <vt:lpstr>9.1.1. sz. mell </vt:lpstr>
      <vt:lpstr>9.1.2. sz. mell  </vt:lpstr>
      <vt:lpstr>9.1.3. sz. mell   </vt:lpstr>
      <vt:lpstr>9.2. sz. mell</vt:lpstr>
      <vt:lpstr>9.2-a.sz.mell.</vt:lpstr>
      <vt:lpstr>9.2.1. sz. mell</vt:lpstr>
      <vt:lpstr>9.3. sz. mell</vt:lpstr>
      <vt:lpstr>9.4. sz. mell </vt:lpstr>
      <vt:lpstr>9.5. sz. mell </vt:lpstr>
      <vt:lpstr>9.6. sz. mell </vt:lpstr>
      <vt:lpstr>9.7. sz. mell </vt:lpstr>
      <vt:lpstr>9.8. sz. mell </vt:lpstr>
      <vt:lpstr>9.8.1. sz. mell </vt:lpstr>
      <vt:lpstr>9.8.2. sz. mell </vt:lpstr>
      <vt:lpstr>10.sz.mell</vt:lpstr>
      <vt:lpstr>1. sz tájékoztató t</vt:lpstr>
      <vt:lpstr>2. sz tájékoztató t.</vt:lpstr>
      <vt:lpstr>3.sz tájékoztató t.</vt:lpstr>
      <vt:lpstr>4.sz.tájékoztató</vt:lpstr>
      <vt:lpstr>5.sz tájékoztató t.</vt:lpstr>
      <vt:lpstr>'9.1. sz. mell'!Nyomtatási_cím</vt:lpstr>
      <vt:lpstr>'9.1.1. sz. mell '!Nyomtatási_cím</vt:lpstr>
      <vt:lpstr>'9.1.2. sz. mell  '!Nyomtatási_cím</vt:lpstr>
      <vt:lpstr>'9.1.3. sz. mell   '!Nyomtatási_cím</vt:lpstr>
      <vt:lpstr>'9.2. sz. mell'!Nyomtatási_cím</vt:lpstr>
      <vt:lpstr>'9.2.1. sz. mell'!Nyomtatási_cím</vt:lpstr>
      <vt:lpstr>'9.3. sz. mell'!Nyomtatási_cím</vt:lpstr>
      <vt:lpstr>'9.4. sz. mell '!Nyomtatási_cím</vt:lpstr>
      <vt:lpstr>'9.5. sz. mell '!Nyomtatási_cím</vt:lpstr>
      <vt:lpstr>'9.6. sz. mell '!Nyomtatási_cím</vt:lpstr>
      <vt:lpstr>'9.7. sz. mell '!Nyomtatási_cím</vt:lpstr>
      <vt:lpstr>'9.8. sz. mell '!Nyomtatási_cím</vt:lpstr>
      <vt:lpstr>'9.8.1. sz. mell '!Nyomtatási_cím</vt:lpstr>
      <vt:lpstr>'9.8.2. sz. mell '!Nyomtatási_cím</vt:lpstr>
      <vt:lpstr>'1.1.sz.mell.'!Nyomtatási_terület</vt:lpstr>
      <vt:lpstr>'1.2.sz.mell.'!Nyomtatási_terület</vt:lpstr>
      <vt:lpstr>'1.3.sz.mell.'!Nyomtatási_terület</vt:lpstr>
      <vt:lpstr>'1.4.sz.mell.'!Nyomtatási_terület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maczak_istvanne</cp:lastModifiedBy>
  <cp:lastPrinted>2018-12-06T10:07:56Z</cp:lastPrinted>
  <dcterms:created xsi:type="dcterms:W3CDTF">1999-10-30T10:30:45Z</dcterms:created>
  <dcterms:modified xsi:type="dcterms:W3CDTF">2018-12-12T12:40:02Z</dcterms:modified>
</cp:coreProperties>
</file>