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firstSheet="3" activeTab="7"/>
  </bookViews>
  <sheets>
    <sheet name="1. melléklet_BEVÉTEL_KIADÁS" sheetId="1" r:id="rId1"/>
    <sheet name="2.sz.m.Bevételek" sheetId="2" r:id="rId2"/>
    <sheet name="3.2.sz.mfelh.bev.részl ÁFA külö" sheetId="3" state="hidden" r:id="rId3"/>
    <sheet name="3.sz.m.Kiadások" sheetId="4" r:id="rId4"/>
    <sheet name="5.sz.Pénzmaradvány elsz." sheetId="5" r:id="rId5"/>
    <sheet name="8.sz.Pénzmaradvány felosztása" sheetId="6" state="hidden" r:id="rId6"/>
    <sheet name="6.sz.Mérleg" sheetId="7" r:id="rId7"/>
    <sheet name="7.sz.Pénzforgalom" sheetId="8" r:id="rId8"/>
    <sheet name="8.sz Vagyonkimutatás" sheetId="9" r:id="rId9"/>
  </sheets>
  <definedNames>
    <definedName name="_xlnm.Print_Titles" localSheetId="1">'2.sz.m.Bevételek'!$1:$4</definedName>
    <definedName name="_xlnm.Print_Area" localSheetId="0">'1. melléklet_BEVÉTEL_KIADÁS'!$A$1:$S$40</definedName>
    <definedName name="_xlnm.Print_Area" localSheetId="1">'2.sz.m.Bevételek'!$A$1:$S$67</definedName>
    <definedName name="_xlnm.Print_Area" localSheetId="2">'3.2.sz.mfelh.bev.részl ÁFA külö'!$A$1:$H$32</definedName>
    <definedName name="_xlnm.Print_Area" localSheetId="3">'3.sz.m.Kiadások'!$A$1:$S$42</definedName>
    <definedName name="_xlnm.Print_Area" localSheetId="6">'6.sz.Mérleg'!$A$1:$D$44</definedName>
    <definedName name="_xlnm.Print_Area" localSheetId="7">'7.sz.Pénzforgalom'!$A$1:$F$61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<sst xmlns="http://schemas.openxmlformats.org/spreadsheetml/2006/main" count="543" uniqueCount="440">
  <si>
    <t xml:space="preserve"> Vagyonalap :Ingatlan értékesítés utáni ÁFA befizetés</t>
  </si>
  <si>
    <t>Vízügyi építési alap bevételei</t>
  </si>
  <si>
    <t>Felhalmozási célú pénzeszköz átvétel összesen(+8+…11):</t>
  </si>
  <si>
    <t>Működési célú pénzeszköz átvétel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</si>
  <si>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</si>
  <si>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</si>
  <si>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</si>
  <si>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</si>
  <si>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</si>
  <si>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</si>
  <si>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</si>
  <si>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</si>
  <si>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</si>
  <si>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</si>
  <si>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</si>
  <si>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</si>
  <si>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</si>
  <si>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</si>
  <si>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</si>
  <si>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</si>
  <si>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</si>
  <si>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</si>
  <si>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</si>
  <si>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</si>
  <si>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</si>
  <si>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</si>
  <si>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</si>
  <si>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</si>
  <si>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</si>
  <si>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</si>
  <si>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</si>
  <si>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</si>
  <si>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</si>
  <si>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</si>
  <si>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</si>
  <si>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</si>
  <si>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</si>
  <si>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</si>
  <si>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</si>
  <si>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</si>
  <si>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</si>
  <si>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</si>
  <si>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</si>
  <si>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</si>
  <si>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</si>
  <si>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</si>
  <si>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</si>
  <si>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</si>
  <si>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</si>
  <si>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</si>
  <si>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</si>
  <si>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</si>
  <si>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</si>
  <si>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</si>
  <si>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</si>
  <si>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</si>
  <si>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</si>
  <si>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</si>
  <si>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</si>
  <si>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</si>
  <si>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</si>
  <si>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</si>
  <si>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</si>
  <si>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</si>
  <si>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</si>
  <si>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</si>
  <si>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</si>
  <si>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</si>
  <si>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</si>
  <si>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</si>
  <si>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</si>
  <si>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</si>
  <si>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</si>
  <si>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</si>
  <si>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</si>
  <si>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Bérpolítikai intézkedések (kereset kiegészítés )</t>
  </si>
  <si>
    <t>ÁFA bevételek</t>
  </si>
  <si>
    <t>Polgármesteri keret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</si>
  <si>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</si>
  <si>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</si>
  <si>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</si>
  <si>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</si>
  <si>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</si>
  <si>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</si>
  <si>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</si>
  <si>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</si>
  <si>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</si>
  <si>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</si>
  <si>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</si>
  <si>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</si>
  <si>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</si>
  <si>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</si>
  <si>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</si>
  <si>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</si>
  <si>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</si>
  <si>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</si>
  <si>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</si>
  <si>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</si>
  <si>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</si>
  <si>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</si>
  <si>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</si>
  <si>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</si>
  <si>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</si>
  <si>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</si>
  <si>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</si>
  <si>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Egyéb müködési célú pénzeszköz átvétel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</si>
  <si>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</si>
  <si>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</si>
  <si>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</si>
  <si>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</si>
  <si>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</si>
  <si>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</si>
  <si>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</si>
  <si>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</si>
  <si>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</si>
  <si>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</si>
  <si>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</si>
  <si>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</si>
  <si>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</si>
  <si>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Élelmiszer beszerzés</t>
  </si>
  <si>
    <t>Vásárolt termékek és szolg.Áfa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</si>
  <si>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</si>
  <si>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</si>
  <si>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</si>
  <si>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</si>
  <si>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</si>
  <si>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</si>
  <si>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Kamatkiadás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</si>
  <si>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</si>
  <si>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</si>
  <si>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</si>
  <si>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</si>
  <si>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</si>
  <si>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</si>
  <si>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</si>
  <si>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</si>
  <si>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</si>
  <si>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</si>
  <si>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>Felhalmozási bevételek</t>
  </si>
  <si>
    <t>Likvid hitel felvétel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</si>
  <si>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</si>
  <si>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</si>
  <si>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</si>
  <si>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</si>
  <si>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</si>
  <si>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</si>
  <si>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</si>
  <si>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</si>
  <si>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</si>
  <si>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</si>
  <si>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</si>
  <si>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</si>
  <si>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</si>
  <si>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</si>
  <si>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</si>
  <si>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</si>
  <si>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</si>
  <si>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</si>
  <si>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</si>
  <si>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</si>
  <si>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</si>
  <si>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</si>
  <si>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</si>
  <si>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</si>
  <si>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</si>
  <si>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</si>
  <si>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</si>
  <si>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</si>
  <si>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</si>
  <si>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</si>
  <si>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</si>
  <si>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</si>
  <si>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</si>
  <si>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</si>
  <si>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</si>
  <si>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</si>
  <si>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</si>
  <si>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</si>
  <si>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</si>
  <si>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</si>
  <si>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</si>
  <si>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</si>
  <si>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Halmozódásmentes (int.fin.nélkül)</t>
  </si>
  <si>
    <t>Normatíva támogatás</t>
  </si>
  <si>
    <t>Intézményi finanszírozás</t>
  </si>
  <si>
    <t>Műk. Célú pénzeszközátvétel</t>
  </si>
  <si>
    <t>Dologi és egyéb folyókiadások</t>
  </si>
  <si>
    <t>Szociális kiadások</t>
  </si>
  <si>
    <t>Normatíva átvétel</t>
  </si>
  <si>
    <t>1.sz módosítás</t>
  </si>
  <si>
    <t>1.mód utáni</t>
  </si>
  <si>
    <t>1.sz mód.</t>
  </si>
  <si>
    <t>1.sz. módosítás utáni</t>
  </si>
  <si>
    <t>2.sz mód.</t>
  </si>
  <si>
    <t>2.sz. módosítás utáni</t>
  </si>
  <si>
    <t>2.sz módosítás</t>
  </si>
  <si>
    <t>2.mód utáni</t>
  </si>
  <si>
    <t>Félévi mód.</t>
  </si>
  <si>
    <t>Félévi módosítás utáni</t>
  </si>
  <si>
    <t>Teljesítés</t>
  </si>
  <si>
    <t>Teljesítés %</t>
  </si>
  <si>
    <t>Félévi módosítás</t>
  </si>
  <si>
    <t>Félévi mód utáni</t>
  </si>
  <si>
    <t>TELJESÍTÉS</t>
  </si>
  <si>
    <t>TELJESÍTÉS %</t>
  </si>
  <si>
    <t>Pénzkészlet</t>
  </si>
  <si>
    <t>Függő, átfutó, kiegyenlítő kiadások</t>
  </si>
  <si>
    <t>ELŐIRÁNYZAT</t>
  </si>
  <si>
    <t>4.sz mód.</t>
  </si>
  <si>
    <t>4.sz. módosítás utáni</t>
  </si>
  <si>
    <t>4.sz módosítás</t>
  </si>
  <si>
    <t>4.mód utáni</t>
  </si>
  <si>
    <t>5.sz módosítás</t>
  </si>
  <si>
    <t>5.mód utáni</t>
  </si>
  <si>
    <t>5.sz mód.</t>
  </si>
  <si>
    <t>5.sz. módosítás utáni</t>
  </si>
  <si>
    <t>6.sz mód.</t>
  </si>
  <si>
    <t>6.sz módosítás</t>
  </si>
  <si>
    <t>2012. évi</t>
  </si>
  <si>
    <t>eredeti előirányzat</t>
  </si>
  <si>
    <t>módosított előir.</t>
  </si>
  <si>
    <t>Teljesülés</t>
  </si>
  <si>
    <t xml:space="preserve">Teljesülés </t>
  </si>
  <si>
    <t>%</t>
  </si>
  <si>
    <t>TELJESÜLÉS</t>
  </si>
  <si>
    <t>ezer Ft</t>
  </si>
  <si>
    <t>módosított előirányzat</t>
  </si>
  <si>
    <t>Teljesülés
ezer Ft</t>
  </si>
  <si>
    <t>Teljesülés
%</t>
  </si>
  <si>
    <t>Állományi érték</t>
  </si>
  <si>
    <t>Előző év</t>
  </si>
  <si>
    <t>Tárgyév</t>
  </si>
  <si>
    <t xml:space="preserve"> E S Z K Ö Z Ö K</t>
  </si>
  <si>
    <t xml:space="preserve">A. BEFEKTETETT ESZKÖZÖK ÖSSZESEN </t>
  </si>
  <si>
    <t>I. Immateriális javak</t>
  </si>
  <si>
    <t>II.Tárgyi eszközök</t>
  </si>
  <si>
    <t>III: Befektett pénzügyi eszközök</t>
  </si>
  <si>
    <t>IV.Üzemeltetésre átadadott eszközök</t>
  </si>
  <si>
    <t>B.FORGÓ ESZKÖZÖK ÖSSZESEN</t>
  </si>
  <si>
    <t>I.Készletek</t>
  </si>
  <si>
    <t>II.Követelések</t>
  </si>
  <si>
    <t>III.Értékpapírok</t>
  </si>
  <si>
    <t>IV.Pénzeszközök</t>
  </si>
  <si>
    <t>V.Egyéb aktív pénzügyi elszámolások</t>
  </si>
  <si>
    <t>E S Z K Ö Z Ö K  Ö S S Z E S E N</t>
  </si>
  <si>
    <t>F O R R  Á S O K</t>
  </si>
  <si>
    <t>D.SAJÁT TŐKE ÖSSZESEN</t>
  </si>
  <si>
    <t>1.Induló tőke</t>
  </si>
  <si>
    <t>2.Tőkeváltozások</t>
  </si>
  <si>
    <t>3.Értékelési tartalék</t>
  </si>
  <si>
    <t>E.TARTALÉKOK ÖSSZESEN</t>
  </si>
  <si>
    <t>I.Költségvetési tartalékok</t>
  </si>
  <si>
    <t>II.Vállalkozási tartalék</t>
  </si>
  <si>
    <t>F,) KÖTELEZETTSÉGEK ÖSSZESEN</t>
  </si>
  <si>
    <t>I. Hosszúlejáratú kötelezettségek</t>
  </si>
  <si>
    <t>II.Rövidlejáratú kötelezettségek</t>
  </si>
  <si>
    <t>III.Egyéb passziv pénzügyi elszámolások</t>
  </si>
  <si>
    <t>F O R R Á S O K  Ö S S Z E S E N</t>
  </si>
  <si>
    <t>Eredeti</t>
  </si>
  <si>
    <t>Módosított</t>
  </si>
  <si>
    <t>előirányzat</t>
  </si>
  <si>
    <t>Személyi juttatás</t>
  </si>
  <si>
    <t>Munkaadókat terhelő járulékok</t>
  </si>
  <si>
    <t>Dologi és folyó kiadások</t>
  </si>
  <si>
    <t>Intézmény finanszírozás</t>
  </si>
  <si>
    <t>Végleges működési pénzeszközátadások</t>
  </si>
  <si>
    <t>Ellátottak juttatásai</t>
  </si>
  <si>
    <t>Felhalmozási célú támogatásértékű kiadások.egyéb támogatás</t>
  </si>
  <si>
    <t>Államháztartáson kivülre végleges felhalmozási pénzeszközátadások</t>
  </si>
  <si>
    <t>Hosszú lejáratú kölcsönök nyújtása</t>
  </si>
  <si>
    <t>Rövid lejáratú kölcsönök nyújtása</t>
  </si>
  <si>
    <t>Költségvetési pénzforgalmi kiadások összesen (1+…12)</t>
  </si>
  <si>
    <t xml:space="preserve">Hosszú lejáratú hitelek </t>
  </si>
  <si>
    <t xml:space="preserve">Rövid lejáratú hitelek </t>
  </si>
  <si>
    <t>Tulajdonviszonyt megtestesítő értékpapírok kiadásai</t>
  </si>
  <si>
    <t>Forgatási célú hitelviszonyt megtestesítő értékpapírok kiadásai</t>
  </si>
  <si>
    <t>Finanszírozási kiadások összesen (14…17):</t>
  </si>
  <si>
    <t>Pénzforgalmi kiadások ( 13+18)</t>
  </si>
  <si>
    <t>Pénzforgalom nélküli kiadások</t>
  </si>
  <si>
    <t>Továbbadási (lebonyolítási)célú kiadások</t>
  </si>
  <si>
    <t>Kiegyenlítő, függő, átfutó kiadások</t>
  </si>
  <si>
    <t>KIADÁSOK ÖSSZESEN   (19+….22))</t>
  </si>
  <si>
    <t xml:space="preserve">                                </t>
  </si>
  <si>
    <t>Intézményi müködési bevételek</t>
  </si>
  <si>
    <t>Önkormányzat sajátos müködési bevételei</t>
  </si>
  <si>
    <t>Működési célú támogatásértékű bevételek,egyéb támogatások</t>
  </si>
  <si>
    <t>Államházt.-on kivülről végleges működési pénzeszk.átv.</t>
  </si>
  <si>
    <t>Felhalmozási és tőke jellegű bevételek</t>
  </si>
  <si>
    <t>28-ból önk.sajátos felh-i és tőkebevételei</t>
  </si>
  <si>
    <t>Felhalmozási célú támogatásértékű bevételek,egyéb támogatások</t>
  </si>
  <si>
    <t>Államházt.-on kivülről végleges felhalmozási pénzeszk.átv.</t>
  </si>
  <si>
    <t>Támogatások kiegészítések</t>
  </si>
  <si>
    <t>32-ből önkormányzat költségvetési támogatása</t>
  </si>
  <si>
    <t>Hosszúlejáratú kölcsönök visszatérülése</t>
  </si>
  <si>
    <t>Rövidlejáratú kölcsönök visszatérülése</t>
  </si>
  <si>
    <t>Költségvetési pénzforgalmi bevételek összesen (24+…28+30+31+32+34+35)</t>
  </si>
  <si>
    <t>Hosszúlejáratú hitelek felvétele</t>
  </si>
  <si>
    <t>Rövidlejáratú hitelek felvétele</t>
  </si>
  <si>
    <t>Tartós hitelviszonyt megtestesítő értékpapírok bevétele</t>
  </si>
  <si>
    <t>Forgatási célú hitelviszpnyt megtestesítő értékpapírok bevételei</t>
  </si>
  <si>
    <t>Finanszírozási bevételek összesen   (37+…..+40)</t>
  </si>
  <si>
    <t>Pénzforgalmi bevételek összesen (36+41)</t>
  </si>
  <si>
    <t>Pénzforgalom nélküli bevételek</t>
  </si>
  <si>
    <t>Továbbadási(lebonyolítási) célú bevételek</t>
  </si>
  <si>
    <t>Kiegyenlítő, átfutó, függő bevételek összesen</t>
  </si>
  <si>
    <t>BEVÉTELEK ÖSSZESEN  ( 42+….45)</t>
  </si>
  <si>
    <t>KÖLTSÉGVETÉSI BEVÉTELEK ÉS KIADÁSOK KÜLÖNBSÉGE ((36+43-13-20)</t>
  </si>
  <si>
    <t>FINANSZÍROSZÁSI MŰVELETEK EREDMÉNYE (41-18)</t>
  </si>
  <si>
    <t>TOVÁBBADÁSI CÉLÚ BEVÉTELEK ÉS KIADÁSOK KÜLÖNBSÉGE (44-21)</t>
  </si>
  <si>
    <t>AKTÍV PASSZÍV  PÉNZÜGYI MŰVELETEK EGYENLEGE (45-22)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</si>
  <si>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</si>
  <si>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</si>
  <si>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</si>
  <si>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</si>
  <si>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</si>
  <si>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</si>
  <si>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</si>
  <si>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</si>
  <si>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</si>
  <si>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</si>
  <si>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</si>
  <si>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</si>
  <si>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</si>
  <si>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</si>
  <si>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</si>
  <si>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</si>
  <si>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</si>
  <si>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</si>
  <si>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</si>
  <si>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</si>
  <si>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</si>
  <si>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</si>
  <si>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</si>
  <si>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</si>
  <si>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</si>
  <si>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</si>
  <si>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</si>
  <si>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</si>
  <si>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</si>
  <si>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</si>
  <si>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</si>
  <si>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</si>
  <si>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</si>
  <si>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</si>
  <si>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</si>
  <si>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</si>
  <si>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</si>
  <si>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</si>
  <si>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</si>
  <si>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</si>
  <si>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</si>
  <si>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</si>
  <si>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</si>
  <si>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</si>
  <si>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</si>
  <si>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</si>
  <si>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</si>
  <si>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</si>
  <si>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</si>
  <si>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</si>
  <si>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</si>
  <si>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</si>
  <si>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</si>
  <si>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</si>
  <si>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</si>
  <si>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</si>
  <si>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</si>
  <si>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</si>
  <si>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</si>
  <si>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</si>
  <si>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</si>
  <si>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</si>
  <si>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</si>
  <si>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</si>
  <si>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</si>
  <si>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</si>
  <si>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</si>
  <si>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</si>
  <si>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 xml:space="preserve">    V. Egyéb aktív pénzügyi elszámolások</t>
  </si>
  <si>
    <t>FORRÁSOK</t>
  </si>
  <si>
    <t>F) KÖTELEZETTSÉGEK</t>
  </si>
  <si>
    <t xml:space="preserve">     I. Hosszú lejáratú kötelezettségek (forgalomképes)</t>
  </si>
  <si>
    <t xml:space="preserve">     II. Rövid lejáratú kötelezettségek (forgalomképes)</t>
  </si>
  <si>
    <t xml:space="preserve">     III. Egyéb passzív pénzügyi elszámolások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</si>
  <si>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</si>
  <si>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</si>
  <si>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</si>
  <si>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</si>
  <si>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</si>
  <si>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</si>
  <si>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</si>
  <si>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</si>
  <si>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</si>
  <si>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</si>
  <si>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</si>
  <si>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</si>
  <si>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</si>
  <si>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</si>
  <si>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</si>
  <si>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</si>
  <si>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</si>
  <si>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Költségvetési bankszámlák záróegyenlegei</t>
  </si>
  <si>
    <t>Pénztár és betétkönyv záróegyenlegei</t>
  </si>
  <si>
    <t xml:space="preserve">Záró pénzkészlet </t>
  </si>
  <si>
    <t>Költségvetési  aktív kiegyenlítő elsz.záróegy.</t>
  </si>
  <si>
    <t>Passziv kiegenlítő  elszámolások záró egyenlege</t>
  </si>
  <si>
    <t>Költségvetési aktiv átfutó elsz.záróegy.</t>
  </si>
  <si>
    <t>Passziv átfutó elszámolások záró egyenlege</t>
  </si>
  <si>
    <t>Aktiv függő elszámolások záró egyenlege</t>
  </si>
  <si>
    <t>Passziv függő elszámolások záró egyenlege</t>
  </si>
  <si>
    <t>Egyéb aktiv és passziv pü.elsz.össz</t>
  </si>
  <si>
    <t>Előzőévekben képzett tartalékok maradványa</t>
  </si>
  <si>
    <t>Vállalkozási tevékenység pénzforgalmi eredménye</t>
  </si>
  <si>
    <t>TÁRGYÉVI HELYESBÍTETT PÉNZMARADVÁNY  (03+-4-5)</t>
  </si>
  <si>
    <t>Intézményi költségvetési befiz.többlettámogatás miatt</t>
  </si>
  <si>
    <t>Költségvetési befizetés többlettámogatás miatt</t>
  </si>
  <si>
    <t>Költségvetési kiutalás kiutalatlan intézm.támogatás miatt</t>
  </si>
  <si>
    <t>Költségvetési kiutalás kiutalatlan támogatás miatt</t>
  </si>
  <si>
    <t>Pénzmaradványt terhelő elvonások</t>
  </si>
  <si>
    <t>Költségvetési pénzmaradvány( 13+………+-18 )</t>
  </si>
  <si>
    <t>Vállalk.tev.eredményéből alaptev.ellát.-ra felhaszn.össz.:</t>
  </si>
  <si>
    <t xml:space="preserve">ktv.-i pénzmaradv.ülön jogszabály alapján mód.tétel </t>
  </si>
  <si>
    <t>MÓDOSÍTOTT PÉNZMARADVÁNY ( 7+-9 )</t>
  </si>
  <si>
    <t>A 10.sorból- Egészségbiztos.alapból foly.pénzeszk.maradványa</t>
  </si>
  <si>
    <t>A 10.sorból- -Kötelezettéggel terhelt pénzmaradvány</t>
  </si>
  <si>
    <t>A 10.sorból - Szabad pénzmaradvány</t>
  </si>
  <si>
    <t>Technikai összesen (22+23+24+25):</t>
  </si>
  <si>
    <t>Tárgyévi pénzmaradvány</t>
  </si>
  <si>
    <t>Tárgyévi felosztott maradvány</t>
  </si>
  <si>
    <t>Működési költségvetés kötött pénzmaradvány :</t>
  </si>
  <si>
    <t>Függő-átfutó kiadásokra</t>
  </si>
  <si>
    <t>Felhalmozási költségvetés kötött pénzmaradvány :</t>
  </si>
  <si>
    <t>Működési költségvetés szabad pénzmaradvány :</t>
  </si>
  <si>
    <t>Működési tartalék</t>
  </si>
  <si>
    <t>PÉNZMARADVÁNY FELOSZTÁSA ÖSSZESEN (1+2+3):</t>
  </si>
  <si>
    <t xml:space="preserve"> 2013. évi eredeti előirányzat</t>
  </si>
  <si>
    <t>2013.évi eredeti</t>
  </si>
  <si>
    <t xml:space="preserve">2013. évi módosított </t>
  </si>
  <si>
    <t>2013. évet érintő, be nem érkezett szállítói számlákra</t>
  </si>
  <si>
    <t>2013. évi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</si>
</sst>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9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24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25" borderId="15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3" fontId="14" fillId="25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26" borderId="21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27" borderId="13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3" xfId="0" applyFont="1" applyBorder="1" applyAlignment="1">
      <alignment/>
    </xf>
    <xf numFmtId="0" fontId="16" fillId="0" borderId="24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3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0" fontId="14" fillId="24" borderId="21" xfId="0" applyFont="1" applyFill="1" applyBorder="1" applyAlignment="1">
      <alignment/>
    </xf>
    <xf numFmtId="3" fontId="14" fillId="24" borderId="2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24" borderId="27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3" fontId="14" fillId="24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>
      <alignment horizontal="right"/>
    </xf>
    <xf numFmtId="9" fontId="4" fillId="0" borderId="21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30" xfId="72" applyFont="1" applyBorder="1" applyAlignment="1">
      <alignment/>
    </xf>
    <xf numFmtId="9" fontId="0" fillId="0" borderId="13" xfId="72" applyFont="1" applyBorder="1" applyAlignment="1">
      <alignment/>
    </xf>
    <xf numFmtId="9" fontId="4" fillId="0" borderId="14" xfId="72" applyFont="1" applyBorder="1" applyAlignment="1">
      <alignment/>
    </xf>
    <xf numFmtId="9" fontId="0" fillId="0" borderId="13" xfId="72" applyFont="1" applyFill="1" applyBorder="1" applyAlignment="1">
      <alignment/>
    </xf>
    <xf numFmtId="9" fontId="4" fillId="0" borderId="31" xfId="72" applyFont="1" applyBorder="1" applyAlignment="1">
      <alignment/>
    </xf>
    <xf numFmtId="9" fontId="4" fillId="0" borderId="13" xfId="72" applyFont="1" applyBorder="1" applyAlignment="1">
      <alignment/>
    </xf>
    <xf numFmtId="9" fontId="4" fillId="0" borderId="15" xfId="72" applyFont="1" applyFill="1" applyBorder="1" applyAlignment="1">
      <alignment/>
    </xf>
    <xf numFmtId="9" fontId="13" fillId="0" borderId="21" xfId="72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72" applyFont="1" applyFill="1" applyBorder="1" applyAlignment="1">
      <alignment/>
    </xf>
    <xf numFmtId="0" fontId="14" fillId="0" borderId="30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9" fontId="14" fillId="0" borderId="33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14" fillId="0" borderId="0" xfId="0" applyNumberFormat="1" applyFont="1" applyAlignment="1">
      <alignment/>
    </xf>
    <xf numFmtId="3" fontId="1" fillId="0" borderId="34" xfId="0" applyNumberFormat="1" applyFont="1" applyFill="1" applyBorder="1" applyAlignment="1">
      <alignment horizontal="right"/>
    </xf>
    <xf numFmtId="0" fontId="14" fillId="24" borderId="1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3" fontId="14" fillId="0" borderId="3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4" fillId="0" borderId="36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26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4" fillId="27" borderId="16" xfId="0" applyFont="1" applyFill="1" applyBorder="1" applyAlignment="1">
      <alignment/>
    </xf>
    <xf numFmtId="0" fontId="14" fillId="25" borderId="21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 wrapText="1"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9" xfId="0" applyNumberFormat="1" applyFont="1" applyBorder="1" applyAlignment="1">
      <alignment horizontal="right"/>
    </xf>
    <xf numFmtId="3" fontId="20" fillId="0" borderId="50" xfId="0" applyNumberFormat="1" applyFont="1" applyBorder="1" applyAlignment="1">
      <alignment horizontal="right"/>
    </xf>
    <xf numFmtId="3" fontId="20" fillId="0" borderId="51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0" borderId="46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0" fontId="7" fillId="0" borderId="55" xfId="0" applyFont="1" applyBorder="1" applyAlignment="1">
      <alignment horizontal="center" wrapText="1"/>
    </xf>
    <xf numFmtId="3" fontId="6" fillId="27" borderId="47" xfId="0" applyNumberFormat="1" applyFont="1" applyFill="1" applyBorder="1" applyAlignment="1">
      <alignment/>
    </xf>
    <xf numFmtId="3" fontId="20" fillId="0" borderId="47" xfId="0" applyNumberFormat="1" applyFont="1" applyBorder="1" applyAlignment="1">
      <alignment/>
    </xf>
    <xf numFmtId="3" fontId="6" fillId="27" borderId="40" xfId="0" applyNumberFormat="1" applyFont="1" applyFill="1" applyBorder="1" applyAlignment="1">
      <alignment/>
    </xf>
    <xf numFmtId="3" fontId="6" fillId="27" borderId="54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7" fillId="0" borderId="45" xfId="0" applyFont="1" applyBorder="1" applyAlignment="1">
      <alignment horizontal="center"/>
    </xf>
    <xf numFmtId="3" fontId="7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/>
    </xf>
    <xf numFmtId="3" fontId="7" fillId="0" borderId="58" xfId="0" applyNumberFormat="1" applyFont="1" applyFill="1" applyBorder="1" applyAlignment="1">
      <alignment/>
    </xf>
    <xf numFmtId="0" fontId="6" fillId="0" borderId="59" xfId="0" applyFont="1" applyFill="1" applyBorder="1" applyAlignment="1">
      <alignment/>
    </xf>
    <xf numFmtId="166" fontId="14" fillId="0" borderId="60" xfId="0" applyNumberFormat="1" applyFont="1" applyBorder="1" applyAlignment="1">
      <alignment/>
    </xf>
    <xf numFmtId="166" fontId="14" fillId="0" borderId="53" xfId="0" applyNumberFormat="1" applyFont="1" applyBorder="1" applyAlignment="1">
      <alignment/>
    </xf>
    <xf numFmtId="3" fontId="14" fillId="26" borderId="21" xfId="40" applyNumberFormat="1" applyFont="1" applyFill="1" applyBorder="1" applyAlignment="1">
      <alignment horizontal="right"/>
    </xf>
    <xf numFmtId="3" fontId="14" fillId="0" borderId="21" xfId="40" applyNumberFormat="1" applyFont="1" applyFill="1" applyBorder="1" applyAlignment="1">
      <alignment horizontal="right"/>
    </xf>
    <xf numFmtId="3" fontId="1" fillId="28" borderId="14" xfId="0" applyNumberFormat="1" applyFont="1" applyFill="1" applyBorder="1" applyAlignment="1">
      <alignment horizontal="right"/>
    </xf>
    <xf numFmtId="0" fontId="14" fillId="0" borderId="30" xfId="0" applyFont="1" applyBorder="1" applyAlignment="1">
      <alignment horizontal="center" wrapText="1"/>
    </xf>
    <xf numFmtId="166" fontId="14" fillId="0" borderId="61" xfId="0" applyNumberFormat="1" applyFont="1" applyBorder="1" applyAlignment="1">
      <alignment/>
    </xf>
    <xf numFmtId="166" fontId="14" fillId="0" borderId="54" xfId="0" applyNumberFormat="1" applyFont="1" applyBorder="1" applyAlignment="1">
      <alignment/>
    </xf>
    <xf numFmtId="3" fontId="20" fillId="28" borderId="62" xfId="0" applyNumberFormat="1" applyFont="1" applyFill="1" applyBorder="1" applyAlignment="1">
      <alignment/>
    </xf>
    <xf numFmtId="3" fontId="20" fillId="28" borderId="40" xfId="0" applyNumberFormat="1" applyFont="1" applyFill="1" applyBorder="1" applyAlignment="1">
      <alignment/>
    </xf>
    <xf numFmtId="3" fontId="20" fillId="28" borderId="51" xfId="0" applyNumberFormat="1" applyFont="1" applyFill="1" applyBorder="1" applyAlignment="1">
      <alignment/>
    </xf>
    <xf numFmtId="3" fontId="20" fillId="28" borderId="47" xfId="0" applyNumberFormat="1" applyFont="1" applyFill="1" applyBorder="1" applyAlignment="1">
      <alignment/>
    </xf>
    <xf numFmtId="9" fontId="14" fillId="0" borderId="34" xfId="72" applyFont="1" applyFill="1" applyBorder="1" applyAlignment="1">
      <alignment horizontal="right"/>
    </xf>
    <xf numFmtId="9" fontId="1" fillId="0" borderId="35" xfId="72" applyFont="1" applyFill="1" applyBorder="1" applyAlignment="1">
      <alignment horizontal="right"/>
    </xf>
    <xf numFmtId="9" fontId="14" fillId="0" borderId="36" xfId="72" applyFont="1" applyFill="1" applyBorder="1" applyAlignment="1">
      <alignment horizontal="right"/>
    </xf>
    <xf numFmtId="9" fontId="14" fillId="26" borderId="21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" fillId="0" borderId="37" xfId="72" applyFont="1" applyFill="1" applyBorder="1" applyAlignment="1">
      <alignment horizontal="right"/>
    </xf>
    <xf numFmtId="9" fontId="1" fillId="0" borderId="37" xfId="72" applyFont="1" applyFill="1" applyBorder="1" applyAlignment="1">
      <alignment horizontal="right"/>
    </xf>
    <xf numFmtId="9" fontId="14" fillId="0" borderId="21" xfId="72" applyFont="1" applyFill="1" applyBorder="1" applyAlignment="1">
      <alignment horizontal="right"/>
    </xf>
    <xf numFmtId="9" fontId="14" fillId="25" borderId="38" xfId="72" applyFont="1" applyFill="1" applyBorder="1" applyAlignment="1">
      <alignment horizontal="right"/>
    </xf>
    <xf numFmtId="9" fontId="1" fillId="0" borderId="0" xfId="72" applyFont="1" applyFill="1" applyAlignment="1">
      <alignment/>
    </xf>
    <xf numFmtId="9" fontId="14" fillId="0" borderId="23" xfId="72" applyFont="1" applyFill="1" applyBorder="1" applyAlignment="1">
      <alignment/>
    </xf>
    <xf numFmtId="9" fontId="1" fillId="0" borderId="17" xfId="72" applyFont="1" applyFill="1" applyBorder="1" applyAlignment="1">
      <alignment horizontal="right"/>
    </xf>
    <xf numFmtId="9" fontId="1" fillId="0" borderId="17" xfId="72" applyFont="1" applyBorder="1" applyAlignment="1">
      <alignment horizontal="right"/>
    </xf>
    <xf numFmtId="9" fontId="14" fillId="0" borderId="23" xfId="72" applyFont="1" applyFill="1" applyBorder="1" applyAlignment="1">
      <alignment/>
    </xf>
    <xf numFmtId="9" fontId="1" fillId="0" borderId="13" xfId="72" applyFont="1" applyFill="1" applyBorder="1" applyAlignment="1">
      <alignment horizontal="right"/>
    </xf>
    <xf numFmtId="9" fontId="1" fillId="0" borderId="25" xfId="72" applyFont="1" applyFill="1" applyBorder="1" applyAlignment="1">
      <alignment horizontal="right"/>
    </xf>
    <xf numFmtId="9" fontId="14" fillId="0" borderId="23" xfId="72" applyFont="1" applyBorder="1" applyAlignment="1">
      <alignment/>
    </xf>
    <xf numFmtId="9" fontId="1" fillId="0" borderId="14" xfId="72" applyFont="1" applyFill="1" applyBorder="1" applyAlignment="1">
      <alignment horizontal="right"/>
    </xf>
    <xf numFmtId="9" fontId="1" fillId="0" borderId="14" xfId="72" applyFont="1" applyBorder="1" applyAlignment="1">
      <alignment horizontal="right"/>
    </xf>
    <xf numFmtId="9" fontId="1" fillId="0" borderId="16" xfId="72" applyFont="1" applyBorder="1" applyAlignment="1">
      <alignment/>
    </xf>
    <xf numFmtId="9" fontId="1" fillId="28" borderId="14" xfId="72" applyFont="1" applyFill="1" applyBorder="1" applyAlignment="1">
      <alignment horizontal="right"/>
    </xf>
    <xf numFmtId="9" fontId="1" fillId="0" borderId="14" xfId="72" applyFont="1" applyBorder="1" applyAlignment="1">
      <alignment/>
    </xf>
    <xf numFmtId="9" fontId="1" fillId="0" borderId="17" xfId="72" applyFont="1" applyBorder="1" applyAlignment="1">
      <alignment/>
    </xf>
    <xf numFmtId="9" fontId="1" fillId="0" borderId="13" xfId="72" applyFont="1" applyBorder="1" applyAlignment="1">
      <alignment/>
    </xf>
    <xf numFmtId="9" fontId="1" fillId="0" borderId="14" xfId="72" applyFont="1" applyBorder="1" applyAlignment="1">
      <alignment/>
    </xf>
    <xf numFmtId="9" fontId="14" fillId="0" borderId="21" xfId="72" applyFont="1" applyFill="1" applyBorder="1" applyAlignment="1">
      <alignment/>
    </xf>
    <xf numFmtId="9" fontId="14" fillId="0" borderId="15" xfId="72" applyFont="1" applyBorder="1" applyAlignment="1">
      <alignment/>
    </xf>
    <xf numFmtId="9" fontId="14" fillId="24" borderId="21" xfId="72" applyFont="1" applyFill="1" applyBorder="1" applyAlignment="1">
      <alignment/>
    </xf>
    <xf numFmtId="9" fontId="14" fillId="0" borderId="17" xfId="72" applyFont="1" applyFill="1" applyBorder="1" applyAlignment="1">
      <alignment horizontal="right"/>
    </xf>
    <xf numFmtId="9" fontId="14" fillId="0" borderId="14" xfId="72" applyFont="1" applyBorder="1" applyAlignment="1">
      <alignment horizontal="right"/>
    </xf>
    <xf numFmtId="9" fontId="14" fillId="0" borderId="13" xfId="72" applyFont="1" applyBorder="1" applyAlignment="1">
      <alignment horizontal="right"/>
    </xf>
    <xf numFmtId="9" fontId="1" fillId="0" borderId="14" xfId="72" applyFont="1" applyFill="1" applyBorder="1" applyAlignment="1">
      <alignment/>
    </xf>
    <xf numFmtId="9" fontId="14" fillId="24" borderId="27" xfId="72" applyFont="1" applyFill="1" applyBorder="1" applyAlignment="1">
      <alignment/>
    </xf>
    <xf numFmtId="9" fontId="14" fillId="25" borderId="15" xfId="72" applyFont="1" applyFill="1" applyBorder="1" applyAlignment="1">
      <alignment/>
    </xf>
    <xf numFmtId="0" fontId="14" fillId="28" borderId="29" xfId="0" applyFont="1" applyFill="1" applyBorder="1" applyAlignment="1">
      <alignment horizontal="center" wrapText="1"/>
    </xf>
    <xf numFmtId="9" fontId="7" fillId="0" borderId="45" xfId="72" applyFont="1" applyBorder="1" applyAlignment="1">
      <alignment/>
    </xf>
    <xf numFmtId="9" fontId="7" fillId="0" borderId="58" xfId="72" applyFont="1" applyBorder="1" applyAlignment="1">
      <alignment/>
    </xf>
    <xf numFmtId="9" fontId="6" fillId="0" borderId="47" xfId="72" applyFont="1" applyBorder="1" applyAlignment="1">
      <alignment/>
    </xf>
    <xf numFmtId="9" fontId="6" fillId="0" borderId="40" xfId="72" applyFont="1" applyBorder="1" applyAlignment="1">
      <alignment/>
    </xf>
    <xf numFmtId="9" fontId="20" fillId="0" borderId="40" xfId="72" applyFont="1" applyBorder="1" applyAlignment="1">
      <alignment/>
    </xf>
    <xf numFmtId="9" fontId="20" fillId="28" borderId="40" xfId="72" applyFont="1" applyFill="1" applyBorder="1" applyAlignment="1">
      <alignment/>
    </xf>
    <xf numFmtId="9" fontId="20" fillId="0" borderId="47" xfId="72" applyFont="1" applyBorder="1" applyAlignment="1">
      <alignment/>
    </xf>
    <xf numFmtId="9" fontId="6" fillId="0" borderId="54" xfId="72" applyFont="1" applyBorder="1" applyAlignment="1">
      <alignment/>
    </xf>
    <xf numFmtId="9" fontId="7" fillId="0" borderId="58" xfId="72" applyFont="1" applyFill="1" applyBorder="1" applyAlignment="1">
      <alignment/>
    </xf>
    <xf numFmtId="9" fontId="6" fillId="27" borderId="47" xfId="72" applyFont="1" applyFill="1" applyBorder="1" applyAlignment="1">
      <alignment/>
    </xf>
    <xf numFmtId="9" fontId="20" fillId="28" borderId="47" xfId="72" applyFont="1" applyFill="1" applyBorder="1" applyAlignment="1">
      <alignment/>
    </xf>
    <xf numFmtId="9" fontId="6" fillId="27" borderId="40" xfId="72" applyFont="1" applyFill="1" applyBorder="1" applyAlignment="1">
      <alignment/>
    </xf>
    <xf numFmtId="9" fontId="6" fillId="27" borderId="54" xfId="72" applyFont="1" applyFill="1" applyBorder="1" applyAlignment="1">
      <alignment/>
    </xf>
    <xf numFmtId="9" fontId="0" fillId="0" borderId="0" xfId="72" applyFont="1" applyAlignment="1">
      <alignment/>
    </xf>
    <xf numFmtId="9" fontId="7" fillId="0" borderId="55" xfId="72" applyFont="1" applyBorder="1" applyAlignment="1">
      <alignment horizontal="center" wrapText="1"/>
    </xf>
    <xf numFmtId="9" fontId="0" fillId="0" borderId="21" xfId="72" applyFont="1" applyBorder="1" applyAlignment="1">
      <alignment/>
    </xf>
    <xf numFmtId="0" fontId="7" fillId="28" borderId="45" xfId="0" applyFont="1" applyFill="1" applyBorder="1" applyAlignment="1">
      <alignment horizontal="center"/>
    </xf>
    <xf numFmtId="9" fontId="7" fillId="28" borderId="45" xfId="72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166" fontId="14" fillId="0" borderId="63" xfId="0" applyNumberFormat="1" applyFont="1" applyFill="1" applyBorder="1" applyAlignment="1">
      <alignment/>
    </xf>
    <xf numFmtId="166" fontId="14" fillId="0" borderId="64" xfId="0" applyNumberFormat="1" applyFont="1" applyFill="1" applyBorder="1" applyAlignment="1">
      <alignment/>
    </xf>
    <xf numFmtId="166" fontId="14" fillId="0" borderId="65" xfId="0" applyNumberFormat="1" applyFont="1" applyBorder="1" applyAlignment="1">
      <alignment/>
    </xf>
    <xf numFmtId="166" fontId="14" fillId="0" borderId="66" xfId="0" applyNumberFormat="1" applyFont="1" applyBorder="1" applyAlignment="1">
      <alignment/>
    </xf>
    <xf numFmtId="9" fontId="14" fillId="0" borderId="61" xfId="72" applyFont="1" applyBorder="1" applyAlignment="1">
      <alignment/>
    </xf>
    <xf numFmtId="9" fontId="14" fillId="0" borderId="54" xfId="72" applyFont="1" applyBorder="1" applyAlignment="1">
      <alignment/>
    </xf>
    <xf numFmtId="0" fontId="19" fillId="0" borderId="22" xfId="0" applyFont="1" applyBorder="1" applyAlignment="1">
      <alignment/>
    </xf>
    <xf numFmtId="9" fontId="7" fillId="0" borderId="45" xfId="72" applyFont="1" applyBorder="1" applyAlignment="1">
      <alignment horizontal="center"/>
    </xf>
    <xf numFmtId="9" fontId="14" fillId="0" borderId="30" xfId="72" applyFont="1" applyBorder="1" applyAlignment="1">
      <alignment horizontal="center" wrapText="1"/>
    </xf>
    <xf numFmtId="9" fontId="14" fillId="0" borderId="13" xfId="72" applyFont="1" applyBorder="1" applyAlignment="1">
      <alignment horizontal="center"/>
    </xf>
    <xf numFmtId="9" fontId="14" fillId="0" borderId="13" xfId="72" applyFont="1" applyBorder="1" applyAlignment="1">
      <alignment/>
    </xf>
    <xf numFmtId="9" fontId="14" fillId="0" borderId="60" xfId="72" applyFont="1" applyBorder="1" applyAlignment="1">
      <alignment/>
    </xf>
    <xf numFmtId="9" fontId="14" fillId="0" borderId="53" xfId="72" applyFont="1" applyBorder="1" applyAlignment="1">
      <alignment/>
    </xf>
    <xf numFmtId="9" fontId="14" fillId="0" borderId="0" xfId="72" applyFont="1" applyAlignment="1">
      <alignment/>
    </xf>
    <xf numFmtId="9" fontId="14" fillId="0" borderId="0" xfId="72" applyFont="1" applyAlignment="1">
      <alignment/>
    </xf>
    <xf numFmtId="9" fontId="1" fillId="0" borderId="0" xfId="72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9" fontId="4" fillId="0" borderId="17" xfId="72" applyFont="1" applyBorder="1" applyAlignment="1">
      <alignment/>
    </xf>
    <xf numFmtId="3" fontId="0" fillId="0" borderId="13" xfId="0" applyNumberFormat="1" applyFont="1" applyBorder="1" applyAlignment="1">
      <alignment/>
    </xf>
    <xf numFmtId="9" fontId="0" fillId="0" borderId="13" xfId="72" applyFont="1" applyBorder="1" applyAlignment="1">
      <alignment/>
    </xf>
    <xf numFmtId="0" fontId="0" fillId="0" borderId="67" xfId="0" applyFont="1" applyBorder="1" applyAlignment="1">
      <alignment/>
    </xf>
    <xf numFmtId="3" fontId="0" fillId="0" borderId="67" xfId="0" applyNumberFormat="1" applyFont="1" applyBorder="1" applyAlignment="1">
      <alignment/>
    </xf>
    <xf numFmtId="9" fontId="0" fillId="0" borderId="67" xfId="72" applyFont="1" applyBorder="1" applyAlignment="1">
      <alignment/>
    </xf>
    <xf numFmtId="0" fontId="4" fillId="25" borderId="68" xfId="0" applyFont="1" applyFill="1" applyBorder="1" applyAlignment="1">
      <alignment/>
    </xf>
    <xf numFmtId="3" fontId="4" fillId="25" borderId="68" xfId="0" applyNumberFormat="1" applyFont="1" applyFill="1" applyBorder="1" applyAlignment="1">
      <alignment/>
    </xf>
    <xf numFmtId="9" fontId="4" fillId="25" borderId="68" xfId="72" applyFont="1" applyFill="1" applyBorder="1" applyAlignment="1">
      <alignment/>
    </xf>
    <xf numFmtId="3" fontId="4" fillId="0" borderId="17" xfId="40" applyNumberFormat="1" applyFont="1" applyBorder="1" applyAlignment="1">
      <alignment horizontal="right"/>
    </xf>
    <xf numFmtId="3" fontId="0" fillId="0" borderId="13" xfId="40" applyNumberFormat="1" applyFont="1" applyBorder="1" applyAlignment="1">
      <alignment horizontal="right"/>
    </xf>
    <xf numFmtId="3" fontId="0" fillId="0" borderId="13" xfId="4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9" xfId="0" applyFont="1" applyBorder="1" applyAlignment="1">
      <alignment/>
    </xf>
    <xf numFmtId="3" fontId="0" fillId="0" borderId="69" xfId="0" applyNumberFormat="1" applyFont="1" applyBorder="1" applyAlignment="1">
      <alignment/>
    </xf>
    <xf numFmtId="9" fontId="0" fillId="0" borderId="47" xfId="72" applyFont="1" applyBorder="1" applyAlignment="1">
      <alignment/>
    </xf>
    <xf numFmtId="0" fontId="0" fillId="0" borderId="70" xfId="0" applyFont="1" applyBorder="1" applyAlignment="1">
      <alignment/>
    </xf>
    <xf numFmtId="3" fontId="0" fillId="0" borderId="70" xfId="0" applyNumberFormat="1" applyFont="1" applyBorder="1" applyAlignment="1">
      <alignment/>
    </xf>
    <xf numFmtId="9" fontId="0" fillId="0" borderId="40" xfId="72" applyFont="1" applyBorder="1" applyAlignment="1">
      <alignment/>
    </xf>
    <xf numFmtId="3" fontId="0" fillId="0" borderId="70" xfId="0" applyNumberFormat="1" applyFont="1" applyFill="1" applyBorder="1" applyAlignment="1">
      <alignment/>
    </xf>
    <xf numFmtId="9" fontId="0" fillId="0" borderId="40" xfId="72" applyFont="1" applyFill="1" applyBorder="1" applyAlignment="1">
      <alignment/>
    </xf>
    <xf numFmtId="0" fontId="0" fillId="0" borderId="71" xfId="0" applyFont="1" applyBorder="1" applyAlignment="1">
      <alignment/>
    </xf>
    <xf numFmtId="3" fontId="0" fillId="0" borderId="71" xfId="0" applyNumberFormat="1" applyFont="1" applyBorder="1" applyAlignment="1">
      <alignment/>
    </xf>
    <xf numFmtId="9" fontId="0" fillId="0" borderId="39" xfId="72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/>
    </xf>
    <xf numFmtId="3" fontId="0" fillId="0" borderId="73" xfId="0" applyNumberFormat="1" applyFont="1" applyBorder="1" applyAlignment="1">
      <alignment/>
    </xf>
    <xf numFmtId="9" fontId="0" fillId="0" borderId="74" xfId="72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69" xfId="0" applyFont="1" applyBorder="1" applyAlignment="1">
      <alignment/>
    </xf>
    <xf numFmtId="3" fontId="4" fillId="0" borderId="69" xfId="0" applyNumberFormat="1" applyFont="1" applyBorder="1" applyAlignment="1">
      <alignment/>
    </xf>
    <xf numFmtId="9" fontId="4" fillId="0" borderId="47" xfId="72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/>
    </xf>
    <xf numFmtId="3" fontId="4" fillId="0" borderId="76" xfId="0" applyNumberFormat="1" applyFont="1" applyBorder="1" applyAlignment="1">
      <alignment/>
    </xf>
    <xf numFmtId="3" fontId="41" fillId="0" borderId="69" xfId="0" applyNumberFormat="1" applyFont="1" applyBorder="1" applyAlignment="1">
      <alignment/>
    </xf>
    <xf numFmtId="9" fontId="41" fillId="0" borderId="47" xfId="72" applyFont="1" applyBorder="1" applyAlignment="1">
      <alignment/>
    </xf>
    <xf numFmtId="0" fontId="41" fillId="0" borderId="46" xfId="0" applyFont="1" applyBorder="1" applyAlignment="1">
      <alignment horizontal="center"/>
    </xf>
    <xf numFmtId="0" fontId="41" fillId="0" borderId="69" xfId="0" applyFont="1" applyBorder="1" applyAlignment="1">
      <alignment/>
    </xf>
    <xf numFmtId="0" fontId="42" fillId="0" borderId="0" xfId="0" applyFont="1" applyAlignment="1">
      <alignment/>
    </xf>
    <xf numFmtId="0" fontId="4" fillId="25" borderId="56" xfId="0" applyFont="1" applyFill="1" applyBorder="1" applyAlignment="1">
      <alignment horizontal="center"/>
    </xf>
    <xf numFmtId="0" fontId="4" fillId="25" borderId="77" xfId="0" applyFont="1" applyFill="1" applyBorder="1" applyAlignment="1">
      <alignment/>
    </xf>
    <xf numFmtId="3" fontId="4" fillId="25" borderId="77" xfId="0" applyNumberFormat="1" applyFont="1" applyFill="1" applyBorder="1" applyAlignment="1">
      <alignment/>
    </xf>
    <xf numFmtId="9" fontId="4" fillId="25" borderId="58" xfId="72" applyFont="1" applyFill="1" applyBorder="1" applyAlignment="1">
      <alignment/>
    </xf>
    <xf numFmtId="3" fontId="0" fillId="0" borderId="70" xfId="0" applyNumberFormat="1" applyFont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70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 horizontal="right"/>
    </xf>
    <xf numFmtId="0" fontId="0" fillId="28" borderId="0" xfId="0" applyFont="1" applyFill="1" applyAlignment="1">
      <alignment/>
    </xf>
    <xf numFmtId="0" fontId="0" fillId="0" borderId="49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3" fontId="0" fillId="0" borderId="79" xfId="0" applyNumberFormat="1" applyFont="1" applyFill="1" applyBorder="1" applyAlignment="1">
      <alignment/>
    </xf>
    <xf numFmtId="0" fontId="0" fillId="0" borderId="74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70" xfId="0" applyFont="1" applyBorder="1" applyAlignment="1">
      <alignment/>
    </xf>
    <xf numFmtId="3" fontId="41" fillId="0" borderId="70" xfId="0" applyNumberFormat="1" applyFont="1" applyBorder="1" applyAlignment="1">
      <alignment/>
    </xf>
    <xf numFmtId="9" fontId="41" fillId="0" borderId="40" xfId="72" applyFont="1" applyBorder="1" applyAlignment="1">
      <alignment/>
    </xf>
    <xf numFmtId="0" fontId="41" fillId="0" borderId="0" xfId="0" applyFont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0" fontId="0" fillId="0" borderId="6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71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4" fillId="0" borderId="0" xfId="0" applyFont="1" applyAlignment="1">
      <alignment/>
    </xf>
    <xf numFmtId="0" fontId="43" fillId="0" borderId="70" xfId="0" applyFont="1" applyBorder="1" applyAlignment="1">
      <alignment vertical="top" wrapText="1"/>
    </xf>
    <xf numFmtId="0" fontId="44" fillId="0" borderId="7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3" fontId="45" fillId="0" borderId="70" xfId="0" applyNumberFormat="1" applyFont="1" applyBorder="1" applyAlignment="1">
      <alignment horizontal="right" vertical="top" wrapText="1"/>
    </xf>
    <xf numFmtId="3" fontId="46" fillId="0" borderId="70" xfId="0" applyNumberFormat="1" applyFont="1" applyBorder="1" applyAlignment="1">
      <alignment horizontal="right" vertical="top" wrapText="1"/>
    </xf>
    <xf numFmtId="3" fontId="46" fillId="0" borderId="70" xfId="0" applyNumberFormat="1" applyFont="1" applyFill="1" applyBorder="1" applyAlignment="1">
      <alignment horizontal="right" vertical="top" wrapText="1"/>
    </xf>
    <xf numFmtId="3" fontId="43" fillId="0" borderId="70" xfId="0" applyNumberFormat="1" applyFont="1" applyBorder="1" applyAlignment="1">
      <alignment horizontal="right" vertical="top" wrapText="1"/>
    </xf>
    <xf numFmtId="3" fontId="43" fillId="0" borderId="70" xfId="0" applyNumberFormat="1" applyFont="1" applyBorder="1" applyAlignment="1">
      <alignment vertical="top" wrapText="1"/>
    </xf>
    <xf numFmtId="3" fontId="47" fillId="0" borderId="70" xfId="0" applyNumberFormat="1" applyFont="1" applyBorder="1" applyAlignment="1">
      <alignment horizontal="right" vertical="top" wrapText="1"/>
    </xf>
    <xf numFmtId="3" fontId="44" fillId="0" borderId="70" xfId="0" applyNumberFormat="1" applyFont="1" applyBorder="1" applyAlignment="1">
      <alignment horizontal="right" vertical="top" wrapText="1"/>
    </xf>
    <xf numFmtId="0" fontId="43" fillId="0" borderId="71" xfId="0" applyFont="1" applyBorder="1" applyAlignment="1">
      <alignment vertical="top" wrapText="1"/>
    </xf>
    <xf numFmtId="0" fontId="43" fillId="0" borderId="69" xfId="0" applyFont="1" applyBorder="1" applyAlignment="1">
      <alignment vertical="top" wrapText="1"/>
    </xf>
    <xf numFmtId="3" fontId="47" fillId="0" borderId="70" xfId="0" applyNumberFormat="1" applyFont="1" applyBorder="1" applyAlignment="1">
      <alignment vertical="top" wrapText="1"/>
    </xf>
    <xf numFmtId="3" fontId="47" fillId="0" borderId="70" xfId="0" applyNumberFormat="1" applyFont="1" applyBorder="1" applyAlignment="1">
      <alignment horizontal="right" vertical="top" wrapText="1"/>
    </xf>
    <xf numFmtId="0" fontId="43" fillId="0" borderId="80" xfId="0" applyFont="1" applyBorder="1" applyAlignment="1">
      <alignment vertical="top" wrapText="1"/>
    </xf>
    <xf numFmtId="3" fontId="43" fillId="0" borderId="8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top" wrapText="1"/>
    </xf>
    <xf numFmtId="3" fontId="43" fillId="0" borderId="0" xfId="0" applyNumberFormat="1" applyFont="1" applyBorder="1" applyAlignment="1">
      <alignment horizontal="right" vertical="top" wrapText="1"/>
    </xf>
    <xf numFmtId="0" fontId="43" fillId="0" borderId="51" xfId="0" applyFont="1" applyBorder="1" applyAlignment="1">
      <alignment vertical="top" wrapText="1"/>
    </xf>
    <xf numFmtId="3" fontId="43" fillId="0" borderId="51" xfId="0" applyNumberFormat="1" applyFont="1" applyBorder="1" applyAlignment="1">
      <alignment horizontal="right" vertical="top" wrapText="1"/>
    </xf>
    <xf numFmtId="0" fontId="43" fillId="0" borderId="70" xfId="0" applyFont="1" applyBorder="1" applyAlignment="1">
      <alignment horizontal="left" vertical="top" wrapText="1" indent="1"/>
    </xf>
    <xf numFmtId="0" fontId="43" fillId="0" borderId="70" xfId="0" applyFont="1" applyBorder="1" applyAlignment="1">
      <alignment horizontal="left" vertical="top" wrapText="1" indent="4"/>
    </xf>
    <xf numFmtId="0" fontId="4" fillId="0" borderId="3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4" fillId="25" borderId="22" xfId="0" applyFont="1" applyFill="1" applyBorder="1" applyAlignment="1">
      <alignment horizontal="center"/>
    </xf>
    <xf numFmtId="0" fontId="4" fillId="25" borderId="21" xfId="0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1" xfId="0" applyFont="1" applyFill="1" applyBorder="1" applyAlignment="1">
      <alignment/>
    </xf>
    <xf numFmtId="3" fontId="4" fillId="24" borderId="21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66" fontId="14" fillId="0" borderId="60" xfId="0" applyNumberFormat="1" applyFont="1" applyFill="1" applyBorder="1" applyAlignment="1">
      <alignment/>
    </xf>
    <xf numFmtId="166" fontId="14" fillId="0" borderId="53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81" xfId="0" applyFont="1" applyFill="1" applyBorder="1" applyAlignment="1">
      <alignment horizontal="center"/>
    </xf>
    <xf numFmtId="3" fontId="4" fillId="0" borderId="77" xfId="0" applyNumberFormat="1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/>
    </xf>
    <xf numFmtId="0" fontId="4" fillId="0" borderId="70" xfId="0" applyFont="1" applyFill="1" applyBorder="1" applyAlignment="1">
      <alignment horizontal="left"/>
    </xf>
    <xf numFmtId="3" fontId="4" fillId="0" borderId="70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0" fillId="0" borderId="70" xfId="0" applyFont="1" applyFill="1" applyBorder="1" applyAlignment="1">
      <alignment horizontal="left"/>
    </xf>
    <xf numFmtId="3" fontId="4" fillId="0" borderId="71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3" fontId="4" fillId="0" borderId="39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3" fontId="4" fillId="0" borderId="53" xfId="0" applyNumberFormat="1" applyFont="1" applyFill="1" applyBorder="1" applyAlignment="1">
      <alignment horizontal="right"/>
    </xf>
    <xf numFmtId="3" fontId="4" fillId="0" borderId="54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left"/>
    </xf>
    <xf numFmtId="0" fontId="4" fillId="0" borderId="82" xfId="0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170" fontId="0" fillId="0" borderId="13" xfId="40" applyNumberFormat="1" applyFont="1" applyBorder="1" applyAlignment="1">
      <alignment horizontal="right"/>
    </xf>
    <xf numFmtId="170" fontId="0" fillId="0" borderId="15" xfId="40" applyNumberFormat="1" applyFont="1" applyFill="1" applyBorder="1" applyAlignment="1">
      <alignment horizontal="right"/>
    </xf>
    <xf numFmtId="0" fontId="19" fillId="0" borderId="22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0" fillId="0" borderId="8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3" fillId="0" borderId="70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52"/>
  <sheetViews>
    <sheetView zoomScale="90" zoomScaleNormal="90" zoomScalePageLayoutView="0" workbookViewId="0" topLeftCell="A1">
      <selection activeCell="R4" sqref="R4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3" width="17.57421875" style="0" bestFit="1" customWidth="1"/>
    <col min="4" max="4" width="14.57421875" style="0" hidden="1" customWidth="1"/>
    <col min="5" max="5" width="11.28125" style="0" hidden="1" customWidth="1"/>
    <col min="6" max="6" width="16.140625" style="0" hidden="1" customWidth="1"/>
    <col min="7" max="7" width="15.57421875" style="0" hidden="1" customWidth="1"/>
    <col min="8" max="8" width="14.28125" style="0" hidden="1" customWidth="1"/>
    <col min="9" max="9" width="12.8515625" style="274" hidden="1" customWidth="1"/>
    <col min="10" max="10" width="14.57421875" style="0" hidden="1" customWidth="1"/>
    <col min="11" max="11" width="11.28125" style="0" hidden="1" customWidth="1"/>
    <col min="12" max="12" width="14.57421875" style="0" hidden="1" customWidth="1"/>
    <col min="13" max="13" width="11.28125" style="0" hidden="1" customWidth="1"/>
    <col min="14" max="14" width="14.57421875" style="0" hidden="1" customWidth="1"/>
    <col min="15" max="15" width="11.28125" style="0" hidden="1" customWidth="1"/>
    <col min="16" max="16" width="14.57421875" style="0" hidden="1" customWidth="1"/>
    <col min="17" max="19" width="15.8515625" style="0" bestFit="1" customWidth="1"/>
  </cols>
  <sheetData>
    <row r="1" spans="1:3" ht="16.5" thickBot="1">
      <c r="A1" s="476"/>
      <c r="B1" s="476"/>
      <c r="C1" s="476"/>
    </row>
    <row r="2" spans="1:19" ht="16.5" thickBot="1">
      <c r="A2" s="279"/>
      <c r="B2" s="280"/>
      <c r="C2" s="477" t="s">
        <v>439</v>
      </c>
      <c r="D2" s="478"/>
      <c r="E2" s="478"/>
      <c r="F2" s="478"/>
      <c r="G2" s="479"/>
      <c r="H2" s="473" t="s">
        <v>203</v>
      </c>
      <c r="I2" s="475"/>
      <c r="J2" s="473" t="s">
        <v>207</v>
      </c>
      <c r="K2" s="475"/>
      <c r="L2" s="473" t="s">
        <v>207</v>
      </c>
      <c r="M2" s="475"/>
      <c r="N2" s="473" t="s">
        <v>207</v>
      </c>
      <c r="O2" s="475"/>
      <c r="P2" s="287" t="s">
        <v>218</v>
      </c>
      <c r="Q2" s="473" t="s">
        <v>439</v>
      </c>
      <c r="R2" s="474"/>
      <c r="S2" s="475"/>
    </row>
    <row r="3" spans="1:19" ht="12.75">
      <c r="A3" s="174"/>
      <c r="B3" s="175"/>
      <c r="C3" s="207" t="s">
        <v>219</v>
      </c>
      <c r="D3" s="207" t="s">
        <v>189</v>
      </c>
      <c r="E3" s="207" t="s">
        <v>190</v>
      </c>
      <c r="F3" s="207" t="s">
        <v>201</v>
      </c>
      <c r="G3" s="207" t="s">
        <v>202</v>
      </c>
      <c r="H3" s="277" t="s">
        <v>203</v>
      </c>
      <c r="I3" s="278" t="s">
        <v>204</v>
      </c>
      <c r="J3" s="207" t="s">
        <v>195</v>
      </c>
      <c r="K3" s="207" t="s">
        <v>196</v>
      </c>
      <c r="L3" s="207" t="s">
        <v>210</v>
      </c>
      <c r="M3" s="207" t="s">
        <v>211</v>
      </c>
      <c r="N3" s="207" t="s">
        <v>212</v>
      </c>
      <c r="O3" s="207" t="s">
        <v>213</v>
      </c>
      <c r="P3" s="207" t="s">
        <v>217</v>
      </c>
      <c r="Q3" s="207" t="s">
        <v>220</v>
      </c>
      <c r="R3" s="207" t="s">
        <v>221</v>
      </c>
      <c r="S3" s="288" t="s">
        <v>222</v>
      </c>
    </row>
    <row r="4" spans="1:19" ht="42" customHeight="1" thickBot="1">
      <c r="A4" s="176"/>
      <c r="B4" s="177" t="s">
        <v>7</v>
      </c>
      <c r="C4" s="201" t="s">
        <v>155</v>
      </c>
      <c r="D4" s="201" t="s">
        <v>155</v>
      </c>
      <c r="E4" s="201" t="s">
        <v>155</v>
      </c>
      <c r="F4" s="201" t="s">
        <v>155</v>
      </c>
      <c r="G4" s="201" t="s">
        <v>155</v>
      </c>
      <c r="H4" s="201" t="s">
        <v>155</v>
      </c>
      <c r="I4" s="275" t="s">
        <v>155</v>
      </c>
      <c r="J4" s="201" t="s">
        <v>155</v>
      </c>
      <c r="K4" s="201" t="s">
        <v>155</v>
      </c>
      <c r="L4" s="201" t="s">
        <v>155</v>
      </c>
      <c r="M4" s="201" t="s">
        <v>155</v>
      </c>
      <c r="N4" s="201" t="s">
        <v>155</v>
      </c>
      <c r="O4" s="201" t="s">
        <v>155</v>
      </c>
      <c r="P4" s="201" t="s">
        <v>155</v>
      </c>
      <c r="Q4" s="201" t="s">
        <v>155</v>
      </c>
      <c r="R4" s="201" t="s">
        <v>155</v>
      </c>
      <c r="S4" s="275" t="s">
        <v>223</v>
      </c>
    </row>
    <row r="5" spans="1:19" ht="13.5" thickBot="1">
      <c r="A5" s="178">
        <v>2</v>
      </c>
      <c r="B5" s="197" t="s">
        <v>165</v>
      </c>
      <c r="C5" s="180">
        <f aca="true" t="shared" si="0" ref="C5:H5">SUM(C7:C10,C18:C22)</f>
        <v>175222</v>
      </c>
      <c r="D5" s="180">
        <f t="shared" si="0"/>
        <v>0</v>
      </c>
      <c r="E5" s="180">
        <f t="shared" si="0"/>
        <v>175222</v>
      </c>
      <c r="F5" s="180">
        <f t="shared" si="0"/>
        <v>2360</v>
      </c>
      <c r="G5" s="180">
        <f t="shared" si="0"/>
        <v>177582</v>
      </c>
      <c r="H5" s="180">
        <f t="shared" si="0"/>
        <v>88493</v>
      </c>
      <c r="I5" s="261">
        <f>+H5/G5</f>
        <v>0.49832190199457155</v>
      </c>
      <c r="J5" s="180">
        <f aca="true" t="shared" si="1" ref="J5:O5">SUM(J7:J10,J18:J22)</f>
        <v>-4373</v>
      </c>
      <c r="K5" s="180">
        <f t="shared" si="1"/>
        <v>173209</v>
      </c>
      <c r="L5" s="180">
        <f t="shared" si="1"/>
        <v>1204</v>
      </c>
      <c r="M5" s="180">
        <f t="shared" si="1"/>
        <v>174413</v>
      </c>
      <c r="N5" s="180">
        <f t="shared" si="1"/>
        <v>-1938</v>
      </c>
      <c r="O5" s="180">
        <f t="shared" si="1"/>
        <v>172475</v>
      </c>
      <c r="P5" s="180">
        <f>SUM(P7:P10,P18:P22)</f>
        <v>-12645</v>
      </c>
      <c r="Q5" s="180">
        <f>SUM(Q7:Q10,Q18:Q22)</f>
        <v>188818</v>
      </c>
      <c r="R5" s="180">
        <f>SUM(R7:R10,R18:R22)</f>
        <v>188670</v>
      </c>
      <c r="S5" s="261">
        <f>+R5/Q5</f>
        <v>0.9992161764238578</v>
      </c>
    </row>
    <row r="6" spans="1:19" ht="47.25" customHeight="1" thickBot="1">
      <c r="A6" s="208"/>
      <c r="B6" s="209" t="s">
        <v>181</v>
      </c>
      <c r="C6" s="210">
        <f aca="true" t="shared" si="2" ref="C6:H6">+C5-C13-C11</f>
        <v>25196</v>
      </c>
      <c r="D6" s="210">
        <f t="shared" si="2"/>
        <v>0</v>
      </c>
      <c r="E6" s="210">
        <f t="shared" si="2"/>
        <v>25196</v>
      </c>
      <c r="F6" s="210">
        <f t="shared" si="2"/>
        <v>0</v>
      </c>
      <c r="G6" s="210">
        <f t="shared" si="2"/>
        <v>25196</v>
      </c>
      <c r="H6" s="210">
        <f t="shared" si="2"/>
        <v>13739</v>
      </c>
      <c r="I6" s="262">
        <f>+H6/G6</f>
        <v>0.545284965867598</v>
      </c>
      <c r="J6" s="210">
        <f aca="true" t="shared" si="3" ref="J6:O6">+J5-J13-J11</f>
        <v>0</v>
      </c>
      <c r="K6" s="210">
        <f t="shared" si="3"/>
        <v>25196</v>
      </c>
      <c r="L6" s="210">
        <f t="shared" si="3"/>
        <v>0</v>
      </c>
      <c r="M6" s="210">
        <f t="shared" si="3"/>
        <v>25196</v>
      </c>
      <c r="N6" s="210">
        <f t="shared" si="3"/>
        <v>-1000</v>
      </c>
      <c r="O6" s="210">
        <f t="shared" si="3"/>
        <v>24196</v>
      </c>
      <c r="P6" s="210">
        <f>+P5-P13-P11</f>
        <v>2944</v>
      </c>
      <c r="Q6" s="210">
        <f>+Q5-Q13-Q11</f>
        <v>21196</v>
      </c>
      <c r="R6" s="210">
        <f>+R5-R13-R11</f>
        <v>21188</v>
      </c>
      <c r="S6" s="262">
        <f>+R6/Q6</f>
        <v>0.9996225702962823</v>
      </c>
    </row>
    <row r="7" spans="1:19" ht="12.75">
      <c r="A7" s="181">
        <v>21</v>
      </c>
      <c r="B7" s="198" t="s">
        <v>8</v>
      </c>
      <c r="C7" s="182">
        <f>+'2.sz.m.Bevételek'!C$6</f>
        <v>25196</v>
      </c>
      <c r="D7" s="182">
        <f>+'2.sz.m.Bevételek'!D$6</f>
        <v>0</v>
      </c>
      <c r="E7" s="182">
        <f>+'2.sz.m.Bevételek'!E$6</f>
        <v>25196</v>
      </c>
      <c r="F7" s="182">
        <f>+'2.sz.m.Bevételek'!F$6</f>
        <v>0</v>
      </c>
      <c r="G7" s="182">
        <f>+'2.sz.m.Bevételek'!G$6</f>
        <v>25196</v>
      </c>
      <c r="H7" s="182">
        <f>+'2.sz.m.Bevételek'!H$6</f>
        <v>13739</v>
      </c>
      <c r="I7" s="263">
        <f>+H7/G7</f>
        <v>0.545284965867598</v>
      </c>
      <c r="J7" s="182">
        <f>+'2.sz.m.Bevételek'!J$6</f>
        <v>0</v>
      </c>
      <c r="K7" s="182">
        <f>+'2.sz.m.Bevételek'!K$6</f>
        <v>25196</v>
      </c>
      <c r="L7" s="182">
        <f>+'2.sz.m.Bevételek'!L$6</f>
        <v>0</v>
      </c>
      <c r="M7" s="182">
        <f>+'2.sz.m.Bevételek'!M$6</f>
        <v>25196</v>
      </c>
      <c r="N7" s="182">
        <f>+'2.sz.m.Bevételek'!N$6</f>
        <v>-1000</v>
      </c>
      <c r="O7" s="182">
        <f>+'2.sz.m.Bevételek'!O$6</f>
        <v>24196</v>
      </c>
      <c r="P7" s="182">
        <f>+'2.sz.m.Bevételek'!P$6</f>
        <v>2944</v>
      </c>
      <c r="Q7" s="182">
        <f>+'2.sz.m.Bevételek'!Q$6</f>
        <v>21196</v>
      </c>
      <c r="R7" s="182">
        <f>+'2.sz.m.Bevételek'!R6</f>
        <v>21188</v>
      </c>
      <c r="S7" s="263">
        <f>+R7/Q7</f>
        <v>0.9996225702962823</v>
      </c>
    </row>
    <row r="8" spans="1:19" ht="12.75">
      <c r="A8" s="183">
        <v>22</v>
      </c>
      <c r="B8" s="184" t="s">
        <v>166</v>
      </c>
      <c r="C8" s="182"/>
      <c r="D8" s="182"/>
      <c r="E8" s="182"/>
      <c r="F8" s="182"/>
      <c r="G8" s="182"/>
      <c r="H8" s="182"/>
      <c r="I8" s="263"/>
      <c r="J8" s="182"/>
      <c r="K8" s="182"/>
      <c r="L8" s="182"/>
      <c r="M8" s="182"/>
      <c r="N8" s="182"/>
      <c r="O8" s="182"/>
      <c r="P8" s="182"/>
      <c r="Q8" s="182"/>
      <c r="R8" s="182"/>
      <c r="S8" s="263"/>
    </row>
    <row r="9" spans="1:19" ht="12.75">
      <c r="A9" s="183">
        <v>23</v>
      </c>
      <c r="B9" s="184" t="s">
        <v>138</v>
      </c>
      <c r="C9" s="182"/>
      <c r="D9" s="182"/>
      <c r="E9" s="182"/>
      <c r="F9" s="182"/>
      <c r="G9" s="182"/>
      <c r="H9" s="182"/>
      <c r="I9" s="263"/>
      <c r="J9" s="182"/>
      <c r="K9" s="182"/>
      <c r="L9" s="182"/>
      <c r="M9" s="182"/>
      <c r="N9" s="182"/>
      <c r="O9" s="182"/>
      <c r="P9" s="182"/>
      <c r="Q9" s="182"/>
      <c r="R9" s="182"/>
      <c r="S9" s="263"/>
    </row>
    <row r="10" spans="1:19" ht="12.75">
      <c r="A10" s="199">
        <v>24</v>
      </c>
      <c r="B10" s="185" t="s">
        <v>167</v>
      </c>
      <c r="C10" s="186">
        <f aca="true" t="shared" si="4" ref="C10:H10">SUM(C11:C16)</f>
        <v>150026</v>
      </c>
      <c r="D10" s="186">
        <f t="shared" si="4"/>
        <v>0</v>
      </c>
      <c r="E10" s="186">
        <f t="shared" si="4"/>
        <v>150026</v>
      </c>
      <c r="F10" s="186">
        <f t="shared" si="4"/>
        <v>2360</v>
      </c>
      <c r="G10" s="186">
        <f t="shared" si="4"/>
        <v>152386</v>
      </c>
      <c r="H10" s="186">
        <f t="shared" si="4"/>
        <v>74754</v>
      </c>
      <c r="I10" s="264">
        <f>+H10/G10</f>
        <v>0.49055687530350556</v>
      </c>
      <c r="J10" s="186">
        <f aca="true" t="shared" si="5" ref="J10:O10">SUM(J11:J16)</f>
        <v>-4373</v>
      </c>
      <c r="K10" s="186">
        <f t="shared" si="5"/>
        <v>148013</v>
      </c>
      <c r="L10" s="186">
        <f t="shared" si="5"/>
        <v>1204</v>
      </c>
      <c r="M10" s="186">
        <f t="shared" si="5"/>
        <v>149217</v>
      </c>
      <c r="N10" s="186">
        <f t="shared" si="5"/>
        <v>-938</v>
      </c>
      <c r="O10" s="186">
        <f t="shared" si="5"/>
        <v>148279</v>
      </c>
      <c r="P10" s="186">
        <f>SUM(P11:P16)</f>
        <v>-15589</v>
      </c>
      <c r="Q10" s="186">
        <f>SUM(Q11:Q16)</f>
        <v>167622</v>
      </c>
      <c r="R10" s="186">
        <f>SUM(R11:R16)</f>
        <v>167482</v>
      </c>
      <c r="S10" s="264">
        <f>+R10/Q10</f>
        <v>0.9991647874384031</v>
      </c>
    </row>
    <row r="11" spans="1:19" ht="12.75">
      <c r="A11" s="200">
        <v>241</v>
      </c>
      <c r="B11" s="189" t="s">
        <v>188</v>
      </c>
      <c r="C11" s="191">
        <f>+'2.sz.m.Bevételek'!C$39</f>
        <v>122806</v>
      </c>
      <c r="D11" s="191">
        <f>+'2.sz.m.Bevételek'!D$39</f>
        <v>0</v>
      </c>
      <c r="E11" s="191">
        <f>+'2.sz.m.Bevételek'!E$39</f>
        <v>122806</v>
      </c>
      <c r="F11" s="191">
        <f>+'2.sz.m.Bevételek'!F$39</f>
        <v>-68</v>
      </c>
      <c r="G11" s="191">
        <f>+'2.sz.m.Bevételek'!G$39</f>
        <v>122738</v>
      </c>
      <c r="H11" s="191">
        <f>+'2.sz.m.Bevételek'!H$39</f>
        <v>35166</v>
      </c>
      <c r="I11" s="265">
        <f>+H11/G11</f>
        <v>0.28651273444247094</v>
      </c>
      <c r="J11" s="191">
        <f>+'2.sz.m.Bevételek'!J$39</f>
        <v>0</v>
      </c>
      <c r="K11" s="191">
        <f>+'2.sz.m.Bevételek'!K$39</f>
        <v>122738</v>
      </c>
      <c r="L11" s="191">
        <f>+'2.sz.m.Bevételek'!L$39</f>
        <v>0</v>
      </c>
      <c r="M11" s="191">
        <f>+'2.sz.m.Bevételek'!M$39</f>
        <v>122738</v>
      </c>
      <c r="N11" s="191">
        <f>+'2.sz.m.Bevételek'!N$39</f>
        <v>0</v>
      </c>
      <c r="O11" s="191">
        <f>+'2.sz.m.Bevételek'!O$39</f>
        <v>122738</v>
      </c>
      <c r="P11" s="191">
        <f>+'2.sz.m.Bevételek'!P$39</f>
        <v>0</v>
      </c>
      <c r="Q11" s="191">
        <f>+'2.sz.m.Bevételek'!Q$39</f>
        <v>131974</v>
      </c>
      <c r="R11" s="191">
        <f>+'2.sz.m.Bevételek'!R39</f>
        <v>131974</v>
      </c>
      <c r="S11" s="265">
        <f>+R11/Q11</f>
        <v>1</v>
      </c>
    </row>
    <row r="12" spans="1:19" ht="12.75">
      <c r="A12" s="200">
        <v>242</v>
      </c>
      <c r="B12" s="189" t="s">
        <v>36</v>
      </c>
      <c r="C12" s="191"/>
      <c r="D12" s="191"/>
      <c r="E12" s="191"/>
      <c r="F12" s="191"/>
      <c r="G12" s="191"/>
      <c r="H12" s="191"/>
      <c r="I12" s="265"/>
      <c r="J12" s="191"/>
      <c r="K12" s="191"/>
      <c r="L12" s="191"/>
      <c r="M12" s="191"/>
      <c r="N12" s="191"/>
      <c r="O12" s="191"/>
      <c r="P12" s="191"/>
      <c r="Q12" s="191"/>
      <c r="R12" s="191"/>
      <c r="S12" s="265"/>
    </row>
    <row r="13" spans="1:19" ht="12.75">
      <c r="A13" s="188">
        <v>243</v>
      </c>
      <c r="B13" s="221" t="s">
        <v>159</v>
      </c>
      <c r="C13" s="222">
        <f>+'2.sz.m.Bevételek'!C$40</f>
        <v>27220</v>
      </c>
      <c r="D13" s="222">
        <f>+'2.sz.m.Bevételek'!D$40</f>
        <v>0</v>
      </c>
      <c r="E13" s="222">
        <f>+'2.sz.m.Bevételek'!E$40</f>
        <v>27220</v>
      </c>
      <c r="F13" s="222">
        <f>+'2.sz.m.Bevételek'!F$40</f>
        <v>2428</v>
      </c>
      <c r="G13" s="222">
        <f>+'2.sz.m.Bevételek'!G$40</f>
        <v>29648</v>
      </c>
      <c r="H13" s="222">
        <f>+'2.sz.m.Bevételek'!H$40</f>
        <v>39588</v>
      </c>
      <c r="I13" s="266">
        <f>+H13/G13</f>
        <v>1.3352671343766864</v>
      </c>
      <c r="J13" s="222">
        <f>+'2.sz.m.Bevételek'!J$40</f>
        <v>-4373</v>
      </c>
      <c r="K13" s="222">
        <f>+'2.sz.m.Bevételek'!K$40</f>
        <v>25275</v>
      </c>
      <c r="L13" s="222">
        <f>+'2.sz.m.Bevételek'!L$40</f>
        <v>1204</v>
      </c>
      <c r="M13" s="222">
        <f>+'2.sz.m.Bevételek'!M$40</f>
        <v>26479</v>
      </c>
      <c r="N13" s="222">
        <f>+'2.sz.m.Bevételek'!N$40</f>
        <v>-938</v>
      </c>
      <c r="O13" s="222">
        <f>+'2.sz.m.Bevételek'!O$40</f>
        <v>25541</v>
      </c>
      <c r="P13" s="222">
        <f>+'2.sz.m.Bevételek'!P$40</f>
        <v>-15589</v>
      </c>
      <c r="Q13" s="222">
        <f>+'2.sz.m.Bevételek'!Q$40</f>
        <v>35648</v>
      </c>
      <c r="R13" s="222">
        <f>+'2.sz.m.Bevételek'!R40</f>
        <v>35508</v>
      </c>
      <c r="S13" s="266">
        <f>+R13/Q13</f>
        <v>0.996072710951526</v>
      </c>
    </row>
    <row r="14" spans="1:19" ht="12.75">
      <c r="A14" s="200">
        <v>244</v>
      </c>
      <c r="B14" s="189" t="s">
        <v>185</v>
      </c>
      <c r="C14" s="191"/>
      <c r="D14" s="191"/>
      <c r="E14" s="191"/>
      <c r="F14" s="191"/>
      <c r="G14" s="191"/>
      <c r="H14" s="191"/>
      <c r="I14" s="265"/>
      <c r="J14" s="191"/>
      <c r="K14" s="191"/>
      <c r="L14" s="191"/>
      <c r="M14" s="191"/>
      <c r="N14" s="191"/>
      <c r="O14" s="191"/>
      <c r="P14" s="191"/>
      <c r="Q14" s="191"/>
      <c r="R14" s="191"/>
      <c r="S14" s="265"/>
    </row>
    <row r="15" spans="1:19" ht="12.75">
      <c r="A15" s="200">
        <v>245</v>
      </c>
      <c r="B15" s="189" t="s">
        <v>168</v>
      </c>
      <c r="C15" s="191"/>
      <c r="D15" s="191"/>
      <c r="E15" s="191"/>
      <c r="F15" s="191"/>
      <c r="G15" s="191"/>
      <c r="H15" s="191"/>
      <c r="I15" s="265"/>
      <c r="J15" s="191"/>
      <c r="K15" s="191"/>
      <c r="L15" s="191"/>
      <c r="M15" s="191"/>
      <c r="N15" s="191"/>
      <c r="O15" s="191"/>
      <c r="P15" s="191"/>
      <c r="Q15" s="191"/>
      <c r="R15" s="191"/>
      <c r="S15" s="265"/>
    </row>
    <row r="16" spans="1:19" ht="12.75">
      <c r="A16" s="192">
        <v>246</v>
      </c>
      <c r="B16" s="189" t="s">
        <v>169</v>
      </c>
      <c r="C16" s="203"/>
      <c r="D16" s="203"/>
      <c r="E16" s="203"/>
      <c r="F16" s="203"/>
      <c r="G16" s="203"/>
      <c r="H16" s="203"/>
      <c r="I16" s="267"/>
      <c r="J16" s="203"/>
      <c r="K16" s="203"/>
      <c r="L16" s="203"/>
      <c r="M16" s="203"/>
      <c r="N16" s="203"/>
      <c r="O16" s="203"/>
      <c r="P16" s="203"/>
      <c r="Q16" s="203"/>
      <c r="R16" s="203"/>
      <c r="S16" s="267"/>
    </row>
    <row r="17" spans="1:19" ht="12.75">
      <c r="A17" s="192">
        <v>25</v>
      </c>
      <c r="B17" s="189" t="s">
        <v>146</v>
      </c>
      <c r="C17" s="203"/>
      <c r="D17" s="203"/>
      <c r="E17" s="203"/>
      <c r="F17" s="203"/>
      <c r="G17" s="203"/>
      <c r="H17" s="203"/>
      <c r="I17" s="267"/>
      <c r="J17" s="203"/>
      <c r="K17" s="203"/>
      <c r="L17" s="203"/>
      <c r="M17" s="203"/>
      <c r="N17" s="203"/>
      <c r="O17" s="203"/>
      <c r="P17" s="203"/>
      <c r="Q17" s="203"/>
      <c r="R17" s="203"/>
      <c r="S17" s="267"/>
    </row>
    <row r="18" spans="1:19" ht="12.75">
      <c r="A18" s="181">
        <v>26</v>
      </c>
      <c r="B18" s="198" t="s">
        <v>170</v>
      </c>
      <c r="C18" s="186"/>
      <c r="D18" s="186"/>
      <c r="E18" s="186"/>
      <c r="F18" s="186"/>
      <c r="G18" s="186"/>
      <c r="H18" s="186"/>
      <c r="I18" s="264"/>
      <c r="J18" s="186"/>
      <c r="K18" s="186"/>
      <c r="L18" s="186"/>
      <c r="M18" s="186"/>
      <c r="N18" s="186"/>
      <c r="O18" s="186"/>
      <c r="P18" s="186"/>
      <c r="Q18" s="186"/>
      <c r="R18" s="186"/>
      <c r="S18" s="264"/>
    </row>
    <row r="19" spans="1:19" ht="12.75">
      <c r="A19" s="183">
        <v>27</v>
      </c>
      <c r="B19" s="184" t="s">
        <v>171</v>
      </c>
      <c r="C19" s="186"/>
      <c r="D19" s="186"/>
      <c r="E19" s="186"/>
      <c r="F19" s="186"/>
      <c r="G19" s="186"/>
      <c r="H19" s="186"/>
      <c r="I19" s="264"/>
      <c r="J19" s="186"/>
      <c r="K19" s="186"/>
      <c r="L19" s="186"/>
      <c r="M19" s="186"/>
      <c r="N19" s="186"/>
      <c r="O19" s="186"/>
      <c r="P19" s="186"/>
      <c r="Q19" s="186"/>
      <c r="R19" s="186"/>
      <c r="S19" s="264"/>
    </row>
    <row r="20" spans="1:19" ht="12.75">
      <c r="A20" s="200">
        <v>271</v>
      </c>
      <c r="B20" s="190" t="s">
        <v>139</v>
      </c>
      <c r="C20" s="191"/>
      <c r="D20" s="191"/>
      <c r="E20" s="191"/>
      <c r="F20" s="191"/>
      <c r="G20" s="191"/>
      <c r="H20" s="191"/>
      <c r="I20" s="265"/>
      <c r="J20" s="191"/>
      <c r="K20" s="191"/>
      <c r="L20" s="191"/>
      <c r="M20" s="191"/>
      <c r="N20" s="191"/>
      <c r="O20" s="191"/>
      <c r="P20" s="191"/>
      <c r="Q20" s="191"/>
      <c r="R20" s="191"/>
      <c r="S20" s="265"/>
    </row>
    <row r="21" spans="1:19" ht="12.75">
      <c r="A21" s="200">
        <v>272</v>
      </c>
      <c r="B21" s="189" t="s">
        <v>9</v>
      </c>
      <c r="C21" s="191"/>
      <c r="D21" s="191"/>
      <c r="E21" s="191"/>
      <c r="F21" s="191"/>
      <c r="G21" s="191"/>
      <c r="H21" s="191"/>
      <c r="I21" s="265"/>
      <c r="J21" s="191"/>
      <c r="K21" s="191"/>
      <c r="L21" s="191"/>
      <c r="M21" s="191"/>
      <c r="N21" s="191"/>
      <c r="O21" s="191"/>
      <c r="P21" s="191"/>
      <c r="Q21" s="191"/>
      <c r="R21" s="191"/>
      <c r="S21" s="265"/>
    </row>
    <row r="22" spans="1:19" ht="13.5" thickBot="1">
      <c r="A22" s="193">
        <v>28</v>
      </c>
      <c r="B22" s="195" t="s">
        <v>172</v>
      </c>
      <c r="C22" s="196"/>
      <c r="D22" s="196"/>
      <c r="E22" s="196"/>
      <c r="F22" s="196"/>
      <c r="G22" s="196"/>
      <c r="H22" s="196"/>
      <c r="I22" s="268"/>
      <c r="J22" s="196"/>
      <c r="K22" s="196"/>
      <c r="L22" s="196"/>
      <c r="M22" s="196"/>
      <c r="N22" s="196"/>
      <c r="O22" s="196"/>
      <c r="P22" s="196"/>
      <c r="Q22" s="196"/>
      <c r="R22" s="196"/>
      <c r="S22" s="268"/>
    </row>
    <row r="23" spans="1:19" ht="13.5" thickBot="1">
      <c r="A23" s="178">
        <v>1</v>
      </c>
      <c r="B23" s="179" t="s">
        <v>156</v>
      </c>
      <c r="C23" s="180">
        <f>SUM(C25:C28,C34:C37:C38)</f>
        <v>175222</v>
      </c>
      <c r="D23" s="180">
        <f>SUM(D25:D28,D34:D37:D38)</f>
        <v>0</v>
      </c>
      <c r="E23" s="180">
        <f>SUM(E25:E28,E34:E37:E38)</f>
        <v>175222</v>
      </c>
      <c r="F23" s="180">
        <f>SUM(F25:F28,F34:F37:F38)</f>
        <v>2360</v>
      </c>
      <c r="G23" s="180">
        <f>SUM(G25:G28,G34:G37:G38)</f>
        <v>177582</v>
      </c>
      <c r="H23" s="180">
        <f>SUM(H25:H28,H34:H37:H38)</f>
        <v>88146</v>
      </c>
      <c r="I23" s="261">
        <f>+H23/G23</f>
        <v>0.49636787512247865</v>
      </c>
      <c r="J23" s="180">
        <f>SUM(J25:J28,J34:J37:J38)</f>
        <v>-4373</v>
      </c>
      <c r="K23" s="180">
        <f>SUM(K25:K28,K34:K37:K38)</f>
        <v>173209</v>
      </c>
      <c r="L23" s="180">
        <f>SUM(L25:L28,L34:L37:L38)</f>
        <v>1204</v>
      </c>
      <c r="M23" s="180">
        <f>SUM(M25:M28,M34:M37:M38)</f>
        <v>174413</v>
      </c>
      <c r="N23" s="180">
        <f>SUM(N25:N28,N34:N37:N38)</f>
        <v>-1938</v>
      </c>
      <c r="O23" s="180">
        <f>SUM(O25:O28,O34:O37:O38)</f>
        <v>172475</v>
      </c>
      <c r="P23" s="180">
        <f>SUM(P25:P28,P34:P37:P38)</f>
        <v>-12645</v>
      </c>
      <c r="Q23" s="180">
        <f>SUM(Q25:Q28,Q34:Q37:Q38)</f>
        <v>188818</v>
      </c>
      <c r="R23" s="180">
        <f>SUM(R25:R28,R34:R37:R38)</f>
        <v>187884</v>
      </c>
      <c r="S23" s="261">
        <f aca="true" t="shared" si="6" ref="S23:S28">+R23/Q23</f>
        <v>0.995053437701914</v>
      </c>
    </row>
    <row r="24" spans="1:19" ht="48.75" customHeight="1" thickBot="1">
      <c r="A24" s="208"/>
      <c r="B24" s="209" t="s">
        <v>182</v>
      </c>
      <c r="C24" s="211">
        <f aca="true" t="shared" si="7" ref="C24:H24">+C23-C30</f>
        <v>175222</v>
      </c>
      <c r="D24" s="211">
        <f t="shared" si="7"/>
        <v>0</v>
      </c>
      <c r="E24" s="211">
        <f t="shared" si="7"/>
        <v>175222</v>
      </c>
      <c r="F24" s="211">
        <f t="shared" si="7"/>
        <v>2360</v>
      </c>
      <c r="G24" s="211">
        <f t="shared" si="7"/>
        <v>177582</v>
      </c>
      <c r="H24" s="211">
        <f t="shared" si="7"/>
        <v>88146</v>
      </c>
      <c r="I24" s="269">
        <f>+H24/G24</f>
        <v>0.49636787512247865</v>
      </c>
      <c r="J24" s="211">
        <f aca="true" t="shared" si="8" ref="J24:O24">+J23-J30</f>
        <v>-4373</v>
      </c>
      <c r="K24" s="211">
        <f t="shared" si="8"/>
        <v>173209</v>
      </c>
      <c r="L24" s="211">
        <f t="shared" si="8"/>
        <v>1204</v>
      </c>
      <c r="M24" s="211">
        <f t="shared" si="8"/>
        <v>174413</v>
      </c>
      <c r="N24" s="211">
        <f t="shared" si="8"/>
        <v>-1938</v>
      </c>
      <c r="O24" s="211">
        <f t="shared" si="8"/>
        <v>172475</v>
      </c>
      <c r="P24" s="211">
        <f>+P23-P30</f>
        <v>-12645</v>
      </c>
      <c r="Q24" s="211">
        <f>+Q23-Q30</f>
        <v>188818</v>
      </c>
      <c r="R24" s="211">
        <f>+R23-R30</f>
        <v>187884</v>
      </c>
      <c r="S24" s="269">
        <f t="shared" si="6"/>
        <v>0.995053437701914</v>
      </c>
    </row>
    <row r="25" spans="1:19" ht="12.75">
      <c r="A25" s="188">
        <v>11</v>
      </c>
      <c r="B25" s="189" t="s">
        <v>4</v>
      </c>
      <c r="C25" s="202">
        <f>+'3.sz.m.Kiadások'!C$6</f>
        <v>90032</v>
      </c>
      <c r="D25" s="202">
        <f>+'3.sz.m.Kiadások'!D$6</f>
        <v>0</v>
      </c>
      <c r="E25" s="202">
        <f>+'3.sz.m.Kiadások'!E$6</f>
        <v>90032</v>
      </c>
      <c r="F25" s="202">
        <f>+'3.sz.m.Kiadások'!F$6</f>
        <v>1914</v>
      </c>
      <c r="G25" s="202">
        <f>+'3.sz.m.Kiadások'!G$6</f>
        <v>91946</v>
      </c>
      <c r="H25" s="202">
        <f>+'3.sz.m.Kiadások'!H$6</f>
        <v>46129</v>
      </c>
      <c r="I25" s="270">
        <f>+H25/G25</f>
        <v>0.5016966480325409</v>
      </c>
      <c r="J25" s="202">
        <f>+'3.sz.m.Kiadások'!J$6</f>
        <v>-3531</v>
      </c>
      <c r="K25" s="202">
        <f>+'3.sz.m.Kiadások'!K$6</f>
        <v>88415</v>
      </c>
      <c r="L25" s="202">
        <f>+'3.sz.m.Kiadások'!L$6</f>
        <v>948</v>
      </c>
      <c r="M25" s="202">
        <f>+'3.sz.m.Kiadások'!M$6</f>
        <v>89363</v>
      </c>
      <c r="N25" s="202">
        <f>+'3.sz.m.Kiadások'!N$6</f>
        <v>-1738</v>
      </c>
      <c r="O25" s="202">
        <f>+'3.sz.m.Kiadások'!O$6</f>
        <v>87625</v>
      </c>
      <c r="P25" s="202">
        <f>+'3.sz.m.Kiadások'!P$6</f>
        <v>-4209</v>
      </c>
      <c r="Q25" s="202">
        <f>+'3.sz.m.Kiadások'!Q$6</f>
        <v>109994</v>
      </c>
      <c r="R25" s="202">
        <f>+'3.sz.m.Kiadások'!R$6</f>
        <v>106918</v>
      </c>
      <c r="S25" s="270">
        <f t="shared" si="6"/>
        <v>0.9720348382639054</v>
      </c>
    </row>
    <row r="26" spans="1:19" ht="12.75">
      <c r="A26" s="188">
        <v>12</v>
      </c>
      <c r="B26" s="189" t="s">
        <v>180</v>
      </c>
      <c r="C26" s="202">
        <f>+'3.sz.m.Kiadások'!C$10</f>
        <v>23854</v>
      </c>
      <c r="D26" s="202">
        <f>+'3.sz.m.Kiadások'!D$10</f>
        <v>0</v>
      </c>
      <c r="E26" s="202">
        <f>+'3.sz.m.Kiadások'!E$10</f>
        <v>23854</v>
      </c>
      <c r="F26" s="202">
        <f>+'3.sz.m.Kiadások'!F$10</f>
        <v>514</v>
      </c>
      <c r="G26" s="202">
        <f>+'3.sz.m.Kiadások'!G$10</f>
        <v>24368</v>
      </c>
      <c r="H26" s="202">
        <f>+'3.sz.m.Kiadások'!H$10</f>
        <v>12159</v>
      </c>
      <c r="I26" s="270">
        <f>+H26/G26</f>
        <v>0.4989740643466842</v>
      </c>
      <c r="J26" s="202">
        <f>+'3.sz.m.Kiadások'!J$10</f>
        <v>-842</v>
      </c>
      <c r="K26" s="202">
        <f>+'3.sz.m.Kiadások'!K$10</f>
        <v>23526</v>
      </c>
      <c r="L26" s="202">
        <f>+'3.sz.m.Kiadások'!L$10</f>
        <v>256</v>
      </c>
      <c r="M26" s="202">
        <f>+'3.sz.m.Kiadások'!M$10</f>
        <v>23782</v>
      </c>
      <c r="N26" s="202">
        <f>+'3.sz.m.Kiadások'!N$10</f>
        <v>-200</v>
      </c>
      <c r="O26" s="202">
        <f>+'3.sz.m.Kiadások'!O$10</f>
        <v>23582</v>
      </c>
      <c r="P26" s="202">
        <f>+'3.sz.m.Kiadások'!P$10</f>
        <v>-1720</v>
      </c>
      <c r="Q26" s="202">
        <f>+'3.sz.m.Kiadások'!Q$10</f>
        <v>27841</v>
      </c>
      <c r="R26" s="202">
        <f>+'3.sz.m.Kiadások'!R$10</f>
        <v>27309</v>
      </c>
      <c r="S26" s="270">
        <f t="shared" si="6"/>
        <v>0.9808914909665601</v>
      </c>
    </row>
    <row r="27" spans="1:19" ht="12.75">
      <c r="A27" s="188">
        <v>13</v>
      </c>
      <c r="B27" s="189" t="s">
        <v>186</v>
      </c>
      <c r="C27" s="202">
        <f>+'3.sz.m.Kiadások'!C$11</f>
        <v>61336</v>
      </c>
      <c r="D27" s="202">
        <f>+'3.sz.m.Kiadások'!D$11</f>
        <v>0</v>
      </c>
      <c r="E27" s="202">
        <f>+'3.sz.m.Kiadások'!E$11</f>
        <v>61336</v>
      </c>
      <c r="F27" s="202">
        <f>+'3.sz.m.Kiadások'!F$11</f>
        <v>-68</v>
      </c>
      <c r="G27" s="202">
        <f>+'3.sz.m.Kiadások'!G$11</f>
        <v>61268</v>
      </c>
      <c r="H27" s="202">
        <f>+'3.sz.m.Kiadások'!H$11</f>
        <v>27817</v>
      </c>
      <c r="I27" s="270">
        <f>+H27/G27</f>
        <v>0.4540216752627799</v>
      </c>
      <c r="J27" s="202">
        <f>+'3.sz.m.Kiadások'!J$11</f>
        <v>0</v>
      </c>
      <c r="K27" s="202">
        <f>+'3.sz.m.Kiadások'!K$11</f>
        <v>61268</v>
      </c>
      <c r="L27" s="202">
        <f>+'3.sz.m.Kiadások'!L$11</f>
        <v>0</v>
      </c>
      <c r="M27" s="202">
        <f>+'3.sz.m.Kiadások'!M$11</f>
        <v>61268</v>
      </c>
      <c r="N27" s="202">
        <f>+'3.sz.m.Kiadások'!N$11</f>
        <v>0</v>
      </c>
      <c r="O27" s="202">
        <f>+'3.sz.m.Kiadások'!O$11</f>
        <v>61268</v>
      </c>
      <c r="P27" s="202">
        <f>+'3.sz.m.Kiadások'!P$11</f>
        <v>-12306</v>
      </c>
      <c r="Q27" s="202">
        <f>+'3.sz.m.Kiadások'!Q$11</f>
        <v>47454</v>
      </c>
      <c r="R27" s="202">
        <f>+'3.sz.m.Kiadások'!R$11</f>
        <v>47057</v>
      </c>
      <c r="S27" s="270">
        <f t="shared" si="6"/>
        <v>0.9916340034559784</v>
      </c>
    </row>
    <row r="28" spans="1:19" ht="12.75">
      <c r="A28" s="188">
        <v>131</v>
      </c>
      <c r="B28" s="189" t="s">
        <v>187</v>
      </c>
      <c r="C28" s="202">
        <f aca="true" t="shared" si="9" ref="C28:H28">SUM(C29:C33)</f>
        <v>0</v>
      </c>
      <c r="D28" s="202">
        <f t="shared" si="9"/>
        <v>0</v>
      </c>
      <c r="E28" s="202">
        <f t="shared" si="9"/>
        <v>0</v>
      </c>
      <c r="F28" s="202">
        <f t="shared" si="9"/>
        <v>0</v>
      </c>
      <c r="G28" s="202">
        <f t="shared" si="9"/>
        <v>0</v>
      </c>
      <c r="H28" s="202">
        <f t="shared" si="9"/>
        <v>0</v>
      </c>
      <c r="I28" s="270"/>
      <c r="J28" s="202">
        <f aca="true" t="shared" si="10" ref="J28:O28">SUM(J29:J33)</f>
        <v>0</v>
      </c>
      <c r="K28" s="202">
        <f t="shared" si="10"/>
        <v>0</v>
      </c>
      <c r="L28" s="202">
        <f t="shared" si="10"/>
        <v>0</v>
      </c>
      <c r="M28" s="202">
        <f t="shared" si="10"/>
        <v>0</v>
      </c>
      <c r="N28" s="202">
        <f t="shared" si="10"/>
        <v>0</v>
      </c>
      <c r="O28" s="202">
        <f t="shared" si="10"/>
        <v>0</v>
      </c>
      <c r="P28" s="202">
        <f>+'3.sz.m.Kiadások'!P18</f>
        <v>5590</v>
      </c>
      <c r="Q28" s="202">
        <f>+'3.sz.m.Kiadások'!Q18</f>
        <v>3529</v>
      </c>
      <c r="R28" s="202">
        <v>3035</v>
      </c>
      <c r="S28" s="270">
        <f t="shared" si="6"/>
        <v>0.8600170019835648</v>
      </c>
    </row>
    <row r="29" spans="1:19" ht="12.75">
      <c r="A29" s="187">
        <v>14</v>
      </c>
      <c r="B29" s="185" t="s">
        <v>157</v>
      </c>
      <c r="C29" s="203"/>
      <c r="D29" s="203"/>
      <c r="E29" s="203"/>
      <c r="F29" s="203"/>
      <c r="G29" s="203"/>
      <c r="H29" s="203"/>
      <c r="I29" s="267"/>
      <c r="J29" s="203"/>
      <c r="K29" s="203"/>
      <c r="L29" s="203"/>
      <c r="M29" s="203"/>
      <c r="N29" s="203"/>
      <c r="O29" s="203"/>
      <c r="P29" s="203"/>
      <c r="Q29" s="203"/>
      <c r="R29" s="203"/>
      <c r="S29" s="267"/>
    </row>
    <row r="30" spans="1:19" ht="12.75">
      <c r="A30" s="188">
        <v>141</v>
      </c>
      <c r="B30" s="189" t="s">
        <v>158</v>
      </c>
      <c r="C30" s="203"/>
      <c r="D30" s="203"/>
      <c r="E30" s="203"/>
      <c r="F30" s="203"/>
      <c r="G30" s="203"/>
      <c r="H30" s="203"/>
      <c r="I30" s="267"/>
      <c r="J30" s="203"/>
      <c r="K30" s="203"/>
      <c r="L30" s="203"/>
      <c r="M30" s="203"/>
      <c r="N30" s="203"/>
      <c r="O30" s="203"/>
      <c r="P30" s="203"/>
      <c r="Q30" s="203"/>
      <c r="R30" s="203"/>
      <c r="S30" s="267"/>
    </row>
    <row r="31" spans="1:19" ht="12.75">
      <c r="A31" s="188">
        <v>142</v>
      </c>
      <c r="B31" s="223" t="s">
        <v>159</v>
      </c>
      <c r="C31" s="224"/>
      <c r="D31" s="224"/>
      <c r="E31" s="224"/>
      <c r="F31" s="224"/>
      <c r="G31" s="224"/>
      <c r="H31" s="224"/>
      <c r="I31" s="271"/>
      <c r="J31" s="224"/>
      <c r="K31" s="224"/>
      <c r="L31" s="224"/>
      <c r="M31" s="224"/>
      <c r="N31" s="224"/>
      <c r="O31" s="224"/>
      <c r="P31" s="224"/>
      <c r="Q31" s="224"/>
      <c r="R31" s="224"/>
      <c r="S31" s="271"/>
    </row>
    <row r="32" spans="1:19" ht="12.75">
      <c r="A32" s="192">
        <v>143</v>
      </c>
      <c r="B32" s="189" t="s">
        <v>160</v>
      </c>
      <c r="C32" s="203"/>
      <c r="D32" s="203"/>
      <c r="E32" s="203"/>
      <c r="F32" s="203"/>
      <c r="G32" s="203"/>
      <c r="H32" s="203"/>
      <c r="I32" s="267"/>
      <c r="J32" s="203"/>
      <c r="K32" s="203"/>
      <c r="L32" s="203"/>
      <c r="M32" s="203"/>
      <c r="N32" s="203"/>
      <c r="O32" s="203"/>
      <c r="P32" s="203"/>
      <c r="Q32" s="203"/>
      <c r="R32" s="203"/>
      <c r="S32" s="267"/>
    </row>
    <row r="33" spans="1:19" ht="12.75">
      <c r="A33" s="192">
        <v>144</v>
      </c>
      <c r="B33" s="189" t="s">
        <v>161</v>
      </c>
      <c r="C33" s="203"/>
      <c r="D33" s="203"/>
      <c r="E33" s="203"/>
      <c r="F33" s="203"/>
      <c r="G33" s="203"/>
      <c r="H33" s="203"/>
      <c r="I33" s="267"/>
      <c r="J33" s="203"/>
      <c r="K33" s="203"/>
      <c r="L33" s="203"/>
      <c r="M33" s="203"/>
      <c r="N33" s="203"/>
      <c r="O33" s="203"/>
      <c r="P33" s="203"/>
      <c r="Q33" s="203"/>
      <c r="R33" s="203"/>
      <c r="S33" s="267"/>
    </row>
    <row r="34" spans="1:19" ht="12.75">
      <c r="A34" s="183">
        <v>15</v>
      </c>
      <c r="B34" s="184" t="s">
        <v>162</v>
      </c>
      <c r="C34" s="204"/>
      <c r="D34" s="204"/>
      <c r="E34" s="204"/>
      <c r="F34" s="204"/>
      <c r="G34" s="204"/>
      <c r="H34" s="204"/>
      <c r="I34" s="272"/>
      <c r="J34" s="204"/>
      <c r="K34" s="204"/>
      <c r="L34" s="204"/>
      <c r="M34" s="204"/>
      <c r="N34" s="204"/>
      <c r="O34" s="204"/>
      <c r="P34" s="204"/>
      <c r="Q34" s="204"/>
      <c r="R34" s="204"/>
      <c r="S34" s="272"/>
    </row>
    <row r="35" spans="1:19" ht="12.75">
      <c r="A35" s="183">
        <v>16</v>
      </c>
      <c r="B35" s="184" t="s">
        <v>123</v>
      </c>
      <c r="C35" s="204"/>
      <c r="D35" s="204"/>
      <c r="E35" s="204"/>
      <c r="F35" s="204"/>
      <c r="G35" s="204"/>
      <c r="H35" s="204"/>
      <c r="I35" s="272"/>
      <c r="J35" s="204"/>
      <c r="K35" s="204"/>
      <c r="L35" s="204"/>
      <c r="M35" s="204"/>
      <c r="N35" s="204"/>
      <c r="O35" s="204"/>
      <c r="P35" s="204"/>
      <c r="Q35" s="204"/>
      <c r="R35" s="204"/>
      <c r="S35" s="272"/>
    </row>
    <row r="36" spans="1:19" ht="12.75">
      <c r="A36" s="183">
        <v>17</v>
      </c>
      <c r="B36" s="184" t="s">
        <v>163</v>
      </c>
      <c r="C36" s="204"/>
      <c r="D36" s="204"/>
      <c r="E36" s="204"/>
      <c r="F36" s="204"/>
      <c r="G36" s="204"/>
      <c r="H36" s="204"/>
      <c r="I36" s="272"/>
      <c r="J36" s="204"/>
      <c r="K36" s="204"/>
      <c r="L36" s="204"/>
      <c r="M36" s="204"/>
      <c r="N36" s="204"/>
      <c r="O36" s="204"/>
      <c r="P36" s="204"/>
      <c r="Q36" s="204"/>
      <c r="R36" s="204"/>
      <c r="S36" s="272"/>
    </row>
    <row r="37" spans="1:19" ht="12.75">
      <c r="A37" s="183">
        <v>18</v>
      </c>
      <c r="B37" s="184" t="s">
        <v>164</v>
      </c>
      <c r="C37" s="204"/>
      <c r="D37" s="204"/>
      <c r="E37" s="204"/>
      <c r="F37" s="204"/>
      <c r="G37" s="204"/>
      <c r="H37" s="204"/>
      <c r="I37" s="272"/>
      <c r="J37" s="204"/>
      <c r="K37" s="204"/>
      <c r="L37" s="204"/>
      <c r="M37" s="204"/>
      <c r="N37" s="204"/>
      <c r="O37" s="204"/>
      <c r="P37" s="204"/>
      <c r="Q37" s="204"/>
      <c r="R37" s="204"/>
      <c r="S37" s="272"/>
    </row>
    <row r="38" spans="1:19" ht="13.5" thickBot="1">
      <c r="A38" s="193">
        <v>19</v>
      </c>
      <c r="B38" s="194" t="s">
        <v>206</v>
      </c>
      <c r="C38" s="205"/>
      <c r="D38" s="205"/>
      <c r="E38" s="205"/>
      <c r="F38" s="205"/>
      <c r="G38" s="205"/>
      <c r="H38" s="205">
        <v>2041</v>
      </c>
      <c r="I38" s="273"/>
      <c r="J38" s="205"/>
      <c r="K38" s="205"/>
      <c r="L38" s="205"/>
      <c r="M38" s="205"/>
      <c r="N38" s="205"/>
      <c r="O38" s="205"/>
      <c r="P38" s="205"/>
      <c r="Q38" s="205"/>
      <c r="R38" s="205">
        <v>3565</v>
      </c>
      <c r="S38" s="273"/>
    </row>
    <row r="39" ht="13.5" thickBot="1">
      <c r="S39" s="274"/>
    </row>
    <row r="40" spans="2:19" ht="13.5" thickBot="1">
      <c r="B40" s="66" t="s">
        <v>205</v>
      </c>
      <c r="C40" s="206">
        <f aca="true" t="shared" si="11" ref="C40:H40">+C5-C23</f>
        <v>0</v>
      </c>
      <c r="D40" s="206">
        <f t="shared" si="11"/>
        <v>0</v>
      </c>
      <c r="E40" s="206">
        <f t="shared" si="11"/>
        <v>0</v>
      </c>
      <c r="F40" s="206">
        <f t="shared" si="11"/>
        <v>0</v>
      </c>
      <c r="G40" s="206">
        <f t="shared" si="11"/>
        <v>0</v>
      </c>
      <c r="H40" s="206">
        <f t="shared" si="11"/>
        <v>347</v>
      </c>
      <c r="I40" s="276"/>
      <c r="J40" s="206">
        <f aca="true" t="shared" si="12" ref="J40:O40">+J5-J23</f>
        <v>0</v>
      </c>
      <c r="K40" s="206">
        <f t="shared" si="12"/>
        <v>0</v>
      </c>
      <c r="L40" s="206">
        <f t="shared" si="12"/>
        <v>0</v>
      </c>
      <c r="M40" s="206">
        <f t="shared" si="12"/>
        <v>0</v>
      </c>
      <c r="N40" s="206">
        <f t="shared" si="12"/>
        <v>0</v>
      </c>
      <c r="O40" s="206">
        <f t="shared" si="12"/>
        <v>0</v>
      </c>
      <c r="P40" s="206">
        <f>+P5-P23</f>
        <v>0</v>
      </c>
      <c r="Q40" s="206">
        <f>+Q5-Q23</f>
        <v>0</v>
      </c>
      <c r="R40" s="206">
        <v>918</v>
      </c>
      <c r="S40" s="276"/>
    </row>
    <row r="41" spans="3:19" ht="12.75">
      <c r="C41" s="58"/>
      <c r="S41" s="274"/>
    </row>
    <row r="42" ht="12.75">
      <c r="S42" s="274"/>
    </row>
    <row r="43" ht="12.75">
      <c r="S43" s="274"/>
    </row>
    <row r="44" ht="12.75">
      <c r="S44" s="274"/>
    </row>
    <row r="45" ht="12.75">
      <c r="S45" s="274"/>
    </row>
    <row r="46" ht="12.75">
      <c r="S46" s="274"/>
    </row>
    <row r="47" ht="12.75">
      <c r="S47" s="274"/>
    </row>
    <row r="48" ht="12.75">
      <c r="S48" s="274"/>
    </row>
    <row r="49" ht="12.75">
      <c r="S49" s="274"/>
    </row>
    <row r="50" ht="12.75">
      <c r="S50" s="274"/>
    </row>
    <row r="51" ht="12.75">
      <c r="S51" s="274"/>
    </row>
    <row r="52" ht="12.75">
      <c r="S52" s="274"/>
    </row>
  </sheetData>
  <sheetProtection/>
  <mergeCells count="7">
    <mergeCell ref="Q2:S2"/>
    <mergeCell ref="N2:O2"/>
    <mergeCell ref="L2:M2"/>
    <mergeCell ref="A1:C1"/>
    <mergeCell ref="C2:G2"/>
    <mergeCell ref="H2:I2"/>
    <mergeCell ref="J2:K2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78" r:id="rId1"/>
  <headerFooter alignWithMargins="0">
    <oddHeader>&amp;L1. számú melléklet&amp;C&amp;"Arial,Félkövér"&amp;12Kispatak Óvoda 2013. évi bevételei és kiadásai&amp;R A 2013. évi zárszámadási rendelethez</oddHeader>
    <oddFooter>&amp;L&amp;"Arial,Dőlt"&amp;8&amp;D&amp;R&amp;"Arial,Dőlt"&amp;8&amp;F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T81"/>
  <sheetViews>
    <sheetView zoomScalePageLayoutView="0" workbookViewId="0" topLeftCell="A1">
      <pane xSplit="2" ySplit="4" topLeftCell="C5" activePane="bottomRight" state="frozen"/>
      <selection pane="topLeft" activeCell="T32" sqref="T32"/>
      <selection pane="topRight" activeCell="T32" sqref="T32"/>
      <selection pane="bottomLeft" activeCell="T32" sqref="T32"/>
      <selection pane="bottomRight" activeCell="Q1" sqref="Q1"/>
    </sheetView>
  </sheetViews>
  <sheetFormatPr defaultColWidth="8.8515625" defaultRowHeight="12.75"/>
  <cols>
    <col min="1" max="1" width="5.00390625" style="12" customWidth="1"/>
    <col min="2" max="2" width="54.28125" style="12" customWidth="1"/>
    <col min="3" max="3" width="16.140625" style="12" customWidth="1"/>
    <col min="4" max="16" width="16.140625" style="12" hidden="1" customWidth="1"/>
    <col min="17" max="19" width="16.140625" style="12" customWidth="1"/>
    <col min="20" max="16384" width="8.8515625" style="12" customWidth="1"/>
  </cols>
  <sheetData>
    <row r="1" spans="1:19" s="146" customFormat="1" ht="39" thickBot="1">
      <c r="A1" s="144" t="s">
        <v>23</v>
      </c>
      <c r="B1" s="145" t="s">
        <v>24</v>
      </c>
      <c r="C1" s="68" t="s">
        <v>435</v>
      </c>
      <c r="D1" s="152" t="s">
        <v>191</v>
      </c>
      <c r="E1" s="218" t="s">
        <v>192</v>
      </c>
      <c r="F1" s="152" t="s">
        <v>197</v>
      </c>
      <c r="G1" s="218" t="s">
        <v>198</v>
      </c>
      <c r="H1" s="260" t="s">
        <v>199</v>
      </c>
      <c r="I1" s="260" t="s">
        <v>200</v>
      </c>
      <c r="J1" s="152" t="s">
        <v>193</v>
      </c>
      <c r="K1" s="218" t="s">
        <v>194</v>
      </c>
      <c r="L1" s="152" t="s">
        <v>208</v>
      </c>
      <c r="M1" s="218" t="s">
        <v>209</v>
      </c>
      <c r="N1" s="152" t="s">
        <v>214</v>
      </c>
      <c r="O1" s="218" t="s">
        <v>215</v>
      </c>
      <c r="P1" s="152" t="s">
        <v>216</v>
      </c>
      <c r="Q1" s="218" t="s">
        <v>226</v>
      </c>
      <c r="R1" s="218" t="s">
        <v>227</v>
      </c>
      <c r="S1" s="289" t="s">
        <v>228</v>
      </c>
    </row>
    <row r="2" spans="1:19" ht="13.5" thickBot="1">
      <c r="A2" s="13"/>
      <c r="B2" s="14"/>
      <c r="C2" s="68"/>
      <c r="D2" s="68"/>
      <c r="E2" s="65"/>
      <c r="F2" s="68"/>
      <c r="G2" s="65"/>
      <c r="H2" s="68"/>
      <c r="I2" s="68"/>
      <c r="J2" s="68"/>
      <c r="K2" s="65"/>
      <c r="L2" s="68"/>
      <c r="M2" s="65"/>
      <c r="N2" s="68"/>
      <c r="O2" s="65"/>
      <c r="P2" s="68"/>
      <c r="Q2" s="65"/>
      <c r="R2" s="65"/>
      <c r="S2" s="121"/>
    </row>
    <row r="3" spans="1:20" ht="12.75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90"/>
      <c r="T3" s="470"/>
    </row>
    <row r="4" spans="1:19" ht="13.5" thickBot="1">
      <c r="A4" s="16">
        <v>1</v>
      </c>
      <c r="B4" s="3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6">
        <v>4</v>
      </c>
      <c r="R4" s="16">
        <v>5</v>
      </c>
      <c r="S4" s="16">
        <v>6</v>
      </c>
    </row>
    <row r="5" spans="1:19" ht="13.5" thickBot="1">
      <c r="A5" s="17" t="s">
        <v>27</v>
      </c>
      <c r="B5" s="81" t="s">
        <v>28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291"/>
    </row>
    <row r="6" spans="1:19" ht="13.5" thickBot="1">
      <c r="A6" s="82" t="s">
        <v>29</v>
      </c>
      <c r="B6" s="83" t="s">
        <v>30</v>
      </c>
      <c r="C6" s="84">
        <f>SUM(C7:C11)</f>
        <v>25196</v>
      </c>
      <c r="D6" s="84">
        <f aca="true" t="shared" si="0" ref="D6:Q6">SUM(D7:D11)</f>
        <v>0</v>
      </c>
      <c r="E6" s="84">
        <f t="shared" si="0"/>
        <v>25196</v>
      </c>
      <c r="F6" s="84">
        <f t="shared" si="0"/>
        <v>0</v>
      </c>
      <c r="G6" s="84">
        <f t="shared" si="0"/>
        <v>25196</v>
      </c>
      <c r="H6" s="84">
        <f t="shared" si="0"/>
        <v>13739</v>
      </c>
      <c r="I6" s="84">
        <f t="shared" si="0"/>
        <v>0.8157097904173841</v>
      </c>
      <c r="J6" s="84">
        <f t="shared" si="0"/>
        <v>0</v>
      </c>
      <c r="K6" s="84">
        <f t="shared" si="0"/>
        <v>25196</v>
      </c>
      <c r="L6" s="84">
        <f t="shared" si="0"/>
        <v>0</v>
      </c>
      <c r="M6" s="84">
        <f t="shared" si="0"/>
        <v>25196</v>
      </c>
      <c r="N6" s="84">
        <f t="shared" si="0"/>
        <v>-1000</v>
      </c>
      <c r="O6" s="84">
        <f t="shared" si="0"/>
        <v>24196</v>
      </c>
      <c r="P6" s="84">
        <f t="shared" si="0"/>
        <v>2944</v>
      </c>
      <c r="Q6" s="84">
        <f t="shared" si="0"/>
        <v>21196</v>
      </c>
      <c r="R6" s="84">
        <f>SUM(R7:R11)</f>
        <v>21188</v>
      </c>
      <c r="S6" s="236">
        <f>+R6/Q6</f>
        <v>0.9996225702962823</v>
      </c>
    </row>
    <row r="7" spans="1:19" ht="13.5" thickTop="1">
      <c r="A7" s="18"/>
      <c r="B7" s="19" t="s">
        <v>93</v>
      </c>
      <c r="C7" s="132">
        <v>16843</v>
      </c>
      <c r="D7" s="132"/>
      <c r="E7" s="132">
        <f aca="true" t="shared" si="1" ref="E7:E66">+C7+D7</f>
        <v>16843</v>
      </c>
      <c r="F7" s="132"/>
      <c r="G7" s="132">
        <f aca="true" t="shared" si="2" ref="G7:G66">+C7+F7</f>
        <v>16843</v>
      </c>
      <c r="H7" s="132">
        <v>13739</v>
      </c>
      <c r="I7" s="237">
        <f aca="true" t="shared" si="3" ref="I7:I66">+H7/G7</f>
        <v>0.8157097904173841</v>
      </c>
      <c r="J7" s="132"/>
      <c r="K7" s="132">
        <f aca="true" t="shared" si="4" ref="K7:K66">+G7+J7</f>
        <v>16843</v>
      </c>
      <c r="L7" s="132"/>
      <c r="M7" s="132">
        <f aca="true" t="shared" si="5" ref="M7:M66">+K7+L7</f>
        <v>16843</v>
      </c>
      <c r="N7" s="132">
        <v>-787</v>
      </c>
      <c r="O7" s="132">
        <f aca="true" t="shared" si="6" ref="O7:O66">+M7+N7</f>
        <v>16056</v>
      </c>
      <c r="P7" s="132">
        <f>5176-2646</f>
        <v>2530</v>
      </c>
      <c r="Q7" s="132">
        <v>16843</v>
      </c>
      <c r="R7" s="132">
        <v>17113</v>
      </c>
      <c r="S7" s="237">
        <f aca="true" t="shared" si="7" ref="S7:S67">+R7/Q7</f>
        <v>1.0160303983850858</v>
      </c>
    </row>
    <row r="8" spans="1:19" ht="12.75">
      <c r="A8" s="22"/>
      <c r="B8" s="23" t="s">
        <v>94</v>
      </c>
      <c r="C8" s="21">
        <v>2996</v>
      </c>
      <c r="D8" s="21"/>
      <c r="E8" s="21">
        <f t="shared" si="1"/>
        <v>2996</v>
      </c>
      <c r="F8" s="21"/>
      <c r="G8" s="21">
        <f t="shared" si="2"/>
        <v>2996</v>
      </c>
      <c r="H8" s="21"/>
      <c r="I8" s="238"/>
      <c r="J8" s="21"/>
      <c r="K8" s="21">
        <f t="shared" si="4"/>
        <v>2996</v>
      </c>
      <c r="L8" s="21"/>
      <c r="M8" s="21">
        <f t="shared" si="5"/>
        <v>2996</v>
      </c>
      <c r="N8" s="21"/>
      <c r="O8" s="21">
        <f t="shared" si="6"/>
        <v>2996</v>
      </c>
      <c r="P8" s="21"/>
      <c r="Q8" s="21"/>
      <c r="R8" s="21">
        <v>13</v>
      </c>
      <c r="S8" s="238"/>
    </row>
    <row r="9" spans="1:19" ht="12.75">
      <c r="A9" s="22"/>
      <c r="B9" s="23" t="s">
        <v>95</v>
      </c>
      <c r="C9" s="21"/>
      <c r="D9" s="21"/>
      <c r="E9" s="21">
        <f t="shared" si="1"/>
        <v>0</v>
      </c>
      <c r="F9" s="21"/>
      <c r="G9" s="21">
        <f t="shared" si="2"/>
        <v>0</v>
      </c>
      <c r="H9" s="21"/>
      <c r="I9" s="238"/>
      <c r="J9" s="21"/>
      <c r="K9" s="21">
        <f t="shared" si="4"/>
        <v>0</v>
      </c>
      <c r="L9" s="21"/>
      <c r="M9" s="21">
        <f t="shared" si="5"/>
        <v>0</v>
      </c>
      <c r="N9" s="21"/>
      <c r="O9" s="21">
        <f t="shared" si="6"/>
        <v>0</v>
      </c>
      <c r="P9" s="21"/>
      <c r="Q9" s="21"/>
      <c r="R9" s="21"/>
      <c r="S9" s="238"/>
    </row>
    <row r="10" spans="1:19" ht="12.75">
      <c r="A10" s="22"/>
      <c r="B10" s="24" t="s">
        <v>76</v>
      </c>
      <c r="C10" s="21">
        <v>5357</v>
      </c>
      <c r="D10" s="21"/>
      <c r="E10" s="21">
        <f t="shared" si="1"/>
        <v>5357</v>
      </c>
      <c r="F10" s="21"/>
      <c r="G10" s="21">
        <f t="shared" si="2"/>
        <v>5357</v>
      </c>
      <c r="H10" s="21"/>
      <c r="I10" s="238"/>
      <c r="J10" s="21"/>
      <c r="K10" s="21">
        <f t="shared" si="4"/>
        <v>5357</v>
      </c>
      <c r="L10" s="21"/>
      <c r="M10" s="21">
        <f t="shared" si="5"/>
        <v>5357</v>
      </c>
      <c r="N10" s="21">
        <v>-213</v>
      </c>
      <c r="O10" s="21">
        <f t="shared" si="6"/>
        <v>5144</v>
      </c>
      <c r="P10" s="21">
        <v>414</v>
      </c>
      <c r="Q10" s="21">
        <v>4353</v>
      </c>
      <c r="R10" s="21">
        <v>3935</v>
      </c>
      <c r="S10" s="238">
        <f t="shared" si="7"/>
        <v>0.9039742706179646</v>
      </c>
    </row>
    <row r="11" spans="1:19" ht="13.5" thickBot="1">
      <c r="A11" s="22"/>
      <c r="B11" s="24" t="s">
        <v>31</v>
      </c>
      <c r="C11" s="21"/>
      <c r="D11" s="21"/>
      <c r="E11" s="21">
        <f t="shared" si="1"/>
        <v>0</v>
      </c>
      <c r="F11" s="21"/>
      <c r="G11" s="21">
        <f t="shared" si="2"/>
        <v>0</v>
      </c>
      <c r="H11" s="21"/>
      <c r="I11" s="238"/>
      <c r="J11" s="21"/>
      <c r="K11" s="21">
        <f t="shared" si="4"/>
        <v>0</v>
      </c>
      <c r="L11" s="21"/>
      <c r="M11" s="21">
        <f t="shared" si="5"/>
        <v>0</v>
      </c>
      <c r="N11" s="21"/>
      <c r="O11" s="21">
        <f t="shared" si="6"/>
        <v>0</v>
      </c>
      <c r="P11" s="21"/>
      <c r="Q11" s="21">
        <f aca="true" t="shared" si="8" ref="Q11:Q66">+O11+P11</f>
        <v>0</v>
      </c>
      <c r="R11" s="21">
        <v>127</v>
      </c>
      <c r="S11" s="238"/>
    </row>
    <row r="12" spans="1:19" ht="13.5" hidden="1" thickBot="1">
      <c r="A12" s="82" t="s">
        <v>32</v>
      </c>
      <c r="B12" s="85" t="s">
        <v>33</v>
      </c>
      <c r="C12" s="86">
        <f>SUM(C13:C17)</f>
        <v>0</v>
      </c>
      <c r="D12" s="86">
        <f>SUM(D13:D17)</f>
        <v>0</v>
      </c>
      <c r="E12" s="86">
        <f t="shared" si="1"/>
        <v>0</v>
      </c>
      <c r="F12" s="86">
        <f>SUM(F13:F17)</f>
        <v>0</v>
      </c>
      <c r="G12" s="86">
        <f t="shared" si="2"/>
        <v>0</v>
      </c>
      <c r="H12" s="86"/>
      <c r="I12" s="239" t="e">
        <f t="shared" si="3"/>
        <v>#DIV/0!</v>
      </c>
      <c r="J12" s="86">
        <f>SUM(J13:J17)</f>
        <v>0</v>
      </c>
      <c r="K12" s="86">
        <f t="shared" si="4"/>
        <v>0</v>
      </c>
      <c r="L12" s="86">
        <f>SUM(L13:L17)</f>
        <v>0</v>
      </c>
      <c r="M12" s="86">
        <f t="shared" si="5"/>
        <v>0</v>
      </c>
      <c r="N12" s="86">
        <f>SUM(N13:N17)</f>
        <v>0</v>
      </c>
      <c r="O12" s="86">
        <f t="shared" si="6"/>
        <v>0</v>
      </c>
      <c r="P12" s="86">
        <f>SUM(P13:P17)</f>
        <v>0</v>
      </c>
      <c r="Q12" s="86">
        <f t="shared" si="8"/>
        <v>0</v>
      </c>
      <c r="R12" s="86">
        <f aca="true" t="shared" si="9" ref="R12:R21">+P12+Q12</f>
        <v>0</v>
      </c>
      <c r="S12" s="239" t="e">
        <f t="shared" si="7"/>
        <v>#DIV/0!</v>
      </c>
    </row>
    <row r="13" spans="1:19" ht="13.5" hidden="1" thickBot="1">
      <c r="A13" s="22"/>
      <c r="B13" s="23" t="s">
        <v>34</v>
      </c>
      <c r="C13" s="21"/>
      <c r="D13" s="21"/>
      <c r="E13" s="21">
        <f t="shared" si="1"/>
        <v>0</v>
      </c>
      <c r="F13" s="21"/>
      <c r="G13" s="21">
        <f t="shared" si="2"/>
        <v>0</v>
      </c>
      <c r="H13" s="21"/>
      <c r="I13" s="238" t="e">
        <f t="shared" si="3"/>
        <v>#DIV/0!</v>
      </c>
      <c r="J13" s="21"/>
      <c r="K13" s="21">
        <f t="shared" si="4"/>
        <v>0</v>
      </c>
      <c r="L13" s="21"/>
      <c r="M13" s="21">
        <f t="shared" si="5"/>
        <v>0</v>
      </c>
      <c r="N13" s="21"/>
      <c r="O13" s="21">
        <f t="shared" si="6"/>
        <v>0</v>
      </c>
      <c r="P13" s="21"/>
      <c r="Q13" s="21">
        <f t="shared" si="8"/>
        <v>0</v>
      </c>
      <c r="R13" s="21">
        <f t="shared" si="9"/>
        <v>0</v>
      </c>
      <c r="S13" s="238" t="e">
        <f t="shared" si="7"/>
        <v>#DIV/0!</v>
      </c>
    </row>
    <row r="14" spans="1:19" ht="13.5" hidden="1" thickBot="1">
      <c r="A14" s="22"/>
      <c r="B14" s="23" t="s">
        <v>13</v>
      </c>
      <c r="C14" s="132"/>
      <c r="D14" s="132"/>
      <c r="E14" s="132">
        <f t="shared" si="1"/>
        <v>0</v>
      </c>
      <c r="F14" s="132"/>
      <c r="G14" s="132">
        <f t="shared" si="2"/>
        <v>0</v>
      </c>
      <c r="H14" s="132"/>
      <c r="I14" s="237" t="e">
        <f t="shared" si="3"/>
        <v>#DIV/0!</v>
      </c>
      <c r="J14" s="132"/>
      <c r="K14" s="132">
        <f t="shared" si="4"/>
        <v>0</v>
      </c>
      <c r="L14" s="132"/>
      <c r="M14" s="132">
        <f t="shared" si="5"/>
        <v>0</v>
      </c>
      <c r="N14" s="132"/>
      <c r="O14" s="132">
        <f t="shared" si="6"/>
        <v>0</v>
      </c>
      <c r="P14" s="132"/>
      <c r="Q14" s="132">
        <f t="shared" si="8"/>
        <v>0</v>
      </c>
      <c r="R14" s="132">
        <f t="shared" si="9"/>
        <v>0</v>
      </c>
      <c r="S14" s="237" t="e">
        <f t="shared" si="7"/>
        <v>#DIV/0!</v>
      </c>
    </row>
    <row r="15" spans="1:19" ht="13.5" hidden="1" thickBot="1">
      <c r="A15" s="22"/>
      <c r="B15" s="23" t="s">
        <v>133</v>
      </c>
      <c r="C15" s="132"/>
      <c r="D15" s="132"/>
      <c r="E15" s="132">
        <f t="shared" si="1"/>
        <v>0</v>
      </c>
      <c r="F15" s="132"/>
      <c r="G15" s="132">
        <f t="shared" si="2"/>
        <v>0</v>
      </c>
      <c r="H15" s="132"/>
      <c r="I15" s="237" t="e">
        <f t="shared" si="3"/>
        <v>#DIV/0!</v>
      </c>
      <c r="J15" s="132"/>
      <c r="K15" s="132">
        <f t="shared" si="4"/>
        <v>0</v>
      </c>
      <c r="L15" s="132"/>
      <c r="M15" s="132">
        <f t="shared" si="5"/>
        <v>0</v>
      </c>
      <c r="N15" s="132"/>
      <c r="O15" s="132">
        <f t="shared" si="6"/>
        <v>0</v>
      </c>
      <c r="P15" s="132"/>
      <c r="Q15" s="132">
        <f t="shared" si="8"/>
        <v>0</v>
      </c>
      <c r="R15" s="132">
        <f t="shared" si="9"/>
        <v>0</v>
      </c>
      <c r="S15" s="237" t="e">
        <f t="shared" si="7"/>
        <v>#DIV/0!</v>
      </c>
    </row>
    <row r="16" spans="1:19" ht="13.5" hidden="1" thickBot="1">
      <c r="A16" s="22"/>
      <c r="B16" s="23" t="s">
        <v>96</v>
      </c>
      <c r="C16" s="132"/>
      <c r="D16" s="132"/>
      <c r="E16" s="132">
        <f t="shared" si="1"/>
        <v>0</v>
      </c>
      <c r="F16" s="132"/>
      <c r="G16" s="132">
        <f t="shared" si="2"/>
        <v>0</v>
      </c>
      <c r="H16" s="132"/>
      <c r="I16" s="237" t="e">
        <f t="shared" si="3"/>
        <v>#DIV/0!</v>
      </c>
      <c r="J16" s="132"/>
      <c r="K16" s="132">
        <f t="shared" si="4"/>
        <v>0</v>
      </c>
      <c r="L16" s="132"/>
      <c r="M16" s="132">
        <f t="shared" si="5"/>
        <v>0</v>
      </c>
      <c r="N16" s="132"/>
      <c r="O16" s="132">
        <f t="shared" si="6"/>
        <v>0</v>
      </c>
      <c r="P16" s="132"/>
      <c r="Q16" s="132">
        <f t="shared" si="8"/>
        <v>0</v>
      </c>
      <c r="R16" s="132">
        <f t="shared" si="9"/>
        <v>0</v>
      </c>
      <c r="S16" s="237" t="e">
        <f t="shared" si="7"/>
        <v>#DIV/0!</v>
      </c>
    </row>
    <row r="17" spans="1:19" ht="13.5" hidden="1" thickBot="1">
      <c r="A17" s="78"/>
      <c r="B17" s="24" t="s">
        <v>97</v>
      </c>
      <c r="C17" s="133"/>
      <c r="D17" s="133"/>
      <c r="E17" s="133">
        <f t="shared" si="1"/>
        <v>0</v>
      </c>
      <c r="F17" s="133"/>
      <c r="G17" s="133">
        <f t="shared" si="2"/>
        <v>0</v>
      </c>
      <c r="H17" s="133"/>
      <c r="I17" s="240" t="e">
        <f t="shared" si="3"/>
        <v>#DIV/0!</v>
      </c>
      <c r="J17" s="133"/>
      <c r="K17" s="133">
        <f t="shared" si="4"/>
        <v>0</v>
      </c>
      <c r="L17" s="133"/>
      <c r="M17" s="133">
        <f t="shared" si="5"/>
        <v>0</v>
      </c>
      <c r="N17" s="133"/>
      <c r="O17" s="133">
        <f t="shared" si="6"/>
        <v>0</v>
      </c>
      <c r="P17" s="133"/>
      <c r="Q17" s="133">
        <f t="shared" si="8"/>
        <v>0</v>
      </c>
      <c r="R17" s="133">
        <f t="shared" si="9"/>
        <v>0</v>
      </c>
      <c r="S17" s="240" t="e">
        <f t="shared" si="7"/>
        <v>#DIV/0!</v>
      </c>
    </row>
    <row r="18" spans="1:19" ht="13.5" hidden="1" thickBot="1">
      <c r="A18" s="82" t="s">
        <v>35</v>
      </c>
      <c r="B18" s="83" t="s">
        <v>36</v>
      </c>
      <c r="C18" s="86">
        <f>SUM(C19:C21)</f>
        <v>0</v>
      </c>
      <c r="D18" s="86">
        <f>SUM(D19:D21)</f>
        <v>0</v>
      </c>
      <c r="E18" s="86">
        <f t="shared" si="1"/>
        <v>0</v>
      </c>
      <c r="F18" s="86">
        <f>SUM(F19:F21)</f>
        <v>0</v>
      </c>
      <c r="G18" s="86">
        <f t="shared" si="2"/>
        <v>0</v>
      </c>
      <c r="H18" s="86"/>
      <c r="I18" s="239" t="e">
        <f t="shared" si="3"/>
        <v>#DIV/0!</v>
      </c>
      <c r="J18" s="86">
        <f>SUM(J19:J21)</f>
        <v>0</v>
      </c>
      <c r="K18" s="86">
        <f t="shared" si="4"/>
        <v>0</v>
      </c>
      <c r="L18" s="86">
        <f>SUM(L19:L21)</f>
        <v>0</v>
      </c>
      <c r="M18" s="86">
        <f t="shared" si="5"/>
        <v>0</v>
      </c>
      <c r="N18" s="86">
        <f>SUM(N19:N21)</f>
        <v>0</v>
      </c>
      <c r="O18" s="86">
        <f t="shared" si="6"/>
        <v>0</v>
      </c>
      <c r="P18" s="86">
        <f>SUM(P19:P21)</f>
        <v>0</v>
      </c>
      <c r="Q18" s="86">
        <f t="shared" si="8"/>
        <v>0</v>
      </c>
      <c r="R18" s="86">
        <f t="shared" si="9"/>
        <v>0</v>
      </c>
      <c r="S18" s="239" t="e">
        <f t="shared" si="7"/>
        <v>#DIV/0!</v>
      </c>
    </row>
    <row r="19" spans="1:19" ht="14.25" hidden="1" thickBot="1" thickTop="1">
      <c r="A19" s="18"/>
      <c r="B19" s="19" t="s">
        <v>15</v>
      </c>
      <c r="C19" s="134"/>
      <c r="D19" s="134"/>
      <c r="E19" s="134">
        <f t="shared" si="1"/>
        <v>0</v>
      </c>
      <c r="F19" s="134"/>
      <c r="G19" s="134">
        <f t="shared" si="2"/>
        <v>0</v>
      </c>
      <c r="H19" s="134"/>
      <c r="I19" s="241" t="e">
        <f t="shared" si="3"/>
        <v>#DIV/0!</v>
      </c>
      <c r="J19" s="134"/>
      <c r="K19" s="134">
        <f t="shared" si="4"/>
        <v>0</v>
      </c>
      <c r="L19" s="134"/>
      <c r="M19" s="134">
        <f t="shared" si="5"/>
        <v>0</v>
      </c>
      <c r="N19" s="134"/>
      <c r="O19" s="134">
        <f t="shared" si="6"/>
        <v>0</v>
      </c>
      <c r="P19" s="134"/>
      <c r="Q19" s="134">
        <f t="shared" si="8"/>
        <v>0</v>
      </c>
      <c r="R19" s="134">
        <f t="shared" si="9"/>
        <v>0</v>
      </c>
      <c r="S19" s="241" t="e">
        <f t="shared" si="7"/>
        <v>#DIV/0!</v>
      </c>
    </row>
    <row r="20" spans="1:19" ht="13.5" hidden="1" thickBot="1">
      <c r="A20" s="18"/>
      <c r="B20" s="87" t="s">
        <v>98</v>
      </c>
      <c r="C20" s="132"/>
      <c r="D20" s="132"/>
      <c r="E20" s="132">
        <f t="shared" si="1"/>
        <v>0</v>
      </c>
      <c r="F20" s="132"/>
      <c r="G20" s="132">
        <f t="shared" si="2"/>
        <v>0</v>
      </c>
      <c r="H20" s="132"/>
      <c r="I20" s="237" t="e">
        <f t="shared" si="3"/>
        <v>#DIV/0!</v>
      </c>
      <c r="J20" s="132"/>
      <c r="K20" s="132">
        <f t="shared" si="4"/>
        <v>0</v>
      </c>
      <c r="L20" s="132"/>
      <c r="M20" s="132">
        <f t="shared" si="5"/>
        <v>0</v>
      </c>
      <c r="N20" s="132"/>
      <c r="O20" s="132">
        <f t="shared" si="6"/>
        <v>0</v>
      </c>
      <c r="P20" s="132"/>
      <c r="Q20" s="132">
        <f t="shared" si="8"/>
        <v>0</v>
      </c>
      <c r="R20" s="132">
        <f t="shared" si="9"/>
        <v>0</v>
      </c>
      <c r="S20" s="237" t="e">
        <f t="shared" si="7"/>
        <v>#DIV/0!</v>
      </c>
    </row>
    <row r="21" spans="1:19" ht="13.5" hidden="1" thickBot="1">
      <c r="A21" s="78"/>
      <c r="B21" s="24" t="s">
        <v>17</v>
      </c>
      <c r="C21" s="133"/>
      <c r="D21" s="133"/>
      <c r="E21" s="133">
        <f t="shared" si="1"/>
        <v>0</v>
      </c>
      <c r="F21" s="133"/>
      <c r="G21" s="133">
        <f t="shared" si="2"/>
        <v>0</v>
      </c>
      <c r="H21" s="133"/>
      <c r="I21" s="240" t="e">
        <f t="shared" si="3"/>
        <v>#DIV/0!</v>
      </c>
      <c r="J21" s="133"/>
      <c r="K21" s="133">
        <f t="shared" si="4"/>
        <v>0</v>
      </c>
      <c r="L21" s="133"/>
      <c r="M21" s="133">
        <f t="shared" si="5"/>
        <v>0</v>
      </c>
      <c r="N21" s="133"/>
      <c r="O21" s="133">
        <f t="shared" si="6"/>
        <v>0</v>
      </c>
      <c r="P21" s="133"/>
      <c r="Q21" s="133">
        <f t="shared" si="8"/>
        <v>0</v>
      </c>
      <c r="R21" s="133">
        <f t="shared" si="9"/>
        <v>0</v>
      </c>
      <c r="S21" s="240" t="e">
        <f t="shared" si="7"/>
        <v>#DIV/0!</v>
      </c>
    </row>
    <row r="22" spans="1:19" ht="13.5" hidden="1" thickBot="1">
      <c r="A22" s="82" t="s">
        <v>37</v>
      </c>
      <c r="B22" s="85" t="s">
        <v>99</v>
      </c>
      <c r="C22" s="88">
        <f>SUM(C23:C29)</f>
        <v>0</v>
      </c>
      <c r="D22" s="88">
        <f>SUM(D23:D29)</f>
        <v>0</v>
      </c>
      <c r="E22" s="88">
        <f t="shared" si="1"/>
        <v>0</v>
      </c>
      <c r="F22" s="88">
        <f>SUM(F23:F29)</f>
        <v>0</v>
      </c>
      <c r="G22" s="88">
        <f t="shared" si="2"/>
        <v>0</v>
      </c>
      <c r="H22" s="88"/>
      <c r="I22" s="242" t="e">
        <f t="shared" si="3"/>
        <v>#DIV/0!</v>
      </c>
      <c r="J22" s="88">
        <f>SUM(J23:J29)</f>
        <v>0</v>
      </c>
      <c r="K22" s="88">
        <f t="shared" si="4"/>
        <v>0</v>
      </c>
      <c r="L22" s="88">
        <f>SUM(L23:L29)</f>
        <v>0</v>
      </c>
      <c r="M22" s="88">
        <f t="shared" si="5"/>
        <v>0</v>
      </c>
      <c r="N22" s="88">
        <f>SUM(N23:N29)</f>
        <v>0</v>
      </c>
      <c r="O22" s="88">
        <f t="shared" si="6"/>
        <v>0</v>
      </c>
      <c r="P22" s="88">
        <f>SUM(P23:P29)</f>
        <v>0</v>
      </c>
      <c r="Q22" s="88">
        <f t="shared" si="8"/>
        <v>0</v>
      </c>
      <c r="R22" s="88">
        <f aca="true" t="shared" si="10" ref="R22:R66">+P22+Q22</f>
        <v>0</v>
      </c>
      <c r="S22" s="242" t="e">
        <f t="shared" si="7"/>
        <v>#DIV/0!</v>
      </c>
    </row>
    <row r="23" spans="1:19" ht="14.25" hidden="1" thickBot="1" thickTop="1">
      <c r="A23" s="26"/>
      <c r="B23" s="19" t="s">
        <v>100</v>
      </c>
      <c r="C23" s="134"/>
      <c r="D23" s="134"/>
      <c r="E23" s="134">
        <f t="shared" si="1"/>
        <v>0</v>
      </c>
      <c r="F23" s="134"/>
      <c r="G23" s="134">
        <f t="shared" si="2"/>
        <v>0</v>
      </c>
      <c r="H23" s="134"/>
      <c r="I23" s="241" t="e">
        <f t="shared" si="3"/>
        <v>#DIV/0!</v>
      </c>
      <c r="J23" s="134"/>
      <c r="K23" s="134">
        <f t="shared" si="4"/>
        <v>0</v>
      </c>
      <c r="L23" s="134"/>
      <c r="M23" s="134">
        <f t="shared" si="5"/>
        <v>0</v>
      </c>
      <c r="N23" s="134"/>
      <c r="O23" s="134">
        <f t="shared" si="6"/>
        <v>0</v>
      </c>
      <c r="P23" s="134"/>
      <c r="Q23" s="134">
        <f t="shared" si="8"/>
        <v>0</v>
      </c>
      <c r="R23" s="134">
        <f t="shared" si="10"/>
        <v>0</v>
      </c>
      <c r="S23" s="241" t="e">
        <f t="shared" si="7"/>
        <v>#DIV/0!</v>
      </c>
    </row>
    <row r="24" spans="1:19" ht="13.5" hidden="1" thickBot="1">
      <c r="A24" s="27"/>
      <c r="B24" s="23" t="s">
        <v>101</v>
      </c>
      <c r="C24" s="132"/>
      <c r="D24" s="132"/>
      <c r="E24" s="132">
        <f t="shared" si="1"/>
        <v>0</v>
      </c>
      <c r="F24" s="132"/>
      <c r="G24" s="132">
        <f t="shared" si="2"/>
        <v>0</v>
      </c>
      <c r="H24" s="132"/>
      <c r="I24" s="237" t="e">
        <f t="shared" si="3"/>
        <v>#DIV/0!</v>
      </c>
      <c r="J24" s="132"/>
      <c r="K24" s="132">
        <f t="shared" si="4"/>
        <v>0</v>
      </c>
      <c r="L24" s="132"/>
      <c r="M24" s="132">
        <f t="shared" si="5"/>
        <v>0</v>
      </c>
      <c r="N24" s="132"/>
      <c r="O24" s="132">
        <f t="shared" si="6"/>
        <v>0</v>
      </c>
      <c r="P24" s="132"/>
      <c r="Q24" s="132">
        <f t="shared" si="8"/>
        <v>0</v>
      </c>
      <c r="R24" s="132">
        <f t="shared" si="10"/>
        <v>0</v>
      </c>
      <c r="S24" s="237" t="e">
        <f t="shared" si="7"/>
        <v>#DIV/0!</v>
      </c>
    </row>
    <row r="25" spans="1:19" ht="13.5" hidden="1" thickBot="1">
      <c r="A25" s="27"/>
      <c r="B25" s="22" t="s">
        <v>38</v>
      </c>
      <c r="C25" s="132"/>
      <c r="D25" s="132"/>
      <c r="E25" s="132">
        <f t="shared" si="1"/>
        <v>0</v>
      </c>
      <c r="F25" s="132"/>
      <c r="G25" s="132">
        <f t="shared" si="2"/>
        <v>0</v>
      </c>
      <c r="H25" s="132"/>
      <c r="I25" s="237" t="e">
        <f t="shared" si="3"/>
        <v>#DIV/0!</v>
      </c>
      <c r="J25" s="132"/>
      <c r="K25" s="132">
        <f t="shared" si="4"/>
        <v>0</v>
      </c>
      <c r="L25" s="132"/>
      <c r="M25" s="132">
        <f t="shared" si="5"/>
        <v>0</v>
      </c>
      <c r="N25" s="132"/>
      <c r="O25" s="132">
        <f t="shared" si="6"/>
        <v>0</v>
      </c>
      <c r="P25" s="132"/>
      <c r="Q25" s="132">
        <f t="shared" si="8"/>
        <v>0</v>
      </c>
      <c r="R25" s="132">
        <f t="shared" si="10"/>
        <v>0</v>
      </c>
      <c r="S25" s="237" t="e">
        <f t="shared" si="7"/>
        <v>#DIV/0!</v>
      </c>
    </row>
    <row r="26" spans="1:19" ht="13.5" hidden="1" thickBot="1">
      <c r="A26" s="147"/>
      <c r="B26" s="28" t="s">
        <v>135</v>
      </c>
      <c r="C26" s="120"/>
      <c r="D26" s="120"/>
      <c r="E26" s="120">
        <f t="shared" si="1"/>
        <v>0</v>
      </c>
      <c r="F26" s="120"/>
      <c r="G26" s="120">
        <f t="shared" si="2"/>
        <v>0</v>
      </c>
      <c r="H26" s="120"/>
      <c r="I26" s="243" t="e">
        <f t="shared" si="3"/>
        <v>#DIV/0!</v>
      </c>
      <c r="J26" s="120"/>
      <c r="K26" s="120">
        <f t="shared" si="4"/>
        <v>0</v>
      </c>
      <c r="L26" s="120"/>
      <c r="M26" s="120">
        <f t="shared" si="5"/>
        <v>0</v>
      </c>
      <c r="N26" s="120"/>
      <c r="O26" s="120">
        <f t="shared" si="6"/>
        <v>0</v>
      </c>
      <c r="P26" s="120"/>
      <c r="Q26" s="120">
        <f t="shared" si="8"/>
        <v>0</v>
      </c>
      <c r="R26" s="120">
        <f t="shared" si="10"/>
        <v>0</v>
      </c>
      <c r="S26" s="243" t="e">
        <f t="shared" si="7"/>
        <v>#DIV/0!</v>
      </c>
    </row>
    <row r="27" spans="1:19" ht="13.5" hidden="1" thickBot="1">
      <c r="A27" s="147"/>
      <c r="B27" s="28" t="s">
        <v>136</v>
      </c>
      <c r="C27" s="120"/>
      <c r="D27" s="120"/>
      <c r="E27" s="120">
        <f t="shared" si="1"/>
        <v>0</v>
      </c>
      <c r="F27" s="120"/>
      <c r="G27" s="120">
        <f t="shared" si="2"/>
        <v>0</v>
      </c>
      <c r="H27" s="120"/>
      <c r="I27" s="243" t="e">
        <f t="shared" si="3"/>
        <v>#DIV/0!</v>
      </c>
      <c r="J27" s="120"/>
      <c r="K27" s="120">
        <f t="shared" si="4"/>
        <v>0</v>
      </c>
      <c r="L27" s="120"/>
      <c r="M27" s="120">
        <f t="shared" si="5"/>
        <v>0</v>
      </c>
      <c r="N27" s="120"/>
      <c r="O27" s="120">
        <f t="shared" si="6"/>
        <v>0</v>
      </c>
      <c r="P27" s="120"/>
      <c r="Q27" s="120">
        <f t="shared" si="8"/>
        <v>0</v>
      </c>
      <c r="R27" s="120">
        <f t="shared" si="10"/>
        <v>0</v>
      </c>
      <c r="S27" s="243" t="e">
        <f t="shared" si="7"/>
        <v>#DIV/0!</v>
      </c>
    </row>
    <row r="28" spans="1:19" ht="13.5" hidden="1" thickBot="1">
      <c r="A28" s="147"/>
      <c r="B28" s="28" t="s">
        <v>39</v>
      </c>
      <c r="C28" s="120"/>
      <c r="D28" s="120"/>
      <c r="E28" s="120">
        <f t="shared" si="1"/>
        <v>0</v>
      </c>
      <c r="F28" s="120"/>
      <c r="G28" s="120">
        <f t="shared" si="2"/>
        <v>0</v>
      </c>
      <c r="H28" s="120"/>
      <c r="I28" s="243" t="e">
        <f t="shared" si="3"/>
        <v>#DIV/0!</v>
      </c>
      <c r="J28" s="120"/>
      <c r="K28" s="120">
        <f t="shared" si="4"/>
        <v>0</v>
      </c>
      <c r="L28" s="120"/>
      <c r="M28" s="120">
        <f t="shared" si="5"/>
        <v>0</v>
      </c>
      <c r="N28" s="120"/>
      <c r="O28" s="120">
        <f t="shared" si="6"/>
        <v>0</v>
      </c>
      <c r="P28" s="120"/>
      <c r="Q28" s="120">
        <f t="shared" si="8"/>
        <v>0</v>
      </c>
      <c r="R28" s="120">
        <f t="shared" si="10"/>
        <v>0</v>
      </c>
      <c r="S28" s="243" t="e">
        <f t="shared" si="7"/>
        <v>#DIV/0!</v>
      </c>
    </row>
    <row r="29" spans="1:19" ht="13.5" hidden="1" thickBot="1">
      <c r="A29" s="25"/>
      <c r="B29" s="5" t="s">
        <v>102</v>
      </c>
      <c r="C29" s="133"/>
      <c r="D29" s="133"/>
      <c r="E29" s="133">
        <f t="shared" si="1"/>
        <v>0</v>
      </c>
      <c r="F29" s="133"/>
      <c r="G29" s="133">
        <f t="shared" si="2"/>
        <v>0</v>
      </c>
      <c r="H29" s="133"/>
      <c r="I29" s="240" t="e">
        <f t="shared" si="3"/>
        <v>#DIV/0!</v>
      </c>
      <c r="J29" s="133"/>
      <c r="K29" s="133">
        <f t="shared" si="4"/>
        <v>0</v>
      </c>
      <c r="L29" s="133"/>
      <c r="M29" s="133">
        <f t="shared" si="5"/>
        <v>0</v>
      </c>
      <c r="N29" s="133"/>
      <c r="O29" s="133">
        <f t="shared" si="6"/>
        <v>0</v>
      </c>
      <c r="P29" s="133"/>
      <c r="Q29" s="133">
        <f t="shared" si="8"/>
        <v>0</v>
      </c>
      <c r="R29" s="133">
        <f t="shared" si="10"/>
        <v>0</v>
      </c>
      <c r="S29" s="240" t="e">
        <f t="shared" si="7"/>
        <v>#DIV/0!</v>
      </c>
    </row>
    <row r="30" spans="1:19" ht="13.5" hidden="1" thickBot="1">
      <c r="A30" s="82" t="s">
        <v>40</v>
      </c>
      <c r="B30" s="85" t="s">
        <v>103</v>
      </c>
      <c r="C30" s="88">
        <f>SUM(C31:C34)</f>
        <v>0</v>
      </c>
      <c r="D30" s="88">
        <f>SUM(D31:D34)</f>
        <v>0</v>
      </c>
      <c r="E30" s="88">
        <f t="shared" si="1"/>
        <v>0</v>
      </c>
      <c r="F30" s="88">
        <f>SUM(F31:F34)</f>
        <v>0</v>
      </c>
      <c r="G30" s="88">
        <f t="shared" si="2"/>
        <v>0</v>
      </c>
      <c r="H30" s="88"/>
      <c r="I30" s="242" t="e">
        <f t="shared" si="3"/>
        <v>#DIV/0!</v>
      </c>
      <c r="J30" s="88">
        <f>SUM(J31:J34)</f>
        <v>0</v>
      </c>
      <c r="K30" s="88">
        <f t="shared" si="4"/>
        <v>0</v>
      </c>
      <c r="L30" s="88">
        <f>SUM(L31:L34)</f>
        <v>0</v>
      </c>
      <c r="M30" s="88">
        <f t="shared" si="5"/>
        <v>0</v>
      </c>
      <c r="N30" s="88">
        <f>SUM(N31:N34)</f>
        <v>0</v>
      </c>
      <c r="O30" s="88">
        <f t="shared" si="6"/>
        <v>0</v>
      </c>
      <c r="P30" s="88">
        <f>SUM(P31:P34)</f>
        <v>0</v>
      </c>
      <c r="Q30" s="88">
        <f t="shared" si="8"/>
        <v>0</v>
      </c>
      <c r="R30" s="88">
        <f t="shared" si="10"/>
        <v>0</v>
      </c>
      <c r="S30" s="242" t="e">
        <f t="shared" si="7"/>
        <v>#DIV/0!</v>
      </c>
    </row>
    <row r="31" spans="1:19" ht="14.25" hidden="1" thickBot="1" thickTop="1">
      <c r="A31" s="89"/>
      <c r="B31" s="90" t="s">
        <v>16</v>
      </c>
      <c r="C31" s="132"/>
      <c r="D31" s="132"/>
      <c r="E31" s="132">
        <f t="shared" si="1"/>
        <v>0</v>
      </c>
      <c r="F31" s="132"/>
      <c r="G31" s="132">
        <f t="shared" si="2"/>
        <v>0</v>
      </c>
      <c r="H31" s="132"/>
      <c r="I31" s="237" t="e">
        <f t="shared" si="3"/>
        <v>#DIV/0!</v>
      </c>
      <c r="J31" s="132"/>
      <c r="K31" s="132">
        <f t="shared" si="4"/>
        <v>0</v>
      </c>
      <c r="L31" s="132"/>
      <c r="M31" s="132">
        <f t="shared" si="5"/>
        <v>0</v>
      </c>
      <c r="N31" s="132"/>
      <c r="O31" s="132">
        <f t="shared" si="6"/>
        <v>0</v>
      </c>
      <c r="P31" s="132"/>
      <c r="Q31" s="132">
        <f t="shared" si="8"/>
        <v>0</v>
      </c>
      <c r="R31" s="132">
        <f t="shared" si="10"/>
        <v>0</v>
      </c>
      <c r="S31" s="237" t="e">
        <f t="shared" si="7"/>
        <v>#DIV/0!</v>
      </c>
    </row>
    <row r="32" spans="1:19" ht="13.5" hidden="1" thickBot="1">
      <c r="A32" s="26"/>
      <c r="B32" s="30" t="s">
        <v>41</v>
      </c>
      <c r="C32" s="21"/>
      <c r="D32" s="21"/>
      <c r="E32" s="21">
        <f t="shared" si="1"/>
        <v>0</v>
      </c>
      <c r="F32" s="21"/>
      <c r="G32" s="21">
        <f t="shared" si="2"/>
        <v>0</v>
      </c>
      <c r="H32" s="21"/>
      <c r="I32" s="238" t="e">
        <f t="shared" si="3"/>
        <v>#DIV/0!</v>
      </c>
      <c r="J32" s="21"/>
      <c r="K32" s="21">
        <f t="shared" si="4"/>
        <v>0</v>
      </c>
      <c r="L32" s="21"/>
      <c r="M32" s="21">
        <f t="shared" si="5"/>
        <v>0</v>
      </c>
      <c r="N32" s="21"/>
      <c r="O32" s="21">
        <f t="shared" si="6"/>
        <v>0</v>
      </c>
      <c r="P32" s="21"/>
      <c r="Q32" s="21">
        <f t="shared" si="8"/>
        <v>0</v>
      </c>
      <c r="R32" s="21">
        <f t="shared" si="10"/>
        <v>0</v>
      </c>
      <c r="S32" s="238" t="e">
        <f t="shared" si="7"/>
        <v>#DIV/0!</v>
      </c>
    </row>
    <row r="33" spans="1:19" ht="13.5" hidden="1" thickBot="1">
      <c r="A33" s="27"/>
      <c r="B33" s="23" t="s">
        <v>154</v>
      </c>
      <c r="C33" s="31"/>
      <c r="D33" s="31"/>
      <c r="E33" s="31">
        <f t="shared" si="1"/>
        <v>0</v>
      </c>
      <c r="F33" s="31"/>
      <c r="G33" s="31">
        <f t="shared" si="2"/>
        <v>0</v>
      </c>
      <c r="H33" s="31"/>
      <c r="I33" s="244" t="e">
        <f t="shared" si="3"/>
        <v>#DIV/0!</v>
      </c>
      <c r="J33" s="31"/>
      <c r="K33" s="31">
        <f t="shared" si="4"/>
        <v>0</v>
      </c>
      <c r="L33" s="31"/>
      <c r="M33" s="31">
        <f t="shared" si="5"/>
        <v>0</v>
      </c>
      <c r="N33" s="31"/>
      <c r="O33" s="31">
        <f t="shared" si="6"/>
        <v>0</v>
      </c>
      <c r="P33" s="31"/>
      <c r="Q33" s="31">
        <f t="shared" si="8"/>
        <v>0</v>
      </c>
      <c r="R33" s="31">
        <f t="shared" si="10"/>
        <v>0</v>
      </c>
      <c r="S33" s="244" t="e">
        <f t="shared" si="7"/>
        <v>#DIV/0!</v>
      </c>
    </row>
    <row r="34" spans="1:19" ht="13.5" hidden="1" thickBot="1">
      <c r="A34" s="17"/>
      <c r="B34" s="24" t="s">
        <v>75</v>
      </c>
      <c r="C34" s="77"/>
      <c r="D34" s="77"/>
      <c r="E34" s="77">
        <f t="shared" si="1"/>
        <v>0</v>
      </c>
      <c r="F34" s="77"/>
      <c r="G34" s="77">
        <f t="shared" si="2"/>
        <v>0</v>
      </c>
      <c r="H34" s="77"/>
      <c r="I34" s="245" t="e">
        <f t="shared" si="3"/>
        <v>#DIV/0!</v>
      </c>
      <c r="J34" s="77"/>
      <c r="K34" s="77">
        <f t="shared" si="4"/>
        <v>0</v>
      </c>
      <c r="L34" s="77"/>
      <c r="M34" s="77">
        <f t="shared" si="5"/>
        <v>0</v>
      </c>
      <c r="N34" s="77"/>
      <c r="O34" s="77">
        <f t="shared" si="6"/>
        <v>0</v>
      </c>
      <c r="P34" s="77"/>
      <c r="Q34" s="77">
        <f t="shared" si="8"/>
        <v>0</v>
      </c>
      <c r="R34" s="77">
        <f t="shared" si="10"/>
        <v>0</v>
      </c>
      <c r="S34" s="245" t="e">
        <f t="shared" si="7"/>
        <v>#DIV/0!</v>
      </c>
    </row>
    <row r="35" spans="1:19" ht="13.5" thickBot="1">
      <c r="A35" s="82" t="s">
        <v>43</v>
      </c>
      <c r="B35" s="85" t="s">
        <v>3</v>
      </c>
      <c r="C35" s="88">
        <f>SUM(C36:C46)</f>
        <v>150026</v>
      </c>
      <c r="D35" s="88">
        <f aca="true" t="shared" si="11" ref="D35:Q35">SUM(D36:D46)</f>
        <v>0</v>
      </c>
      <c r="E35" s="88">
        <f t="shared" si="11"/>
        <v>150026</v>
      </c>
      <c r="F35" s="88">
        <f t="shared" si="11"/>
        <v>2360</v>
      </c>
      <c r="G35" s="88">
        <f t="shared" si="11"/>
        <v>152386</v>
      </c>
      <c r="H35" s="88">
        <f t="shared" si="11"/>
        <v>74754</v>
      </c>
      <c r="I35" s="88" t="e">
        <f t="shared" si="11"/>
        <v>#DIV/0!</v>
      </c>
      <c r="J35" s="88">
        <f t="shared" si="11"/>
        <v>-4373</v>
      </c>
      <c r="K35" s="88">
        <f t="shared" si="11"/>
        <v>148013</v>
      </c>
      <c r="L35" s="88">
        <f t="shared" si="11"/>
        <v>1204</v>
      </c>
      <c r="M35" s="88">
        <f t="shared" si="11"/>
        <v>149217</v>
      </c>
      <c r="N35" s="88">
        <f t="shared" si="11"/>
        <v>-938</v>
      </c>
      <c r="O35" s="88">
        <f t="shared" si="11"/>
        <v>148279</v>
      </c>
      <c r="P35" s="88">
        <f t="shared" si="11"/>
        <v>-15589</v>
      </c>
      <c r="Q35" s="88">
        <f t="shared" si="11"/>
        <v>167622</v>
      </c>
      <c r="R35" s="88">
        <f>SUM(R39:R40)</f>
        <v>167482</v>
      </c>
      <c r="S35" s="242">
        <f t="shared" si="7"/>
        <v>0.9991647874384031</v>
      </c>
    </row>
    <row r="36" spans="1:19" ht="13.5" hidden="1" thickTop="1">
      <c r="A36" s="26"/>
      <c r="B36" s="23" t="s">
        <v>104</v>
      </c>
      <c r="C36" s="31"/>
      <c r="D36" s="31"/>
      <c r="E36" s="31">
        <f t="shared" si="1"/>
        <v>0</v>
      </c>
      <c r="F36" s="31"/>
      <c r="G36" s="31">
        <f t="shared" si="2"/>
        <v>0</v>
      </c>
      <c r="H36" s="31"/>
      <c r="I36" s="244" t="e">
        <f t="shared" si="3"/>
        <v>#DIV/0!</v>
      </c>
      <c r="J36" s="31"/>
      <c r="K36" s="31">
        <f t="shared" si="4"/>
        <v>0</v>
      </c>
      <c r="L36" s="31"/>
      <c r="M36" s="31">
        <f t="shared" si="5"/>
        <v>0</v>
      </c>
      <c r="N36" s="31"/>
      <c r="O36" s="31">
        <f t="shared" si="6"/>
        <v>0</v>
      </c>
      <c r="P36" s="31"/>
      <c r="Q36" s="31">
        <f t="shared" si="8"/>
        <v>0</v>
      </c>
      <c r="R36" s="31">
        <f t="shared" si="10"/>
        <v>0</v>
      </c>
      <c r="S36" s="244" t="e">
        <f t="shared" si="7"/>
        <v>#DIV/0!</v>
      </c>
    </row>
    <row r="37" spans="1:19" ht="13.5" hidden="1" thickTop="1">
      <c r="A37" s="26"/>
      <c r="B37" s="23" t="s">
        <v>153</v>
      </c>
      <c r="C37" s="31"/>
      <c r="D37" s="31"/>
      <c r="E37" s="31">
        <f t="shared" si="1"/>
        <v>0</v>
      </c>
      <c r="F37" s="31"/>
      <c r="G37" s="31">
        <f t="shared" si="2"/>
        <v>0</v>
      </c>
      <c r="H37" s="31"/>
      <c r="I37" s="244" t="e">
        <f t="shared" si="3"/>
        <v>#DIV/0!</v>
      </c>
      <c r="J37" s="31"/>
      <c r="K37" s="31">
        <f t="shared" si="4"/>
        <v>0</v>
      </c>
      <c r="L37" s="31"/>
      <c r="M37" s="31">
        <f t="shared" si="5"/>
        <v>0</v>
      </c>
      <c r="N37" s="31"/>
      <c r="O37" s="31">
        <f t="shared" si="6"/>
        <v>0</v>
      </c>
      <c r="P37" s="31"/>
      <c r="Q37" s="31">
        <f t="shared" si="8"/>
        <v>0</v>
      </c>
      <c r="R37" s="31">
        <f t="shared" si="10"/>
        <v>0</v>
      </c>
      <c r="S37" s="244" t="e">
        <f t="shared" si="7"/>
        <v>#DIV/0!</v>
      </c>
    </row>
    <row r="38" spans="1:19" ht="13.5" hidden="1" thickTop="1">
      <c r="A38" s="26"/>
      <c r="B38" s="23" t="s">
        <v>42</v>
      </c>
      <c r="C38" s="31"/>
      <c r="D38" s="31"/>
      <c r="E38" s="31">
        <f t="shared" si="1"/>
        <v>0</v>
      </c>
      <c r="F38" s="31"/>
      <c r="G38" s="31">
        <f t="shared" si="2"/>
        <v>0</v>
      </c>
      <c r="H38" s="31"/>
      <c r="I38" s="244" t="e">
        <f t="shared" si="3"/>
        <v>#DIV/0!</v>
      </c>
      <c r="J38" s="31"/>
      <c r="K38" s="31">
        <f t="shared" si="4"/>
        <v>0</v>
      </c>
      <c r="L38" s="31"/>
      <c r="M38" s="31">
        <f t="shared" si="5"/>
        <v>0</v>
      </c>
      <c r="N38" s="31"/>
      <c r="O38" s="31">
        <f t="shared" si="6"/>
        <v>0</v>
      </c>
      <c r="P38" s="31"/>
      <c r="Q38" s="31">
        <f t="shared" si="8"/>
        <v>0</v>
      </c>
      <c r="R38" s="31">
        <f t="shared" si="10"/>
        <v>0</v>
      </c>
      <c r="S38" s="244" t="e">
        <f t="shared" si="7"/>
        <v>#DIV/0!</v>
      </c>
    </row>
    <row r="39" spans="1:19" ht="13.5" thickTop="1">
      <c r="A39" s="26"/>
      <c r="B39" s="23" t="s">
        <v>183</v>
      </c>
      <c r="C39" s="120">
        <v>122806</v>
      </c>
      <c r="D39" s="120"/>
      <c r="E39" s="120">
        <f t="shared" si="1"/>
        <v>122806</v>
      </c>
      <c r="F39" s="120">
        <v>-68</v>
      </c>
      <c r="G39" s="120">
        <f t="shared" si="2"/>
        <v>122738</v>
      </c>
      <c r="H39" s="120">
        <v>35166</v>
      </c>
      <c r="I39" s="243">
        <f t="shared" si="3"/>
        <v>0.28651273444247094</v>
      </c>
      <c r="J39" s="120"/>
      <c r="K39" s="120">
        <f t="shared" si="4"/>
        <v>122738</v>
      </c>
      <c r="L39" s="120"/>
      <c r="M39" s="120">
        <f t="shared" si="5"/>
        <v>122738</v>
      </c>
      <c r="N39" s="120"/>
      <c r="O39" s="120">
        <f t="shared" si="6"/>
        <v>122738</v>
      </c>
      <c r="P39" s="120"/>
      <c r="Q39" s="120">
        <v>131974</v>
      </c>
      <c r="R39" s="120">
        <v>131974</v>
      </c>
      <c r="S39" s="243">
        <f t="shared" si="7"/>
        <v>1</v>
      </c>
    </row>
    <row r="40" spans="1:19" ht="13.5" thickBot="1">
      <c r="A40" s="26"/>
      <c r="B40" s="23" t="s">
        <v>184</v>
      </c>
      <c r="C40" s="217">
        <v>27220</v>
      </c>
      <c r="D40" s="217"/>
      <c r="E40" s="217">
        <f t="shared" si="1"/>
        <v>27220</v>
      </c>
      <c r="F40" s="217">
        <v>2428</v>
      </c>
      <c r="G40" s="217">
        <f t="shared" si="2"/>
        <v>29648</v>
      </c>
      <c r="H40" s="217">
        <f>74754-35166</f>
        <v>39588</v>
      </c>
      <c r="I40" s="246">
        <f t="shared" si="3"/>
        <v>1.3352671343766864</v>
      </c>
      <c r="J40" s="217">
        <f>-4373</f>
        <v>-4373</v>
      </c>
      <c r="K40" s="217">
        <f t="shared" si="4"/>
        <v>25275</v>
      </c>
      <c r="L40" s="217">
        <v>1204</v>
      </c>
      <c r="M40" s="217">
        <f t="shared" si="5"/>
        <v>26479</v>
      </c>
      <c r="N40" s="217">
        <f>1092-2030</f>
        <v>-938</v>
      </c>
      <c r="O40" s="217">
        <f t="shared" si="6"/>
        <v>25541</v>
      </c>
      <c r="P40" s="217">
        <f>-12306-4209-1720+2646</f>
        <v>-15589</v>
      </c>
      <c r="Q40" s="217">
        <v>35648</v>
      </c>
      <c r="R40" s="217">
        <v>35508</v>
      </c>
      <c r="S40" s="246">
        <f t="shared" si="7"/>
        <v>0.996072710951526</v>
      </c>
    </row>
    <row r="41" spans="1:19" ht="13.5" hidden="1" thickBot="1">
      <c r="A41" s="27"/>
      <c r="B41" s="23" t="s">
        <v>105</v>
      </c>
      <c r="C41" s="29"/>
      <c r="D41" s="29"/>
      <c r="E41" s="29">
        <f t="shared" si="1"/>
        <v>0</v>
      </c>
      <c r="F41" s="29"/>
      <c r="G41" s="29">
        <f t="shared" si="2"/>
        <v>0</v>
      </c>
      <c r="H41" s="29"/>
      <c r="I41" s="247" t="e">
        <f t="shared" si="3"/>
        <v>#DIV/0!</v>
      </c>
      <c r="J41" s="29"/>
      <c r="K41" s="29">
        <f t="shared" si="4"/>
        <v>0</v>
      </c>
      <c r="L41" s="29"/>
      <c r="M41" s="29">
        <f t="shared" si="5"/>
        <v>0</v>
      </c>
      <c r="N41" s="29"/>
      <c r="O41" s="29">
        <f t="shared" si="6"/>
        <v>0</v>
      </c>
      <c r="P41" s="29"/>
      <c r="Q41" s="29">
        <f t="shared" si="8"/>
        <v>0</v>
      </c>
      <c r="R41" s="29">
        <f t="shared" si="10"/>
        <v>0</v>
      </c>
      <c r="S41" s="247" t="e">
        <f t="shared" si="7"/>
        <v>#DIV/0!</v>
      </c>
    </row>
    <row r="42" spans="1:19" ht="13.5" hidden="1" thickBot="1">
      <c r="A42" s="17"/>
      <c r="B42" s="24" t="s">
        <v>106</v>
      </c>
      <c r="C42" s="29"/>
      <c r="D42" s="29"/>
      <c r="E42" s="29">
        <f t="shared" si="1"/>
        <v>0</v>
      </c>
      <c r="F42" s="29"/>
      <c r="G42" s="29">
        <f t="shared" si="2"/>
        <v>0</v>
      </c>
      <c r="H42" s="29"/>
      <c r="I42" s="247" t="e">
        <f t="shared" si="3"/>
        <v>#DIV/0!</v>
      </c>
      <c r="J42" s="29"/>
      <c r="K42" s="29">
        <f t="shared" si="4"/>
        <v>0</v>
      </c>
      <c r="L42" s="29"/>
      <c r="M42" s="29">
        <f t="shared" si="5"/>
        <v>0</v>
      </c>
      <c r="N42" s="29"/>
      <c r="O42" s="29">
        <f t="shared" si="6"/>
        <v>0</v>
      </c>
      <c r="P42" s="29"/>
      <c r="Q42" s="29">
        <f t="shared" si="8"/>
        <v>0</v>
      </c>
      <c r="R42" s="29">
        <f t="shared" si="10"/>
        <v>0</v>
      </c>
      <c r="S42" s="247" t="e">
        <f t="shared" si="7"/>
        <v>#DIV/0!</v>
      </c>
    </row>
    <row r="43" spans="1:19" ht="13.5" hidden="1" thickBot="1">
      <c r="A43" s="17"/>
      <c r="B43" s="24" t="s">
        <v>134</v>
      </c>
      <c r="C43" s="20"/>
      <c r="D43" s="20"/>
      <c r="E43" s="20">
        <f t="shared" si="1"/>
        <v>0</v>
      </c>
      <c r="F43" s="20"/>
      <c r="G43" s="20">
        <f t="shared" si="2"/>
        <v>0</v>
      </c>
      <c r="H43" s="20"/>
      <c r="I43" s="248" t="e">
        <f t="shared" si="3"/>
        <v>#DIV/0!</v>
      </c>
      <c r="J43" s="20"/>
      <c r="K43" s="20">
        <f t="shared" si="4"/>
        <v>0</v>
      </c>
      <c r="L43" s="20"/>
      <c r="M43" s="20">
        <f t="shared" si="5"/>
        <v>0</v>
      </c>
      <c r="N43" s="20"/>
      <c r="O43" s="20">
        <f t="shared" si="6"/>
        <v>0</v>
      </c>
      <c r="P43" s="20"/>
      <c r="Q43" s="20">
        <f t="shared" si="8"/>
        <v>0</v>
      </c>
      <c r="R43" s="20">
        <f t="shared" si="10"/>
        <v>0</v>
      </c>
      <c r="S43" s="248" t="e">
        <f t="shared" si="7"/>
        <v>#DIV/0!</v>
      </c>
    </row>
    <row r="44" spans="1:19" ht="13.5" hidden="1" thickBot="1">
      <c r="A44" s="17"/>
      <c r="B44" s="78" t="s">
        <v>107</v>
      </c>
      <c r="C44" s="91"/>
      <c r="D44" s="91"/>
      <c r="E44" s="91">
        <f t="shared" si="1"/>
        <v>0</v>
      </c>
      <c r="F44" s="91"/>
      <c r="G44" s="91">
        <f t="shared" si="2"/>
        <v>0</v>
      </c>
      <c r="H44" s="91"/>
      <c r="I44" s="249" t="e">
        <f t="shared" si="3"/>
        <v>#DIV/0!</v>
      </c>
      <c r="J44" s="91"/>
      <c r="K44" s="91">
        <f t="shared" si="4"/>
        <v>0</v>
      </c>
      <c r="L44" s="91"/>
      <c r="M44" s="91">
        <f t="shared" si="5"/>
        <v>0</v>
      </c>
      <c r="N44" s="91"/>
      <c r="O44" s="91">
        <f t="shared" si="6"/>
        <v>0</v>
      </c>
      <c r="P44" s="91"/>
      <c r="Q44" s="91">
        <f t="shared" si="8"/>
        <v>0</v>
      </c>
      <c r="R44" s="91">
        <f t="shared" si="10"/>
        <v>0</v>
      </c>
      <c r="S44" s="249" t="e">
        <f t="shared" si="7"/>
        <v>#DIV/0!</v>
      </c>
    </row>
    <row r="45" spans="1:19" ht="13.5" hidden="1" thickBot="1">
      <c r="A45" s="27"/>
      <c r="B45" s="23" t="s">
        <v>108</v>
      </c>
      <c r="C45" s="35"/>
      <c r="D45" s="35"/>
      <c r="E45" s="35">
        <f t="shared" si="1"/>
        <v>0</v>
      </c>
      <c r="F45" s="35"/>
      <c r="G45" s="35">
        <f t="shared" si="2"/>
        <v>0</v>
      </c>
      <c r="H45" s="35"/>
      <c r="I45" s="250" t="e">
        <f t="shared" si="3"/>
        <v>#DIV/0!</v>
      </c>
      <c r="J45" s="35"/>
      <c r="K45" s="35">
        <f t="shared" si="4"/>
        <v>0</v>
      </c>
      <c r="L45" s="35"/>
      <c r="M45" s="35">
        <f t="shared" si="5"/>
        <v>0</v>
      </c>
      <c r="N45" s="35"/>
      <c r="O45" s="35">
        <f t="shared" si="6"/>
        <v>0</v>
      </c>
      <c r="P45" s="35"/>
      <c r="Q45" s="35">
        <f t="shared" si="8"/>
        <v>0</v>
      </c>
      <c r="R45" s="35">
        <f t="shared" si="10"/>
        <v>0</v>
      </c>
      <c r="S45" s="250" t="e">
        <f t="shared" si="7"/>
        <v>#DIV/0!</v>
      </c>
    </row>
    <row r="46" spans="1:19" ht="13.5" hidden="1" thickBot="1">
      <c r="A46" s="25"/>
      <c r="B46" s="5" t="s">
        <v>137</v>
      </c>
      <c r="C46" s="91"/>
      <c r="D46" s="91"/>
      <c r="E46" s="91">
        <f t="shared" si="1"/>
        <v>0</v>
      </c>
      <c r="F46" s="91"/>
      <c r="G46" s="91">
        <f t="shared" si="2"/>
        <v>0</v>
      </c>
      <c r="H46" s="91"/>
      <c r="I46" s="249" t="e">
        <f t="shared" si="3"/>
        <v>#DIV/0!</v>
      </c>
      <c r="J46" s="91"/>
      <c r="K46" s="91">
        <f t="shared" si="4"/>
        <v>0</v>
      </c>
      <c r="L46" s="91"/>
      <c r="M46" s="91">
        <f t="shared" si="5"/>
        <v>0</v>
      </c>
      <c r="N46" s="91"/>
      <c r="O46" s="91">
        <f t="shared" si="6"/>
        <v>0</v>
      </c>
      <c r="P46" s="91"/>
      <c r="Q46" s="91">
        <f t="shared" si="8"/>
        <v>0</v>
      </c>
      <c r="R46" s="91">
        <f t="shared" si="10"/>
        <v>0</v>
      </c>
      <c r="S46" s="249" t="e">
        <f t="shared" si="7"/>
        <v>#DIV/0!</v>
      </c>
    </row>
    <row r="47" spans="1:19" ht="13.5" hidden="1" thickBot="1">
      <c r="A47" s="32" t="s">
        <v>44</v>
      </c>
      <c r="B47" s="92" t="s">
        <v>45</v>
      </c>
      <c r="C47" s="33"/>
      <c r="D47" s="33"/>
      <c r="E47" s="33">
        <f t="shared" si="1"/>
        <v>0</v>
      </c>
      <c r="F47" s="33"/>
      <c r="G47" s="33">
        <f t="shared" si="2"/>
        <v>0</v>
      </c>
      <c r="H47" s="33"/>
      <c r="I47" s="251" t="e">
        <f t="shared" si="3"/>
        <v>#DIV/0!</v>
      </c>
      <c r="J47" s="33"/>
      <c r="K47" s="33">
        <f t="shared" si="4"/>
        <v>0</v>
      </c>
      <c r="L47" s="33"/>
      <c r="M47" s="33">
        <f t="shared" si="5"/>
        <v>0</v>
      </c>
      <c r="N47" s="33"/>
      <c r="O47" s="33">
        <f t="shared" si="6"/>
        <v>0</v>
      </c>
      <c r="P47" s="33"/>
      <c r="Q47" s="33">
        <f t="shared" si="8"/>
        <v>0</v>
      </c>
      <c r="R47" s="33">
        <f t="shared" si="10"/>
        <v>0</v>
      </c>
      <c r="S47" s="251" t="e">
        <f t="shared" si="7"/>
        <v>#DIV/0!</v>
      </c>
    </row>
    <row r="48" spans="1:19" ht="13.5" hidden="1" thickBot="1">
      <c r="A48" s="32" t="s">
        <v>46</v>
      </c>
      <c r="B48" s="93" t="s">
        <v>109</v>
      </c>
      <c r="C48" s="94"/>
      <c r="D48" s="94"/>
      <c r="E48" s="94">
        <f t="shared" si="1"/>
        <v>0</v>
      </c>
      <c r="F48" s="94"/>
      <c r="G48" s="94">
        <f t="shared" si="2"/>
        <v>0</v>
      </c>
      <c r="H48" s="94"/>
      <c r="I48" s="252" t="e">
        <f t="shared" si="3"/>
        <v>#DIV/0!</v>
      </c>
      <c r="J48" s="94"/>
      <c r="K48" s="94">
        <f t="shared" si="4"/>
        <v>0</v>
      </c>
      <c r="L48" s="94"/>
      <c r="M48" s="94">
        <f t="shared" si="5"/>
        <v>0</v>
      </c>
      <c r="N48" s="94"/>
      <c r="O48" s="94">
        <f t="shared" si="6"/>
        <v>0</v>
      </c>
      <c r="P48" s="94"/>
      <c r="Q48" s="94">
        <f t="shared" si="8"/>
        <v>0</v>
      </c>
      <c r="R48" s="94">
        <f t="shared" si="10"/>
        <v>0</v>
      </c>
      <c r="S48" s="252" t="e">
        <f t="shared" si="7"/>
        <v>#DIV/0!</v>
      </c>
    </row>
    <row r="49" spans="1:19" ht="13.5" thickBot="1">
      <c r="A49" s="95" t="s">
        <v>27</v>
      </c>
      <c r="B49" s="34" t="s">
        <v>47</v>
      </c>
      <c r="C49" s="96">
        <f>C6+C12+C18+C22+C30+C35+C47+C48</f>
        <v>175222</v>
      </c>
      <c r="D49" s="96">
        <f aca="true" t="shared" si="12" ref="D49:Q49">D6+D12+D18+D22+D30+D35+D47+D48</f>
        <v>0</v>
      </c>
      <c r="E49" s="96">
        <f t="shared" si="12"/>
        <v>175222</v>
      </c>
      <c r="F49" s="96">
        <f t="shared" si="12"/>
        <v>2360</v>
      </c>
      <c r="G49" s="96">
        <f t="shared" si="12"/>
        <v>177582</v>
      </c>
      <c r="H49" s="96">
        <f t="shared" si="12"/>
        <v>88493</v>
      </c>
      <c r="I49" s="96" t="e">
        <f t="shared" si="12"/>
        <v>#DIV/0!</v>
      </c>
      <c r="J49" s="96">
        <f t="shared" si="12"/>
        <v>-4373</v>
      </c>
      <c r="K49" s="96">
        <f t="shared" si="12"/>
        <v>173209</v>
      </c>
      <c r="L49" s="96">
        <f t="shared" si="12"/>
        <v>1204</v>
      </c>
      <c r="M49" s="96">
        <f t="shared" si="12"/>
        <v>174413</v>
      </c>
      <c r="N49" s="96">
        <f t="shared" si="12"/>
        <v>-1938</v>
      </c>
      <c r="O49" s="96">
        <f t="shared" si="12"/>
        <v>172475</v>
      </c>
      <c r="P49" s="96">
        <f t="shared" si="12"/>
        <v>-12645</v>
      </c>
      <c r="Q49" s="96">
        <f t="shared" si="12"/>
        <v>188818</v>
      </c>
      <c r="R49" s="96">
        <f>+R6+R35</f>
        <v>188670</v>
      </c>
      <c r="S49" s="253">
        <f t="shared" si="7"/>
        <v>0.9992161764238578</v>
      </c>
    </row>
    <row r="50" spans="1:19" ht="17.25" customHeight="1" hidden="1">
      <c r="A50" s="26" t="s">
        <v>48</v>
      </c>
      <c r="B50" s="36" t="s">
        <v>49</v>
      </c>
      <c r="C50" s="35"/>
      <c r="D50" s="35"/>
      <c r="E50" s="35">
        <f t="shared" si="1"/>
        <v>0</v>
      </c>
      <c r="F50" s="35"/>
      <c r="G50" s="35">
        <f t="shared" si="2"/>
        <v>0</v>
      </c>
      <c r="H50" s="35"/>
      <c r="I50" s="250" t="e">
        <f t="shared" si="3"/>
        <v>#DIV/0!</v>
      </c>
      <c r="J50" s="35"/>
      <c r="K50" s="35">
        <f t="shared" si="4"/>
        <v>0</v>
      </c>
      <c r="L50" s="35"/>
      <c r="M50" s="35">
        <f t="shared" si="5"/>
        <v>0</v>
      </c>
      <c r="N50" s="35"/>
      <c r="O50" s="35">
        <f t="shared" si="6"/>
        <v>0</v>
      </c>
      <c r="P50" s="35"/>
      <c r="Q50" s="35">
        <f t="shared" si="8"/>
        <v>0</v>
      </c>
      <c r="R50" s="35">
        <f t="shared" si="10"/>
        <v>0</v>
      </c>
      <c r="S50" s="250" t="e">
        <f t="shared" si="7"/>
        <v>#DIV/0!</v>
      </c>
    </row>
    <row r="51" spans="1:19" ht="13.5" hidden="1" thickBot="1">
      <c r="A51" s="26" t="s">
        <v>29</v>
      </c>
      <c r="B51" s="36" t="s">
        <v>110</v>
      </c>
      <c r="C51" s="135"/>
      <c r="D51" s="135"/>
      <c r="E51" s="135">
        <f t="shared" si="1"/>
        <v>0</v>
      </c>
      <c r="F51" s="135"/>
      <c r="G51" s="135">
        <f t="shared" si="2"/>
        <v>0</v>
      </c>
      <c r="H51" s="135"/>
      <c r="I51" s="254" t="e">
        <f t="shared" si="3"/>
        <v>#DIV/0!</v>
      </c>
      <c r="J51" s="135"/>
      <c r="K51" s="135">
        <f t="shared" si="4"/>
        <v>0</v>
      </c>
      <c r="L51" s="135"/>
      <c r="M51" s="135">
        <f t="shared" si="5"/>
        <v>0</v>
      </c>
      <c r="N51" s="135"/>
      <c r="O51" s="135">
        <f t="shared" si="6"/>
        <v>0</v>
      </c>
      <c r="P51" s="135"/>
      <c r="Q51" s="135">
        <f t="shared" si="8"/>
        <v>0</v>
      </c>
      <c r="R51" s="135">
        <f t="shared" si="10"/>
        <v>0</v>
      </c>
      <c r="S51" s="254" t="e">
        <f t="shared" si="7"/>
        <v>#DIV/0!</v>
      </c>
    </row>
    <row r="52" spans="1:19" ht="13.5" hidden="1" thickBot="1">
      <c r="A52" s="27" t="s">
        <v>35</v>
      </c>
      <c r="B52" s="7" t="s">
        <v>14</v>
      </c>
      <c r="C52" s="49"/>
      <c r="D52" s="49"/>
      <c r="E52" s="49">
        <f t="shared" si="1"/>
        <v>0</v>
      </c>
      <c r="F52" s="49"/>
      <c r="G52" s="49">
        <f t="shared" si="2"/>
        <v>0</v>
      </c>
      <c r="H52" s="49"/>
      <c r="I52" s="255" t="e">
        <f t="shared" si="3"/>
        <v>#DIV/0!</v>
      </c>
      <c r="J52" s="49"/>
      <c r="K52" s="49">
        <f t="shared" si="4"/>
        <v>0</v>
      </c>
      <c r="L52" s="49"/>
      <c r="M52" s="49">
        <f t="shared" si="5"/>
        <v>0</v>
      </c>
      <c r="N52" s="49"/>
      <c r="O52" s="49">
        <f t="shared" si="6"/>
        <v>0</v>
      </c>
      <c r="P52" s="49"/>
      <c r="Q52" s="49">
        <f t="shared" si="8"/>
        <v>0</v>
      </c>
      <c r="R52" s="49">
        <f t="shared" si="10"/>
        <v>0</v>
      </c>
      <c r="S52" s="255" t="e">
        <f t="shared" si="7"/>
        <v>#DIV/0!</v>
      </c>
    </row>
    <row r="53" spans="1:19" ht="13.5" hidden="1" thickBot="1">
      <c r="A53" s="17" t="s">
        <v>37</v>
      </c>
      <c r="B53" s="37" t="s">
        <v>50</v>
      </c>
      <c r="C53" s="50"/>
      <c r="D53" s="50"/>
      <c r="E53" s="50">
        <f t="shared" si="1"/>
        <v>0</v>
      </c>
      <c r="F53" s="50"/>
      <c r="G53" s="50">
        <f t="shared" si="2"/>
        <v>0</v>
      </c>
      <c r="H53" s="50"/>
      <c r="I53" s="256" t="e">
        <f t="shared" si="3"/>
        <v>#DIV/0!</v>
      </c>
      <c r="J53" s="50"/>
      <c r="K53" s="50">
        <f t="shared" si="4"/>
        <v>0</v>
      </c>
      <c r="L53" s="50"/>
      <c r="M53" s="50">
        <f t="shared" si="5"/>
        <v>0</v>
      </c>
      <c r="N53" s="50"/>
      <c r="O53" s="50">
        <f t="shared" si="6"/>
        <v>0</v>
      </c>
      <c r="P53" s="50"/>
      <c r="Q53" s="50">
        <f t="shared" si="8"/>
        <v>0</v>
      </c>
      <c r="R53" s="50">
        <f t="shared" si="10"/>
        <v>0</v>
      </c>
      <c r="S53" s="256" t="e">
        <f t="shared" si="7"/>
        <v>#DIV/0!</v>
      </c>
    </row>
    <row r="54" spans="1:19" ht="13.5" hidden="1" thickBot="1">
      <c r="A54" s="17"/>
      <c r="B54" s="97" t="s">
        <v>111</v>
      </c>
      <c r="C54" s="80"/>
      <c r="D54" s="80"/>
      <c r="E54" s="80">
        <f t="shared" si="1"/>
        <v>0</v>
      </c>
      <c r="F54" s="80"/>
      <c r="G54" s="80">
        <f t="shared" si="2"/>
        <v>0</v>
      </c>
      <c r="H54" s="80"/>
      <c r="I54" s="257" t="e">
        <f t="shared" si="3"/>
        <v>#DIV/0!</v>
      </c>
      <c r="J54" s="80"/>
      <c r="K54" s="80">
        <f t="shared" si="4"/>
        <v>0</v>
      </c>
      <c r="L54" s="80"/>
      <c r="M54" s="80">
        <f t="shared" si="5"/>
        <v>0</v>
      </c>
      <c r="N54" s="80"/>
      <c r="O54" s="80">
        <f t="shared" si="6"/>
        <v>0</v>
      </c>
      <c r="P54" s="80"/>
      <c r="Q54" s="80">
        <f t="shared" si="8"/>
        <v>0</v>
      </c>
      <c r="R54" s="80">
        <f t="shared" si="10"/>
        <v>0</v>
      </c>
      <c r="S54" s="257" t="e">
        <f t="shared" si="7"/>
        <v>#DIV/0!</v>
      </c>
    </row>
    <row r="55" spans="1:19" ht="13.5" hidden="1" thickBot="1">
      <c r="A55" s="17"/>
      <c r="B55" s="97" t="s">
        <v>112</v>
      </c>
      <c r="C55" s="80"/>
      <c r="D55" s="80"/>
      <c r="E55" s="80">
        <f t="shared" si="1"/>
        <v>0</v>
      </c>
      <c r="F55" s="80"/>
      <c r="G55" s="80">
        <f t="shared" si="2"/>
        <v>0</v>
      </c>
      <c r="H55" s="80"/>
      <c r="I55" s="257" t="e">
        <f t="shared" si="3"/>
        <v>#DIV/0!</v>
      </c>
      <c r="J55" s="80"/>
      <c r="K55" s="80">
        <f t="shared" si="4"/>
        <v>0</v>
      </c>
      <c r="L55" s="80"/>
      <c r="M55" s="80">
        <f t="shared" si="5"/>
        <v>0</v>
      </c>
      <c r="N55" s="80"/>
      <c r="O55" s="80">
        <f t="shared" si="6"/>
        <v>0</v>
      </c>
      <c r="P55" s="80"/>
      <c r="Q55" s="80">
        <f t="shared" si="8"/>
        <v>0</v>
      </c>
      <c r="R55" s="80">
        <f t="shared" si="10"/>
        <v>0</v>
      </c>
      <c r="S55" s="257" t="e">
        <f t="shared" si="7"/>
        <v>#DIV/0!</v>
      </c>
    </row>
    <row r="56" spans="1:19" ht="13.5" hidden="1" thickBot="1">
      <c r="A56" s="17"/>
      <c r="B56" s="97" t="s">
        <v>113</v>
      </c>
      <c r="C56" s="80"/>
      <c r="D56" s="80"/>
      <c r="E56" s="80">
        <f t="shared" si="1"/>
        <v>0</v>
      </c>
      <c r="F56" s="80"/>
      <c r="G56" s="80">
        <f t="shared" si="2"/>
        <v>0</v>
      </c>
      <c r="H56" s="80"/>
      <c r="I56" s="257" t="e">
        <f t="shared" si="3"/>
        <v>#DIV/0!</v>
      </c>
      <c r="J56" s="80"/>
      <c r="K56" s="80">
        <f t="shared" si="4"/>
        <v>0</v>
      </c>
      <c r="L56" s="80"/>
      <c r="M56" s="80">
        <f t="shared" si="5"/>
        <v>0</v>
      </c>
      <c r="N56" s="80"/>
      <c r="O56" s="80">
        <f t="shared" si="6"/>
        <v>0</v>
      </c>
      <c r="P56" s="80"/>
      <c r="Q56" s="80">
        <f t="shared" si="8"/>
        <v>0</v>
      </c>
      <c r="R56" s="80">
        <f t="shared" si="10"/>
        <v>0</v>
      </c>
      <c r="S56" s="257" t="e">
        <f t="shared" si="7"/>
        <v>#DIV/0!</v>
      </c>
    </row>
    <row r="57" spans="1:19" ht="13.5" hidden="1" thickBot="1">
      <c r="A57" s="17"/>
      <c r="B57" s="97" t="s">
        <v>114</v>
      </c>
      <c r="C57" s="80"/>
      <c r="D57" s="80"/>
      <c r="E57" s="80">
        <f t="shared" si="1"/>
        <v>0</v>
      </c>
      <c r="F57" s="80"/>
      <c r="G57" s="80">
        <f t="shared" si="2"/>
        <v>0</v>
      </c>
      <c r="H57" s="80"/>
      <c r="I57" s="257" t="e">
        <f t="shared" si="3"/>
        <v>#DIV/0!</v>
      </c>
      <c r="J57" s="80"/>
      <c r="K57" s="80">
        <f t="shared" si="4"/>
        <v>0</v>
      </c>
      <c r="L57" s="80"/>
      <c r="M57" s="80">
        <f t="shared" si="5"/>
        <v>0</v>
      </c>
      <c r="N57" s="80"/>
      <c r="O57" s="80">
        <f t="shared" si="6"/>
        <v>0</v>
      </c>
      <c r="P57" s="80"/>
      <c r="Q57" s="80">
        <f t="shared" si="8"/>
        <v>0</v>
      </c>
      <c r="R57" s="80">
        <f t="shared" si="10"/>
        <v>0</v>
      </c>
      <c r="S57" s="257" t="e">
        <f t="shared" si="7"/>
        <v>#DIV/0!</v>
      </c>
    </row>
    <row r="58" spans="1:19" ht="13.5" hidden="1" thickBot="1">
      <c r="A58" s="17" t="s">
        <v>40</v>
      </c>
      <c r="B58" s="97" t="s">
        <v>51</v>
      </c>
      <c r="C58" s="80"/>
      <c r="D58" s="80"/>
      <c r="E58" s="80">
        <f t="shared" si="1"/>
        <v>0</v>
      </c>
      <c r="F58" s="80"/>
      <c r="G58" s="80">
        <f t="shared" si="2"/>
        <v>0</v>
      </c>
      <c r="H58" s="80"/>
      <c r="I58" s="257" t="e">
        <f t="shared" si="3"/>
        <v>#DIV/0!</v>
      </c>
      <c r="J58" s="80"/>
      <c r="K58" s="80">
        <f t="shared" si="4"/>
        <v>0</v>
      </c>
      <c r="L58" s="80"/>
      <c r="M58" s="80">
        <f t="shared" si="5"/>
        <v>0</v>
      </c>
      <c r="N58" s="80"/>
      <c r="O58" s="80">
        <f t="shared" si="6"/>
        <v>0</v>
      </c>
      <c r="P58" s="80"/>
      <c r="Q58" s="80">
        <f t="shared" si="8"/>
        <v>0</v>
      </c>
      <c r="R58" s="80">
        <f t="shared" si="10"/>
        <v>0</v>
      </c>
      <c r="S58" s="257" t="e">
        <f t="shared" si="7"/>
        <v>#DIV/0!</v>
      </c>
    </row>
    <row r="59" spans="1:19" ht="13.5" hidden="1" thickBot="1">
      <c r="A59" s="17" t="s">
        <v>43</v>
      </c>
      <c r="B59" s="97" t="s">
        <v>115</v>
      </c>
      <c r="C59" s="80"/>
      <c r="D59" s="80"/>
      <c r="E59" s="80">
        <f t="shared" si="1"/>
        <v>0</v>
      </c>
      <c r="F59" s="80"/>
      <c r="G59" s="80">
        <f t="shared" si="2"/>
        <v>0</v>
      </c>
      <c r="H59" s="80"/>
      <c r="I59" s="257" t="e">
        <f t="shared" si="3"/>
        <v>#DIV/0!</v>
      </c>
      <c r="J59" s="80"/>
      <c r="K59" s="80">
        <f t="shared" si="4"/>
        <v>0</v>
      </c>
      <c r="L59" s="80"/>
      <c r="M59" s="80">
        <f t="shared" si="5"/>
        <v>0</v>
      </c>
      <c r="N59" s="80"/>
      <c r="O59" s="80">
        <f t="shared" si="6"/>
        <v>0</v>
      </c>
      <c r="P59" s="80"/>
      <c r="Q59" s="80">
        <f t="shared" si="8"/>
        <v>0</v>
      </c>
      <c r="R59" s="80">
        <f t="shared" si="10"/>
        <v>0</v>
      </c>
      <c r="S59" s="257" t="e">
        <f t="shared" si="7"/>
        <v>#DIV/0!</v>
      </c>
    </row>
    <row r="60" spans="1:19" ht="13.5" hidden="1" thickBot="1">
      <c r="A60" s="17"/>
      <c r="B60" s="97" t="s">
        <v>52</v>
      </c>
      <c r="C60" s="80"/>
      <c r="D60" s="80"/>
      <c r="E60" s="80">
        <f t="shared" si="1"/>
        <v>0</v>
      </c>
      <c r="F60" s="80"/>
      <c r="G60" s="80">
        <f t="shared" si="2"/>
        <v>0</v>
      </c>
      <c r="H60" s="80"/>
      <c r="I60" s="257" t="e">
        <f t="shared" si="3"/>
        <v>#DIV/0!</v>
      </c>
      <c r="J60" s="80"/>
      <c r="K60" s="80">
        <f t="shared" si="4"/>
        <v>0</v>
      </c>
      <c r="L60" s="80"/>
      <c r="M60" s="80">
        <f t="shared" si="5"/>
        <v>0</v>
      </c>
      <c r="N60" s="80"/>
      <c r="O60" s="80">
        <f t="shared" si="6"/>
        <v>0</v>
      </c>
      <c r="P60" s="80"/>
      <c r="Q60" s="80">
        <f t="shared" si="8"/>
        <v>0</v>
      </c>
      <c r="R60" s="80">
        <f t="shared" si="10"/>
        <v>0</v>
      </c>
      <c r="S60" s="257" t="e">
        <f t="shared" si="7"/>
        <v>#DIV/0!</v>
      </c>
    </row>
    <row r="61" spans="1:19" ht="13.5" hidden="1" thickBot="1">
      <c r="A61" s="17"/>
      <c r="B61" s="97" t="s">
        <v>92</v>
      </c>
      <c r="C61" s="80"/>
      <c r="D61" s="80"/>
      <c r="E61" s="80">
        <f t="shared" si="1"/>
        <v>0</v>
      </c>
      <c r="F61" s="80"/>
      <c r="G61" s="80">
        <f t="shared" si="2"/>
        <v>0</v>
      </c>
      <c r="H61" s="80"/>
      <c r="I61" s="257" t="e">
        <f t="shared" si="3"/>
        <v>#DIV/0!</v>
      </c>
      <c r="J61" s="80"/>
      <c r="K61" s="80">
        <f t="shared" si="4"/>
        <v>0</v>
      </c>
      <c r="L61" s="80"/>
      <c r="M61" s="80">
        <f t="shared" si="5"/>
        <v>0</v>
      </c>
      <c r="N61" s="80"/>
      <c r="O61" s="80">
        <f t="shared" si="6"/>
        <v>0</v>
      </c>
      <c r="P61" s="80"/>
      <c r="Q61" s="80">
        <f t="shared" si="8"/>
        <v>0</v>
      </c>
      <c r="R61" s="80">
        <f t="shared" si="10"/>
        <v>0</v>
      </c>
      <c r="S61" s="257" t="e">
        <f t="shared" si="7"/>
        <v>#DIV/0!</v>
      </c>
    </row>
    <row r="62" spans="1:19" ht="13.5" hidden="1" thickBot="1">
      <c r="A62" s="17"/>
      <c r="B62" s="97" t="s">
        <v>53</v>
      </c>
      <c r="C62" s="80"/>
      <c r="D62" s="80"/>
      <c r="E62" s="80">
        <f t="shared" si="1"/>
        <v>0</v>
      </c>
      <c r="F62" s="80"/>
      <c r="G62" s="80">
        <f t="shared" si="2"/>
        <v>0</v>
      </c>
      <c r="H62" s="80"/>
      <c r="I62" s="257" t="e">
        <f t="shared" si="3"/>
        <v>#DIV/0!</v>
      </c>
      <c r="J62" s="80"/>
      <c r="K62" s="80">
        <f t="shared" si="4"/>
        <v>0</v>
      </c>
      <c r="L62" s="80"/>
      <c r="M62" s="80">
        <f t="shared" si="5"/>
        <v>0</v>
      </c>
      <c r="N62" s="80"/>
      <c r="O62" s="80">
        <f t="shared" si="6"/>
        <v>0</v>
      </c>
      <c r="P62" s="80"/>
      <c r="Q62" s="80">
        <f t="shared" si="8"/>
        <v>0</v>
      </c>
      <c r="R62" s="80">
        <f t="shared" si="10"/>
        <v>0</v>
      </c>
      <c r="S62" s="257" t="e">
        <f t="shared" si="7"/>
        <v>#DIV/0!</v>
      </c>
    </row>
    <row r="63" spans="1:19" ht="13.5" hidden="1" thickBot="1">
      <c r="A63" s="17"/>
      <c r="B63" s="97" t="s">
        <v>89</v>
      </c>
      <c r="C63" s="80"/>
      <c r="D63" s="80"/>
      <c r="E63" s="80">
        <f t="shared" si="1"/>
        <v>0</v>
      </c>
      <c r="F63" s="80"/>
      <c r="G63" s="80">
        <f t="shared" si="2"/>
        <v>0</v>
      </c>
      <c r="H63" s="80"/>
      <c r="I63" s="257" t="e">
        <f t="shared" si="3"/>
        <v>#DIV/0!</v>
      </c>
      <c r="J63" s="80"/>
      <c r="K63" s="80">
        <f t="shared" si="4"/>
        <v>0</v>
      </c>
      <c r="L63" s="80"/>
      <c r="M63" s="80">
        <f t="shared" si="5"/>
        <v>0</v>
      </c>
      <c r="N63" s="80"/>
      <c r="O63" s="80">
        <f t="shared" si="6"/>
        <v>0</v>
      </c>
      <c r="P63" s="80"/>
      <c r="Q63" s="80">
        <f t="shared" si="8"/>
        <v>0</v>
      </c>
      <c r="R63" s="80">
        <f t="shared" si="10"/>
        <v>0</v>
      </c>
      <c r="S63" s="257" t="e">
        <f t="shared" si="7"/>
        <v>#DIV/0!</v>
      </c>
    </row>
    <row r="64" spans="1:19" ht="13.5" hidden="1" thickBot="1">
      <c r="A64" s="17"/>
      <c r="B64" s="97" t="s">
        <v>90</v>
      </c>
      <c r="C64" s="80"/>
      <c r="D64" s="80"/>
      <c r="E64" s="80">
        <f t="shared" si="1"/>
        <v>0</v>
      </c>
      <c r="F64" s="80"/>
      <c r="G64" s="80">
        <f t="shared" si="2"/>
        <v>0</v>
      </c>
      <c r="H64" s="80"/>
      <c r="I64" s="257" t="e">
        <f t="shared" si="3"/>
        <v>#DIV/0!</v>
      </c>
      <c r="J64" s="80"/>
      <c r="K64" s="80">
        <f t="shared" si="4"/>
        <v>0</v>
      </c>
      <c r="L64" s="80"/>
      <c r="M64" s="80">
        <f t="shared" si="5"/>
        <v>0</v>
      </c>
      <c r="N64" s="80"/>
      <c r="O64" s="80">
        <f t="shared" si="6"/>
        <v>0</v>
      </c>
      <c r="P64" s="80"/>
      <c r="Q64" s="80">
        <f t="shared" si="8"/>
        <v>0</v>
      </c>
      <c r="R64" s="80">
        <f t="shared" si="10"/>
        <v>0</v>
      </c>
      <c r="S64" s="257" t="e">
        <f t="shared" si="7"/>
        <v>#DIV/0!</v>
      </c>
    </row>
    <row r="65" spans="1:19" ht="13.5" hidden="1" thickBot="1">
      <c r="A65" s="95" t="s">
        <v>48</v>
      </c>
      <c r="B65" s="34" t="s">
        <v>116</v>
      </c>
      <c r="C65" s="96">
        <f>C51+C52+C53+C59+C58</f>
        <v>0</v>
      </c>
      <c r="D65" s="96">
        <f>D51+D52+D53+D59+D58</f>
        <v>0</v>
      </c>
      <c r="E65" s="96">
        <f t="shared" si="1"/>
        <v>0</v>
      </c>
      <c r="F65" s="96">
        <f>F51+F52+F53+F59+F58</f>
        <v>0</v>
      </c>
      <c r="G65" s="96">
        <f t="shared" si="2"/>
        <v>0</v>
      </c>
      <c r="H65" s="96">
        <f>H51+H52+H53+H59+H58</f>
        <v>0</v>
      </c>
      <c r="I65" s="253" t="e">
        <f t="shared" si="3"/>
        <v>#DIV/0!</v>
      </c>
      <c r="J65" s="96">
        <f>J51+J52+J53+J59+J58</f>
        <v>0</v>
      </c>
      <c r="K65" s="96">
        <f t="shared" si="4"/>
        <v>0</v>
      </c>
      <c r="L65" s="96">
        <f>L51+L52+L53+L59+L58</f>
        <v>0</v>
      </c>
      <c r="M65" s="96">
        <f t="shared" si="5"/>
        <v>0</v>
      </c>
      <c r="N65" s="96">
        <f>N51+N52+N53+N59+N58</f>
        <v>0</v>
      </c>
      <c r="O65" s="96">
        <f t="shared" si="6"/>
        <v>0</v>
      </c>
      <c r="P65" s="96">
        <f>P51+P52+P53+P59+P58</f>
        <v>0</v>
      </c>
      <c r="Q65" s="96">
        <f t="shared" si="8"/>
        <v>0</v>
      </c>
      <c r="R65" s="96">
        <f t="shared" si="10"/>
        <v>0</v>
      </c>
      <c r="S65" s="253" t="e">
        <f t="shared" si="7"/>
        <v>#DIV/0!</v>
      </c>
    </row>
    <row r="66" spans="1:19" ht="12.75">
      <c r="A66" s="98" t="s">
        <v>54</v>
      </c>
      <c r="B66" s="99" t="s">
        <v>117</v>
      </c>
      <c r="C66" s="100"/>
      <c r="D66" s="100"/>
      <c r="E66" s="100">
        <f t="shared" si="1"/>
        <v>0</v>
      </c>
      <c r="F66" s="100"/>
      <c r="G66" s="100">
        <f t="shared" si="2"/>
        <v>0</v>
      </c>
      <c r="H66" s="100"/>
      <c r="I66" s="258" t="e">
        <f t="shared" si="3"/>
        <v>#DIV/0!</v>
      </c>
      <c r="J66" s="100"/>
      <c r="K66" s="100">
        <f t="shared" si="4"/>
        <v>0</v>
      </c>
      <c r="L66" s="100"/>
      <c r="M66" s="100">
        <f t="shared" si="5"/>
        <v>0</v>
      </c>
      <c r="N66" s="100"/>
      <c r="O66" s="100">
        <f t="shared" si="6"/>
        <v>0</v>
      </c>
      <c r="P66" s="100"/>
      <c r="Q66" s="100">
        <f t="shared" si="8"/>
        <v>0</v>
      </c>
      <c r="R66" s="100">
        <f t="shared" si="10"/>
        <v>0</v>
      </c>
      <c r="S66" s="258"/>
    </row>
    <row r="67" spans="1:19" ht="13.5" thickBot="1">
      <c r="A67" s="39" t="s">
        <v>55</v>
      </c>
      <c r="B67" s="40" t="s">
        <v>118</v>
      </c>
      <c r="C67" s="41">
        <f>C49+C65+C66</f>
        <v>175222</v>
      </c>
      <c r="D67" s="41">
        <f aca="true" t="shared" si="13" ref="D67:R67">D49+D65+D66</f>
        <v>0</v>
      </c>
      <c r="E67" s="41">
        <f t="shared" si="13"/>
        <v>175222</v>
      </c>
      <c r="F67" s="41">
        <f t="shared" si="13"/>
        <v>2360</v>
      </c>
      <c r="G67" s="41">
        <f t="shared" si="13"/>
        <v>177582</v>
      </c>
      <c r="H67" s="41">
        <f t="shared" si="13"/>
        <v>88493</v>
      </c>
      <c r="I67" s="41" t="e">
        <f t="shared" si="13"/>
        <v>#DIV/0!</v>
      </c>
      <c r="J67" s="41">
        <f t="shared" si="13"/>
        <v>-4373</v>
      </c>
      <c r="K67" s="41">
        <f t="shared" si="13"/>
        <v>173209</v>
      </c>
      <c r="L67" s="41">
        <f t="shared" si="13"/>
        <v>1204</v>
      </c>
      <c r="M67" s="41">
        <f t="shared" si="13"/>
        <v>174413</v>
      </c>
      <c r="N67" s="41">
        <f t="shared" si="13"/>
        <v>-1938</v>
      </c>
      <c r="O67" s="41">
        <f t="shared" si="13"/>
        <v>172475</v>
      </c>
      <c r="P67" s="41">
        <f t="shared" si="13"/>
        <v>-12645</v>
      </c>
      <c r="Q67" s="41">
        <f t="shared" si="13"/>
        <v>188818</v>
      </c>
      <c r="R67" s="41">
        <f t="shared" si="13"/>
        <v>188670</v>
      </c>
      <c r="S67" s="259">
        <f t="shared" si="7"/>
        <v>0.9992161764238578</v>
      </c>
    </row>
    <row r="68" spans="3:19" ht="12.75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3:19" ht="12.75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5" spans="3:19" ht="12.75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3:19" ht="12.75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3:19" ht="12.75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3:19" ht="12.75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3:19" ht="12.75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3:19" ht="12.75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3:19" ht="12.75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</sheetData>
  <sheetProtection/>
  <printOptions horizontalCentered="1"/>
  <pageMargins left="0.35433070866141736" right="0.1968503937007874" top="1.4960629921259843" bottom="0.11811023622047245" header="0.3937007874015748" footer="0.15748031496062992"/>
  <pageSetup fitToHeight="2" fitToWidth="1" horizontalDpi="600" verticalDpi="600" orientation="landscape" paperSize="9" r:id="rId1"/>
  <headerFooter alignWithMargins="0">
    <oddHeader>&amp;L
2.sz.melléklet&amp;C&amp;"Arial,Félkövér"&amp;12Kispatak Óvoda
2013. évi bevételei forrásonként&amp;R
adatok eFt-ban</oddHeader>
    <oddFooter>&amp;L&amp;8&amp;D&amp;R&amp;F</oddFooter>
  </headerFooter>
  <rowBreaks count="1" manualBreakCount="1">
    <brk id="4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122" bestFit="1" customWidth="1"/>
    <col min="9" max="16384" width="9.140625" style="1" customWidth="1"/>
  </cols>
  <sheetData>
    <row r="1" ht="13.5" thickBot="1"/>
    <row r="2" spans="1:8" s="151" customFormat="1" ht="39" thickBot="1">
      <c r="A2" s="148"/>
      <c r="B2" s="149"/>
      <c r="C2" s="68" t="s">
        <v>140</v>
      </c>
      <c r="D2" s="68" t="s">
        <v>141</v>
      </c>
      <c r="E2" s="68" t="s">
        <v>149</v>
      </c>
      <c r="F2" s="68" t="s">
        <v>147</v>
      </c>
      <c r="G2" s="68" t="s">
        <v>148</v>
      </c>
      <c r="H2" s="150" t="s">
        <v>25</v>
      </c>
    </row>
    <row r="3" spans="1:8" ht="31.5" customHeight="1" thickBot="1">
      <c r="A3" s="64" t="s">
        <v>11</v>
      </c>
      <c r="B3" s="59" t="s">
        <v>7</v>
      </c>
      <c r="C3" s="102" t="s">
        <v>87</v>
      </c>
      <c r="D3" s="102" t="s">
        <v>87</v>
      </c>
      <c r="E3" s="102" t="s">
        <v>87</v>
      </c>
      <c r="F3" s="102" t="s">
        <v>87</v>
      </c>
      <c r="G3" s="102" t="s">
        <v>87</v>
      </c>
      <c r="H3" s="121" t="s">
        <v>26</v>
      </c>
    </row>
    <row r="4" spans="1:8" ht="12.75">
      <c r="A4" s="4"/>
      <c r="B4" s="109" t="s">
        <v>18</v>
      </c>
      <c r="C4" s="116"/>
      <c r="D4" s="116"/>
      <c r="E4" s="116"/>
      <c r="F4" s="116"/>
      <c r="G4" s="116"/>
      <c r="H4" s="123"/>
    </row>
    <row r="5" spans="1:9" ht="12.75">
      <c r="A5" s="4">
        <v>1</v>
      </c>
      <c r="B5" s="110" t="s">
        <v>19</v>
      </c>
      <c r="C5" s="103">
        <v>173107</v>
      </c>
      <c r="D5" s="103">
        <v>0</v>
      </c>
      <c r="E5" s="103">
        <f>+C5+D5</f>
        <v>173107</v>
      </c>
      <c r="F5" s="103">
        <f aca="true" t="shared" si="0" ref="F5:F11">+G5-E5</f>
        <v>0</v>
      </c>
      <c r="G5" s="103">
        <v>173107</v>
      </c>
      <c r="H5" s="124">
        <f aca="true" t="shared" si="1" ref="H5:H14">+G5/E5</f>
        <v>1</v>
      </c>
      <c r="I5" s="131"/>
    </row>
    <row r="6" spans="1:9" ht="12.75">
      <c r="A6" s="4">
        <v>2</v>
      </c>
      <c r="B6" s="110" t="s">
        <v>128</v>
      </c>
      <c r="C6" s="104">
        <f>61200</f>
        <v>61200</v>
      </c>
      <c r="D6" s="104">
        <v>0</v>
      </c>
      <c r="E6" s="103">
        <f aca="true" t="shared" si="2" ref="E6:E11">+C6+D6</f>
        <v>61200</v>
      </c>
      <c r="F6" s="104">
        <f t="shared" si="0"/>
        <v>0</v>
      </c>
      <c r="G6" s="104">
        <f>61200</f>
        <v>61200</v>
      </c>
      <c r="H6" s="124">
        <f t="shared" si="1"/>
        <v>1</v>
      </c>
      <c r="I6" s="131"/>
    </row>
    <row r="7" spans="1:9" ht="12.75">
      <c r="A7" s="4">
        <v>4</v>
      </c>
      <c r="B7" s="6" t="s">
        <v>83</v>
      </c>
      <c r="C7" s="105">
        <f>31285</f>
        <v>31285</v>
      </c>
      <c r="D7" s="105">
        <v>0</v>
      </c>
      <c r="E7" s="103">
        <f t="shared" si="2"/>
        <v>31285</v>
      </c>
      <c r="F7" s="105">
        <f t="shared" si="0"/>
        <v>0</v>
      </c>
      <c r="G7" s="105">
        <f>31285</f>
        <v>31285</v>
      </c>
      <c r="H7" s="124">
        <f t="shared" si="1"/>
        <v>1</v>
      </c>
      <c r="I7" s="131"/>
    </row>
    <row r="8" spans="1:9" ht="12.75">
      <c r="A8" s="4">
        <v>5</v>
      </c>
      <c r="B8" s="5" t="s">
        <v>20</v>
      </c>
      <c r="C8" s="103">
        <f>8000</f>
        <v>8000</v>
      </c>
      <c r="D8" s="103">
        <v>4000</v>
      </c>
      <c r="E8" s="103">
        <f t="shared" si="2"/>
        <v>12000</v>
      </c>
      <c r="F8" s="103">
        <f t="shared" si="0"/>
        <v>0</v>
      </c>
      <c r="G8" s="103">
        <f>15000*0.8</f>
        <v>12000</v>
      </c>
      <c r="H8" s="124">
        <f t="shared" si="1"/>
        <v>1</v>
      </c>
      <c r="I8" s="131"/>
    </row>
    <row r="9" spans="1:9" ht="12.75">
      <c r="A9" s="4">
        <v>6</v>
      </c>
      <c r="B9" s="71" t="s">
        <v>142</v>
      </c>
      <c r="C9" s="103"/>
      <c r="D9" s="103">
        <v>10000</v>
      </c>
      <c r="E9" s="103">
        <f t="shared" si="2"/>
        <v>10000</v>
      </c>
      <c r="F9" s="103">
        <f t="shared" si="0"/>
        <v>0</v>
      </c>
      <c r="G9" s="103">
        <f>12500*0.8</f>
        <v>10000</v>
      </c>
      <c r="H9" s="124">
        <f t="shared" si="1"/>
        <v>1</v>
      </c>
      <c r="I9" s="131"/>
    </row>
    <row r="10" spans="1:9" ht="12.75">
      <c r="A10" s="4">
        <v>7</v>
      </c>
      <c r="B10" s="136" t="s">
        <v>143</v>
      </c>
      <c r="C10" s="103"/>
      <c r="D10" s="103">
        <v>12960</v>
      </c>
      <c r="E10" s="103">
        <f t="shared" si="2"/>
        <v>12960</v>
      </c>
      <c r="F10" s="103">
        <f t="shared" si="0"/>
        <v>0</v>
      </c>
      <c r="G10" s="103">
        <f>16200*0.8</f>
        <v>12960</v>
      </c>
      <c r="H10" s="124">
        <f t="shared" si="1"/>
        <v>1</v>
      </c>
      <c r="I10" s="131"/>
    </row>
    <row r="11" spans="1:9" s="10" customFormat="1" ht="12.75">
      <c r="A11" s="8">
        <v>8</v>
      </c>
      <c r="B11" s="142" t="s">
        <v>144</v>
      </c>
      <c r="C11" s="103">
        <f>173107*0.25+61200*0.25+31285*0.25+8000*0.25</f>
        <v>68398</v>
      </c>
      <c r="D11" s="103">
        <v>6740</v>
      </c>
      <c r="E11" s="103">
        <f t="shared" si="2"/>
        <v>75138</v>
      </c>
      <c r="F11" s="103">
        <f t="shared" si="0"/>
        <v>0</v>
      </c>
      <c r="G11" s="103">
        <f>173107*0.25+61200*0.25+31285*0.25+12000*0.25+16200*0.2+12500*0.2</f>
        <v>75138</v>
      </c>
      <c r="H11" s="143">
        <f t="shared" si="1"/>
        <v>1</v>
      </c>
      <c r="I11" s="119"/>
    </row>
    <row r="12" spans="1:10" ht="12.75">
      <c r="A12" s="61">
        <v>9</v>
      </c>
      <c r="B12" s="111" t="s">
        <v>84</v>
      </c>
      <c r="C12" s="11">
        <f>SUM(C5:C11)</f>
        <v>341990</v>
      </c>
      <c r="D12" s="11">
        <f>SUM(D5:D11)</f>
        <v>33700</v>
      </c>
      <c r="E12" s="11">
        <f>SUM(E5:E11)</f>
        <v>375690</v>
      </c>
      <c r="F12" s="11">
        <f>SUM(F5:F11)</f>
        <v>0</v>
      </c>
      <c r="G12" s="11">
        <f>SUM(G5:G11)</f>
        <v>375690</v>
      </c>
      <c r="H12" s="125">
        <f t="shared" si="1"/>
        <v>1</v>
      </c>
      <c r="I12" s="131"/>
      <c r="J12" s="131"/>
    </row>
    <row r="13" spans="1:9" s="10" customFormat="1" ht="12.75">
      <c r="A13" s="62">
        <v>10</v>
      </c>
      <c r="B13" s="137" t="s">
        <v>146</v>
      </c>
      <c r="C13" s="11"/>
      <c r="D13" s="11">
        <v>45778</v>
      </c>
      <c r="E13" s="11">
        <f>+C13+D13</f>
        <v>45778</v>
      </c>
      <c r="F13" s="11">
        <f aca="true" t="shared" si="3" ref="F13:F32">+G13-E13</f>
        <v>-0.39999999999417923</v>
      </c>
      <c r="G13" s="11">
        <f>57222*0.8</f>
        <v>45777.600000000006</v>
      </c>
      <c r="H13" s="126">
        <f t="shared" si="1"/>
        <v>0.9999912621783391</v>
      </c>
      <c r="I13" s="119"/>
    </row>
    <row r="14" spans="1:9" s="10" customFormat="1" ht="12.75">
      <c r="A14" s="138"/>
      <c r="B14" s="139" t="s">
        <v>145</v>
      </c>
      <c r="C14" s="69"/>
      <c r="D14" s="69">
        <v>11444.4</v>
      </c>
      <c r="E14" s="69">
        <f>+C14+D14</f>
        <v>11444.4</v>
      </c>
      <c r="F14" s="69">
        <f t="shared" si="3"/>
        <v>0</v>
      </c>
      <c r="G14" s="69">
        <f>57222*0.2</f>
        <v>11444.400000000001</v>
      </c>
      <c r="H14" s="126">
        <f t="shared" si="1"/>
        <v>1.0000000000000002</v>
      </c>
      <c r="I14" s="119"/>
    </row>
    <row r="15" spans="1:9" s="10" customFormat="1" ht="12.75">
      <c r="A15" s="8"/>
      <c r="B15" s="108" t="s">
        <v>21</v>
      </c>
      <c r="C15" s="69"/>
      <c r="D15" s="69">
        <v>0</v>
      </c>
      <c r="E15" s="69"/>
      <c r="F15" s="69">
        <f t="shared" si="3"/>
        <v>0</v>
      </c>
      <c r="G15" s="69"/>
      <c r="H15" s="126"/>
      <c r="I15" s="131"/>
    </row>
    <row r="16" spans="1:9" s="10" customFormat="1" ht="12.75">
      <c r="A16" s="8">
        <v>11</v>
      </c>
      <c r="B16" s="107" t="s">
        <v>1</v>
      </c>
      <c r="C16" s="9">
        <v>3000</v>
      </c>
      <c r="D16" s="9">
        <v>0</v>
      </c>
      <c r="E16" s="103">
        <f>+C16+D16</f>
        <v>3000</v>
      </c>
      <c r="F16" s="9">
        <f t="shared" si="3"/>
        <v>0</v>
      </c>
      <c r="G16" s="9">
        <v>3000</v>
      </c>
      <c r="H16" s="126">
        <f aca="true" t="shared" si="4" ref="H16:H24">+G16/E16</f>
        <v>1</v>
      </c>
      <c r="I16" s="131"/>
    </row>
    <row r="17" spans="1:9" s="10" customFormat="1" ht="12.75">
      <c r="A17" s="8">
        <v>12</v>
      </c>
      <c r="B17" s="140" t="s">
        <v>129</v>
      </c>
      <c r="C17" s="9">
        <v>80000</v>
      </c>
      <c r="D17" s="9">
        <v>0</v>
      </c>
      <c r="E17" s="103">
        <f>+C17+D17</f>
        <v>80000</v>
      </c>
      <c r="F17" s="9">
        <f t="shared" si="3"/>
        <v>0</v>
      </c>
      <c r="G17" s="9">
        <v>80000</v>
      </c>
      <c r="H17" s="126">
        <f t="shared" si="4"/>
        <v>1</v>
      </c>
      <c r="I17" s="119"/>
    </row>
    <row r="18" spans="1:9" s="10" customFormat="1" ht="12.75">
      <c r="A18" s="8">
        <v>13</v>
      </c>
      <c r="B18" s="112" t="s">
        <v>130</v>
      </c>
      <c r="C18" s="9">
        <v>65057</v>
      </c>
      <c r="D18" s="9">
        <v>0</v>
      </c>
      <c r="E18" s="103">
        <f>+C18+D18</f>
        <v>65057</v>
      </c>
      <c r="F18" s="9">
        <f t="shared" si="3"/>
        <v>0</v>
      </c>
      <c r="G18" s="9">
        <v>65057</v>
      </c>
      <c r="H18" s="126">
        <f t="shared" si="4"/>
        <v>1</v>
      </c>
      <c r="I18" s="119"/>
    </row>
    <row r="19" spans="1:9" ht="12.75">
      <c r="A19" s="8">
        <v>14</v>
      </c>
      <c r="B19" s="113" t="s">
        <v>151</v>
      </c>
      <c r="C19" s="9"/>
      <c r="D19" s="9"/>
      <c r="E19" s="9"/>
      <c r="F19" s="9">
        <v>10000</v>
      </c>
      <c r="G19" s="103">
        <f>+E19+F19</f>
        <v>10000</v>
      </c>
      <c r="H19" s="124"/>
      <c r="I19" s="131"/>
    </row>
    <row r="20" spans="1:9" ht="12.75">
      <c r="A20" s="8">
        <v>15</v>
      </c>
      <c r="B20" s="113" t="s">
        <v>150</v>
      </c>
      <c r="C20" s="9"/>
      <c r="D20" s="9"/>
      <c r="E20" s="9"/>
      <c r="F20" s="9">
        <v>15000</v>
      </c>
      <c r="G20" s="103">
        <f>+E20+F20</f>
        <v>15000</v>
      </c>
      <c r="H20" s="124"/>
      <c r="I20" s="131"/>
    </row>
    <row r="21" spans="1:9" s="10" customFormat="1" ht="12.75">
      <c r="A21" s="8">
        <v>16</v>
      </c>
      <c r="B21" s="112" t="s">
        <v>131</v>
      </c>
      <c r="C21" s="9">
        <v>103245</v>
      </c>
      <c r="D21" s="9">
        <v>0</v>
      </c>
      <c r="E21" s="103">
        <f>+C21+D21</f>
        <v>103245</v>
      </c>
      <c r="F21" s="9">
        <f t="shared" si="3"/>
        <v>0</v>
      </c>
      <c r="G21" s="9">
        <v>103245</v>
      </c>
      <c r="H21" s="126">
        <f t="shared" si="4"/>
        <v>1</v>
      </c>
      <c r="I21" s="119"/>
    </row>
    <row r="22" spans="1:9" s="10" customFormat="1" ht="12.75">
      <c r="A22" s="8">
        <v>17</v>
      </c>
      <c r="B22" s="141" t="s">
        <v>132</v>
      </c>
      <c r="C22" s="9">
        <v>1200</v>
      </c>
      <c r="D22" s="9">
        <v>0</v>
      </c>
      <c r="E22" s="103">
        <f>+C22+D22</f>
        <v>1200</v>
      </c>
      <c r="F22" s="9">
        <f t="shared" si="3"/>
        <v>0</v>
      </c>
      <c r="G22" s="9">
        <v>1200</v>
      </c>
      <c r="H22" s="126">
        <f t="shared" si="4"/>
        <v>1</v>
      </c>
      <c r="I22" s="119"/>
    </row>
    <row r="23" spans="1:9" ht="12.75">
      <c r="A23" s="8">
        <v>18</v>
      </c>
      <c r="B23" s="114" t="s">
        <v>152</v>
      </c>
      <c r="C23" s="9"/>
      <c r="D23" s="9"/>
      <c r="E23" s="9"/>
      <c r="F23" s="9">
        <v>137060</v>
      </c>
      <c r="G23" s="103">
        <f>+E23+F23</f>
        <v>137060</v>
      </c>
      <c r="H23" s="124"/>
      <c r="I23" s="131"/>
    </row>
    <row r="24" spans="1:9" ht="18" customHeight="1" thickBot="1">
      <c r="A24" s="62">
        <v>19</v>
      </c>
      <c r="B24" s="115" t="s">
        <v>2</v>
      </c>
      <c r="C24" s="117">
        <f>SUM(C16:C22)</f>
        <v>252502</v>
      </c>
      <c r="D24" s="117">
        <v>0</v>
      </c>
      <c r="E24" s="117">
        <f>SUM(E16:E22)</f>
        <v>252502</v>
      </c>
      <c r="F24" s="117">
        <f>SUM(F16:F22)</f>
        <v>25000</v>
      </c>
      <c r="G24" s="117">
        <f>SUM(G16:G23)</f>
        <v>414562</v>
      </c>
      <c r="H24" s="127">
        <f t="shared" si="4"/>
        <v>1.6418166984815963</v>
      </c>
      <c r="I24" s="131"/>
    </row>
    <row r="25" spans="1:9" ht="22.5" customHeight="1" hidden="1">
      <c r="A25" s="4"/>
      <c r="B25" s="74" t="s">
        <v>22</v>
      </c>
      <c r="C25" s="69"/>
      <c r="D25" s="69">
        <f aca="true" t="shared" si="5" ref="D25:D31">+E25-C25</f>
        <v>0</v>
      </c>
      <c r="E25" s="69"/>
      <c r="F25" s="69">
        <f t="shared" si="3"/>
        <v>0</v>
      </c>
      <c r="G25" s="69"/>
      <c r="H25" s="128" t="e">
        <f aca="true" t="shared" si="6" ref="H25:H31">+E25/C25</f>
        <v>#DIV/0!</v>
      </c>
      <c r="I25" s="131"/>
    </row>
    <row r="26" spans="1:9" ht="13.5" hidden="1" thickBot="1">
      <c r="A26" s="4">
        <v>19</v>
      </c>
      <c r="B26" s="71" t="s">
        <v>80</v>
      </c>
      <c r="C26" s="69"/>
      <c r="D26" s="69">
        <f t="shared" si="5"/>
        <v>0</v>
      </c>
      <c r="E26" s="69"/>
      <c r="F26" s="69">
        <f t="shared" si="3"/>
        <v>0</v>
      </c>
      <c r="G26" s="69"/>
      <c r="H26" s="128" t="e">
        <f t="shared" si="6"/>
        <v>#DIV/0!</v>
      </c>
      <c r="I26" s="131"/>
    </row>
    <row r="27" spans="1:9" s="10" customFormat="1" ht="13.5" hidden="1" thickBot="1">
      <c r="A27" s="8">
        <v>20</v>
      </c>
      <c r="B27" s="73" t="s">
        <v>81</v>
      </c>
      <c r="C27" s="9"/>
      <c r="D27" s="9">
        <f t="shared" si="5"/>
        <v>0</v>
      </c>
      <c r="E27" s="9"/>
      <c r="F27" s="9">
        <f t="shared" si="3"/>
        <v>0</v>
      </c>
      <c r="G27" s="9"/>
      <c r="H27" s="126" t="e">
        <f t="shared" si="6"/>
        <v>#DIV/0!</v>
      </c>
      <c r="I27" s="131"/>
    </row>
    <row r="28" spans="1:9" s="10" customFormat="1" ht="13.5" hidden="1" thickBot="1">
      <c r="A28" s="8">
        <v>21</v>
      </c>
      <c r="B28" s="73" t="s">
        <v>79</v>
      </c>
      <c r="C28" s="9"/>
      <c r="D28" s="9">
        <f t="shared" si="5"/>
        <v>0</v>
      </c>
      <c r="E28" s="9"/>
      <c r="F28" s="9">
        <f t="shared" si="3"/>
        <v>0</v>
      </c>
      <c r="G28" s="9"/>
      <c r="H28" s="126" t="e">
        <f t="shared" si="6"/>
        <v>#DIV/0!</v>
      </c>
      <c r="I28" s="131"/>
    </row>
    <row r="29" spans="1:9" s="10" customFormat="1" ht="13.5" hidden="1" thickBot="1">
      <c r="A29" s="8">
        <v>22</v>
      </c>
      <c r="B29" s="73" t="s">
        <v>86</v>
      </c>
      <c r="C29" s="9"/>
      <c r="D29" s="9">
        <f t="shared" si="5"/>
        <v>0</v>
      </c>
      <c r="E29" s="9"/>
      <c r="F29" s="9">
        <f t="shared" si="3"/>
        <v>0</v>
      </c>
      <c r="G29" s="9"/>
      <c r="H29" s="126" t="e">
        <f t="shared" si="6"/>
        <v>#DIV/0!</v>
      </c>
      <c r="I29" s="131"/>
    </row>
    <row r="30" spans="1:9" ht="28.5" customHeight="1" hidden="1">
      <c r="A30" s="62">
        <v>23</v>
      </c>
      <c r="B30" s="72" t="s">
        <v>85</v>
      </c>
      <c r="C30" s="11">
        <f>SUM(C26:C29)</f>
        <v>0</v>
      </c>
      <c r="D30" s="11">
        <f t="shared" si="5"/>
        <v>0</v>
      </c>
      <c r="E30" s="11">
        <f>SUM(E26:E29)</f>
        <v>0</v>
      </c>
      <c r="F30" s="11">
        <f t="shared" si="3"/>
        <v>0</v>
      </c>
      <c r="G30" s="11">
        <f>SUM(G26:G29)</f>
        <v>0</v>
      </c>
      <c r="H30" s="125" t="e">
        <f t="shared" si="6"/>
        <v>#DIV/0!</v>
      </c>
      <c r="I30" s="131"/>
    </row>
    <row r="31" spans="1:9" s="10" customFormat="1" ht="24" customHeight="1" hidden="1" thickBot="1">
      <c r="A31" s="67">
        <v>24</v>
      </c>
      <c r="B31" s="75" t="s">
        <v>78</v>
      </c>
      <c r="C31" s="70"/>
      <c r="D31" s="70">
        <f t="shared" si="5"/>
        <v>0</v>
      </c>
      <c r="E31" s="70"/>
      <c r="F31" s="70">
        <f t="shared" si="3"/>
        <v>0</v>
      </c>
      <c r="G31" s="70"/>
      <c r="H31" s="129" t="e">
        <f t="shared" si="6"/>
        <v>#DIV/0!</v>
      </c>
      <c r="I31" s="131"/>
    </row>
    <row r="32" spans="1:9" ht="31.5" customHeight="1" thickBot="1">
      <c r="A32" s="2"/>
      <c r="B32" s="76" t="s">
        <v>88</v>
      </c>
      <c r="C32" s="106">
        <f>C12+C24+C13+C14</f>
        <v>594492</v>
      </c>
      <c r="D32" s="106">
        <f>D12+D24+D13+D14</f>
        <v>90922.4</v>
      </c>
      <c r="E32" s="106">
        <f>E12+E24+E13+E14</f>
        <v>685414.4</v>
      </c>
      <c r="F32" s="106">
        <f t="shared" si="3"/>
        <v>162059.59999999998</v>
      </c>
      <c r="G32" s="106">
        <f>G12+G24+G13+G14</f>
        <v>847474</v>
      </c>
      <c r="H32" s="130">
        <f>+G32/E32</f>
        <v>1.2364403198999028</v>
      </c>
      <c r="I32" s="131"/>
    </row>
    <row r="33" spans="3:7" ht="12.75">
      <c r="C33" s="60"/>
      <c r="D33" s="131"/>
      <c r="E33" s="131"/>
      <c r="F33" s="131"/>
      <c r="G33" s="131"/>
    </row>
    <row r="34" ht="12.75">
      <c r="C34" s="60"/>
    </row>
    <row r="35" ht="27" customHeight="1">
      <c r="C35" s="63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I129"/>
  <sheetViews>
    <sheetView zoomScalePageLayoutView="0" workbookViewId="0" topLeftCell="A1">
      <selection activeCell="R22" sqref="R22:R38"/>
    </sheetView>
  </sheetViews>
  <sheetFormatPr defaultColWidth="8.8515625" defaultRowHeight="12.75"/>
  <cols>
    <col min="1" max="1" width="6.7109375" style="12" customWidth="1"/>
    <col min="2" max="2" width="48.00390625" style="12" customWidth="1"/>
    <col min="3" max="3" width="20.7109375" style="12" customWidth="1"/>
    <col min="4" max="16" width="20.7109375" style="12" hidden="1" customWidth="1"/>
    <col min="17" max="19" width="20.7109375" style="12" customWidth="1"/>
    <col min="20" max="16384" width="8.8515625" style="12" customWidth="1"/>
  </cols>
  <sheetData>
    <row r="1" spans="3:19" ht="16.5" thickBot="1">
      <c r="C1" s="480" t="s">
        <v>207</v>
      </c>
      <c r="D1" s="482"/>
      <c r="E1" s="482"/>
      <c r="F1" s="482"/>
      <c r="G1" s="481"/>
      <c r="H1" s="480" t="s">
        <v>203</v>
      </c>
      <c r="I1" s="481"/>
      <c r="J1" s="480" t="s">
        <v>207</v>
      </c>
      <c r="K1" s="481"/>
      <c r="L1" s="480" t="s">
        <v>207</v>
      </c>
      <c r="M1" s="481"/>
      <c r="N1" s="480" t="s">
        <v>207</v>
      </c>
      <c r="O1" s="481"/>
      <c r="P1" s="480" t="s">
        <v>207</v>
      </c>
      <c r="Q1" s="481"/>
      <c r="R1" s="480" t="s">
        <v>224</v>
      </c>
      <c r="S1" s="481"/>
    </row>
    <row r="2" spans="1:61" s="146" customFormat="1" ht="25.5">
      <c r="A2" s="144" t="s">
        <v>23</v>
      </c>
      <c r="B2" s="144" t="s">
        <v>24</v>
      </c>
      <c r="C2" s="152" t="s">
        <v>436</v>
      </c>
      <c r="D2" s="152" t="s">
        <v>191</v>
      </c>
      <c r="E2" s="218" t="s">
        <v>192</v>
      </c>
      <c r="F2" s="152" t="s">
        <v>197</v>
      </c>
      <c r="G2" s="218" t="s">
        <v>198</v>
      </c>
      <c r="H2" s="260" t="s">
        <v>199</v>
      </c>
      <c r="I2" s="260" t="s">
        <v>200</v>
      </c>
      <c r="J2" s="152" t="s">
        <v>193</v>
      </c>
      <c r="K2" s="218" t="s">
        <v>194</v>
      </c>
      <c r="L2" s="152" t="s">
        <v>208</v>
      </c>
      <c r="M2" s="218" t="s">
        <v>209</v>
      </c>
      <c r="N2" s="152" t="s">
        <v>214</v>
      </c>
      <c r="O2" s="218" t="s">
        <v>215</v>
      </c>
      <c r="P2" s="152" t="s">
        <v>216</v>
      </c>
      <c r="Q2" s="218" t="s">
        <v>437</v>
      </c>
      <c r="R2" s="218" t="s">
        <v>225</v>
      </c>
      <c r="S2" s="218" t="s">
        <v>223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</row>
    <row r="3" spans="1:61" ht="12.75">
      <c r="A3" s="13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</row>
    <row r="4" spans="1:61" s="45" customFormat="1" ht="12.75" customHeight="1" thickBo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6">
        <v>4</v>
      </c>
      <c r="R4" s="16">
        <v>5</v>
      </c>
      <c r="S4" s="16">
        <v>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</row>
    <row r="5" spans="1:19" ht="12.75">
      <c r="A5" s="46" t="s">
        <v>56</v>
      </c>
      <c r="B5" s="26" t="s">
        <v>57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2.75">
      <c r="A6" s="48" t="s">
        <v>29</v>
      </c>
      <c r="B6" s="27" t="s">
        <v>4</v>
      </c>
      <c r="C6" s="158">
        <f>SUM(C7:C9)</f>
        <v>90032</v>
      </c>
      <c r="D6" s="158">
        <f aca="true" t="shared" si="0" ref="D6:Q6">SUM(D7:D9)</f>
        <v>0</v>
      </c>
      <c r="E6" s="158">
        <f t="shared" si="0"/>
        <v>90032</v>
      </c>
      <c r="F6" s="158">
        <f t="shared" si="0"/>
        <v>1914</v>
      </c>
      <c r="G6" s="158">
        <f t="shared" si="0"/>
        <v>91946</v>
      </c>
      <c r="H6" s="158">
        <f t="shared" si="0"/>
        <v>46129</v>
      </c>
      <c r="I6" s="158">
        <f t="shared" si="0"/>
        <v>1.1824825666203895</v>
      </c>
      <c r="J6" s="158">
        <f t="shared" si="0"/>
        <v>-3531</v>
      </c>
      <c r="K6" s="158">
        <f t="shared" si="0"/>
        <v>88415</v>
      </c>
      <c r="L6" s="158">
        <f t="shared" si="0"/>
        <v>948</v>
      </c>
      <c r="M6" s="158">
        <f t="shared" si="0"/>
        <v>89363</v>
      </c>
      <c r="N6" s="158">
        <f t="shared" si="0"/>
        <v>-1738</v>
      </c>
      <c r="O6" s="158">
        <f t="shared" si="0"/>
        <v>87625</v>
      </c>
      <c r="P6" s="158">
        <f t="shared" si="0"/>
        <v>-4209</v>
      </c>
      <c r="Q6" s="158">
        <f t="shared" si="0"/>
        <v>109994</v>
      </c>
      <c r="R6" s="158">
        <f>SUM(R7:R9)</f>
        <v>106918</v>
      </c>
      <c r="S6" s="225">
        <f>+R6/Q6</f>
        <v>0.9720348382639054</v>
      </c>
    </row>
    <row r="7" spans="1:19" ht="12.75">
      <c r="A7" s="48"/>
      <c r="B7" s="165" t="s">
        <v>58</v>
      </c>
      <c r="C7" s="159">
        <v>78666</v>
      </c>
      <c r="D7" s="159">
        <v>-126</v>
      </c>
      <c r="E7" s="159">
        <f aca="true" t="shared" si="1" ref="E7:E42">+C7+D7</f>
        <v>78540</v>
      </c>
      <c r="F7" s="159"/>
      <c r="G7" s="159">
        <f aca="true" t="shared" si="2" ref="G7:G39">+C7+F7</f>
        <v>78666</v>
      </c>
      <c r="H7" s="159">
        <v>39356</v>
      </c>
      <c r="I7" s="226">
        <f aca="true" t="shared" si="3" ref="I7:I13">+H7/G7</f>
        <v>0.5002923753591132</v>
      </c>
      <c r="J7" s="159">
        <v>-3118</v>
      </c>
      <c r="K7" s="159">
        <f aca="true" t="shared" si="4" ref="K7:K39">+G7+J7</f>
        <v>75548</v>
      </c>
      <c r="L7" s="159">
        <v>-585</v>
      </c>
      <c r="M7" s="159">
        <f aca="true" t="shared" si="5" ref="M7:M42">+K7+L7</f>
        <v>74963</v>
      </c>
      <c r="N7" s="159">
        <v>-1181</v>
      </c>
      <c r="O7" s="159">
        <f aca="true" t="shared" si="6" ref="O7:O42">+M7+N7</f>
        <v>73782</v>
      </c>
      <c r="P7" s="159">
        <f>-3132-67</f>
        <v>-3199</v>
      </c>
      <c r="Q7" s="159">
        <v>84271</v>
      </c>
      <c r="R7" s="159">
        <v>81775</v>
      </c>
      <c r="S7" s="226">
        <f aca="true" t="shared" si="7" ref="S7:S42">+R7/Q7</f>
        <v>0.9703812699505168</v>
      </c>
    </row>
    <row r="8" spans="1:19" ht="12.75">
      <c r="A8" s="48"/>
      <c r="B8" s="165" t="s">
        <v>59</v>
      </c>
      <c r="C8" s="159">
        <v>8577</v>
      </c>
      <c r="D8" s="159"/>
      <c r="E8" s="159">
        <f t="shared" si="1"/>
        <v>8577</v>
      </c>
      <c r="F8" s="159">
        <f>1914</f>
        <v>1914</v>
      </c>
      <c r="G8" s="159">
        <f t="shared" si="2"/>
        <v>10491</v>
      </c>
      <c r="H8" s="159">
        <v>6634</v>
      </c>
      <c r="I8" s="226">
        <f t="shared" si="3"/>
        <v>0.6323515394147364</v>
      </c>
      <c r="J8" s="159">
        <f>-413</f>
        <v>-413</v>
      </c>
      <c r="K8" s="159">
        <f t="shared" si="4"/>
        <v>10078</v>
      </c>
      <c r="L8" s="159">
        <f>948+585</f>
        <v>1533</v>
      </c>
      <c r="M8" s="159">
        <f t="shared" si="5"/>
        <v>11611</v>
      </c>
      <c r="N8" s="159">
        <f>860-236-1000</f>
        <v>-376</v>
      </c>
      <c r="O8" s="159">
        <f t="shared" si="6"/>
        <v>11235</v>
      </c>
      <c r="P8" s="159">
        <f>-100-500</f>
        <v>-600</v>
      </c>
      <c r="Q8" s="159">
        <v>22934</v>
      </c>
      <c r="R8" s="159">
        <v>24789</v>
      </c>
      <c r="S8" s="226">
        <f t="shared" si="7"/>
        <v>1.0808842766198656</v>
      </c>
    </row>
    <row r="9" spans="1:19" ht="12.75">
      <c r="A9" s="48"/>
      <c r="B9" s="166" t="s">
        <v>60</v>
      </c>
      <c r="C9" s="159">
        <v>2789</v>
      </c>
      <c r="D9" s="159">
        <v>126</v>
      </c>
      <c r="E9" s="159">
        <f t="shared" si="1"/>
        <v>2915</v>
      </c>
      <c r="F9" s="159"/>
      <c r="G9" s="159">
        <f t="shared" si="2"/>
        <v>2789</v>
      </c>
      <c r="H9" s="159">
        <v>139</v>
      </c>
      <c r="I9" s="226">
        <f t="shared" si="3"/>
        <v>0.04983865184653998</v>
      </c>
      <c r="J9" s="159"/>
      <c r="K9" s="159">
        <f t="shared" si="4"/>
        <v>2789</v>
      </c>
      <c r="L9" s="159"/>
      <c r="M9" s="159">
        <f t="shared" si="5"/>
        <v>2789</v>
      </c>
      <c r="N9" s="159">
        <v>-181</v>
      </c>
      <c r="O9" s="159">
        <f t="shared" si="6"/>
        <v>2608</v>
      </c>
      <c r="P9" s="159">
        <v>-410</v>
      </c>
      <c r="Q9" s="159">
        <v>2789</v>
      </c>
      <c r="R9" s="159">
        <v>354</v>
      </c>
      <c r="S9" s="226">
        <f t="shared" si="7"/>
        <v>0.12692721405521692</v>
      </c>
    </row>
    <row r="10" spans="1:19" ht="12.75">
      <c r="A10" s="13" t="s">
        <v>32</v>
      </c>
      <c r="B10" s="27" t="s">
        <v>179</v>
      </c>
      <c r="C10" s="158">
        <v>23854</v>
      </c>
      <c r="D10" s="158"/>
      <c r="E10" s="158">
        <f t="shared" si="1"/>
        <v>23854</v>
      </c>
      <c r="F10" s="158">
        <f>514</f>
        <v>514</v>
      </c>
      <c r="G10" s="158">
        <f t="shared" si="2"/>
        <v>24368</v>
      </c>
      <c r="H10" s="158">
        <v>12159</v>
      </c>
      <c r="I10" s="225">
        <f t="shared" si="3"/>
        <v>0.4989740643466842</v>
      </c>
      <c r="J10" s="158">
        <f>-842</f>
        <v>-842</v>
      </c>
      <c r="K10" s="158">
        <f t="shared" si="4"/>
        <v>23526</v>
      </c>
      <c r="L10" s="158">
        <v>256</v>
      </c>
      <c r="M10" s="158">
        <f t="shared" si="5"/>
        <v>23782</v>
      </c>
      <c r="N10" s="158">
        <f>232-64-319-49</f>
        <v>-200</v>
      </c>
      <c r="O10" s="158">
        <f t="shared" si="6"/>
        <v>23582</v>
      </c>
      <c r="P10" s="158">
        <v>-1720</v>
      </c>
      <c r="Q10" s="158">
        <v>27841</v>
      </c>
      <c r="R10" s="158">
        <v>27309</v>
      </c>
      <c r="S10" s="225">
        <f t="shared" si="7"/>
        <v>0.9808914909665601</v>
      </c>
    </row>
    <row r="11" spans="1:19" ht="12.75">
      <c r="A11" s="48" t="s">
        <v>35</v>
      </c>
      <c r="B11" s="167" t="s">
        <v>61</v>
      </c>
      <c r="C11" s="158">
        <f>C12+C13+C14+C15+C16+C17</f>
        <v>61336</v>
      </c>
      <c r="D11" s="158">
        <f aca="true" t="shared" si="8" ref="D11:R11">D12+D13+D14+D15+D16+D17</f>
        <v>0</v>
      </c>
      <c r="E11" s="158">
        <f t="shared" si="8"/>
        <v>61336</v>
      </c>
      <c r="F11" s="158">
        <f t="shared" si="8"/>
        <v>-68</v>
      </c>
      <c r="G11" s="158">
        <f t="shared" si="8"/>
        <v>61268</v>
      </c>
      <c r="H11" s="158">
        <f t="shared" si="8"/>
        <v>27817</v>
      </c>
      <c r="I11" s="158">
        <f t="shared" si="8"/>
        <v>1.9694444996617375</v>
      </c>
      <c r="J11" s="158">
        <f t="shared" si="8"/>
        <v>0</v>
      </c>
      <c r="K11" s="158">
        <f t="shared" si="8"/>
        <v>61268</v>
      </c>
      <c r="L11" s="158">
        <f t="shared" si="8"/>
        <v>0</v>
      </c>
      <c r="M11" s="158">
        <f t="shared" si="8"/>
        <v>61268</v>
      </c>
      <c r="N11" s="158">
        <f t="shared" si="8"/>
        <v>0</v>
      </c>
      <c r="O11" s="158">
        <f t="shared" si="8"/>
        <v>61268</v>
      </c>
      <c r="P11" s="158">
        <f t="shared" si="8"/>
        <v>61336</v>
      </c>
      <c r="Q11" s="158">
        <f t="shared" si="8"/>
        <v>47454</v>
      </c>
      <c r="R11" s="158">
        <f t="shared" si="8"/>
        <v>47057</v>
      </c>
      <c r="S11" s="225">
        <f t="shared" si="7"/>
        <v>0.9916340034559784</v>
      </c>
    </row>
    <row r="12" spans="1:19" ht="12.75">
      <c r="A12" s="48" t="s">
        <v>173</v>
      </c>
      <c r="B12" s="166" t="s">
        <v>126</v>
      </c>
      <c r="C12" s="159">
        <v>12950</v>
      </c>
      <c r="D12" s="159"/>
      <c r="E12" s="159">
        <f t="shared" si="1"/>
        <v>12950</v>
      </c>
      <c r="F12" s="159"/>
      <c r="G12" s="159">
        <f t="shared" si="2"/>
        <v>12950</v>
      </c>
      <c r="H12" s="159">
        <v>7443</v>
      </c>
      <c r="I12" s="226">
        <f t="shared" si="3"/>
        <v>0.5747490347490347</v>
      </c>
      <c r="J12" s="159"/>
      <c r="K12" s="159">
        <f t="shared" si="4"/>
        <v>12950</v>
      </c>
      <c r="L12" s="159"/>
      <c r="M12" s="159">
        <f t="shared" si="5"/>
        <v>12950</v>
      </c>
      <c r="N12" s="159"/>
      <c r="O12" s="159">
        <f t="shared" si="6"/>
        <v>12950</v>
      </c>
      <c r="P12" s="159">
        <v>368</v>
      </c>
      <c r="Q12" s="159">
        <v>11660</v>
      </c>
      <c r="R12" s="159">
        <v>11489</v>
      </c>
      <c r="S12" s="226">
        <f t="shared" si="7"/>
        <v>0.9853344768439108</v>
      </c>
    </row>
    <row r="13" spans="1:19" ht="12.75">
      <c r="A13" s="48" t="s">
        <v>174</v>
      </c>
      <c r="B13" s="166" t="s">
        <v>119</v>
      </c>
      <c r="C13" s="159">
        <v>17939</v>
      </c>
      <c r="D13" s="159"/>
      <c r="E13" s="159">
        <f t="shared" si="1"/>
        <v>17939</v>
      </c>
      <c r="F13" s="159">
        <v>-68</v>
      </c>
      <c r="G13" s="159">
        <f t="shared" si="2"/>
        <v>17871</v>
      </c>
      <c r="H13" s="159">
        <v>10213</v>
      </c>
      <c r="I13" s="226">
        <f t="shared" si="3"/>
        <v>0.5714845280062671</v>
      </c>
      <c r="J13" s="159"/>
      <c r="K13" s="159">
        <f t="shared" si="4"/>
        <v>17871</v>
      </c>
      <c r="L13" s="159"/>
      <c r="M13" s="159">
        <f t="shared" si="5"/>
        <v>17871</v>
      </c>
      <c r="N13" s="159"/>
      <c r="O13" s="159">
        <f t="shared" si="6"/>
        <v>17871</v>
      </c>
      <c r="P13" s="159">
        <v>2080</v>
      </c>
      <c r="Q13" s="159">
        <v>16949</v>
      </c>
      <c r="R13" s="159">
        <v>16942</v>
      </c>
      <c r="S13" s="226">
        <f t="shared" si="7"/>
        <v>0.9995869962829665</v>
      </c>
    </row>
    <row r="14" spans="1:19" ht="12.75">
      <c r="A14" s="48" t="s">
        <v>175</v>
      </c>
      <c r="B14" s="166" t="s">
        <v>127</v>
      </c>
      <c r="C14" s="159"/>
      <c r="D14" s="159"/>
      <c r="E14" s="159">
        <f t="shared" si="1"/>
        <v>0</v>
      </c>
      <c r="F14" s="159"/>
      <c r="G14" s="159">
        <f t="shared" si="2"/>
        <v>0</v>
      </c>
      <c r="H14" s="159"/>
      <c r="I14" s="226"/>
      <c r="J14" s="159"/>
      <c r="K14" s="159">
        <f t="shared" si="4"/>
        <v>0</v>
      </c>
      <c r="L14" s="159"/>
      <c r="M14" s="159">
        <f t="shared" si="5"/>
        <v>0</v>
      </c>
      <c r="N14" s="159"/>
      <c r="O14" s="159">
        <f t="shared" si="6"/>
        <v>0</v>
      </c>
      <c r="P14" s="159"/>
      <c r="Q14" s="159">
        <v>300</v>
      </c>
      <c r="R14" s="159">
        <v>258</v>
      </c>
      <c r="S14" s="226">
        <f t="shared" si="7"/>
        <v>0.86</v>
      </c>
    </row>
    <row r="15" spans="1:19" ht="12.75">
      <c r="A15" s="48" t="s">
        <v>176</v>
      </c>
      <c r="B15" s="166" t="s">
        <v>120</v>
      </c>
      <c r="C15" s="159">
        <v>10931</v>
      </c>
      <c r="D15" s="159"/>
      <c r="E15" s="159">
        <f t="shared" si="1"/>
        <v>10931</v>
      </c>
      <c r="F15" s="159"/>
      <c r="G15" s="159">
        <f t="shared" si="2"/>
        <v>10931</v>
      </c>
      <c r="H15" s="159">
        <v>5062</v>
      </c>
      <c r="I15" s="226">
        <f>+H15/G15</f>
        <v>0.4630866343426951</v>
      </c>
      <c r="J15" s="159"/>
      <c r="K15" s="159">
        <f t="shared" si="4"/>
        <v>10931</v>
      </c>
      <c r="L15" s="159">
        <f>930-930</f>
        <v>0</v>
      </c>
      <c r="M15" s="159">
        <f t="shared" si="5"/>
        <v>10931</v>
      </c>
      <c r="N15" s="159">
        <f>930-930</f>
        <v>0</v>
      </c>
      <c r="O15" s="159">
        <f t="shared" si="6"/>
        <v>10931</v>
      </c>
      <c r="P15" s="159">
        <v>-1197</v>
      </c>
      <c r="Q15" s="159">
        <v>3425</v>
      </c>
      <c r="R15" s="159">
        <v>8746</v>
      </c>
      <c r="S15" s="226">
        <f t="shared" si="7"/>
        <v>2.5535766423357664</v>
      </c>
    </row>
    <row r="16" spans="1:19" ht="12.75">
      <c r="A16" s="48" t="s">
        <v>177</v>
      </c>
      <c r="B16" s="166" t="s">
        <v>121</v>
      </c>
      <c r="C16" s="159">
        <v>5357</v>
      </c>
      <c r="D16" s="159"/>
      <c r="E16" s="159">
        <f t="shared" si="1"/>
        <v>5357</v>
      </c>
      <c r="F16" s="159"/>
      <c r="G16" s="159">
        <f t="shared" si="2"/>
        <v>5357</v>
      </c>
      <c r="H16" s="159"/>
      <c r="I16" s="226">
        <f>+H16/G16</f>
        <v>0</v>
      </c>
      <c r="J16" s="159"/>
      <c r="K16" s="159">
        <f t="shared" si="4"/>
        <v>5357</v>
      </c>
      <c r="L16" s="159"/>
      <c r="M16" s="159">
        <f t="shared" si="5"/>
        <v>5357</v>
      </c>
      <c r="N16" s="159"/>
      <c r="O16" s="159">
        <f t="shared" si="6"/>
        <v>5357</v>
      </c>
      <c r="P16" s="159">
        <v>-5590</v>
      </c>
      <c r="Q16" s="159">
        <v>5357</v>
      </c>
      <c r="R16" s="159">
        <v>0</v>
      </c>
      <c r="S16" s="226">
        <f t="shared" si="7"/>
        <v>0</v>
      </c>
    </row>
    <row r="17" spans="1:19" ht="12.75">
      <c r="A17" s="48" t="s">
        <v>178</v>
      </c>
      <c r="B17" s="166" t="s">
        <v>122</v>
      </c>
      <c r="C17" s="159">
        <v>14159</v>
      </c>
      <c r="D17" s="159"/>
      <c r="E17" s="159">
        <f t="shared" si="1"/>
        <v>14159</v>
      </c>
      <c r="F17" s="159"/>
      <c r="G17" s="159">
        <f t="shared" si="2"/>
        <v>14159</v>
      </c>
      <c r="H17" s="159">
        <f>27817-H12-H13-H15</f>
        <v>5099</v>
      </c>
      <c r="I17" s="226">
        <f>+H17/G17</f>
        <v>0.3601243025637404</v>
      </c>
      <c r="J17" s="159"/>
      <c r="K17" s="159">
        <f t="shared" si="4"/>
        <v>14159</v>
      </c>
      <c r="L17" s="158">
        <f>-350-3095+3445</f>
        <v>0</v>
      </c>
      <c r="M17" s="159">
        <f t="shared" si="5"/>
        <v>14159</v>
      </c>
      <c r="N17" s="158">
        <f>-350-3095+3445</f>
        <v>0</v>
      </c>
      <c r="O17" s="159">
        <f t="shared" si="6"/>
        <v>14159</v>
      </c>
      <c r="P17" s="158">
        <f>+P11-P12-P13-P15-P16</f>
        <v>-7967</v>
      </c>
      <c r="Q17" s="159">
        <v>9763</v>
      </c>
      <c r="R17" s="159">
        <v>9622</v>
      </c>
      <c r="S17" s="226">
        <f t="shared" si="7"/>
        <v>0.9855577179145755</v>
      </c>
    </row>
    <row r="18" spans="1:19" ht="12.75">
      <c r="A18" s="48" t="s">
        <v>37</v>
      </c>
      <c r="B18" s="167" t="s">
        <v>62</v>
      </c>
      <c r="C18" s="158"/>
      <c r="D18" s="158"/>
      <c r="E18" s="158">
        <f t="shared" si="1"/>
        <v>0</v>
      </c>
      <c r="F18" s="158"/>
      <c r="G18" s="158">
        <f t="shared" si="2"/>
        <v>0</v>
      </c>
      <c r="H18" s="158"/>
      <c r="I18" s="225"/>
      <c r="J18" s="158"/>
      <c r="K18" s="158">
        <f t="shared" si="4"/>
        <v>0</v>
      </c>
      <c r="L18" s="158"/>
      <c r="M18" s="158">
        <f t="shared" si="5"/>
        <v>0</v>
      </c>
      <c r="N18" s="158"/>
      <c r="O18" s="158">
        <f t="shared" si="6"/>
        <v>0</v>
      </c>
      <c r="P18" s="158">
        <v>5590</v>
      </c>
      <c r="Q18" s="158">
        <v>3529</v>
      </c>
      <c r="R18" s="158">
        <v>3035</v>
      </c>
      <c r="S18" s="225">
        <f t="shared" si="7"/>
        <v>0.8600170019835648</v>
      </c>
    </row>
    <row r="19" spans="1:21" ht="12.75">
      <c r="A19" s="48" t="s">
        <v>40</v>
      </c>
      <c r="B19" s="167" t="s">
        <v>63</v>
      </c>
      <c r="C19" s="158"/>
      <c r="D19" s="158"/>
      <c r="E19" s="158">
        <f t="shared" si="1"/>
        <v>0</v>
      </c>
      <c r="F19" s="158"/>
      <c r="G19" s="158">
        <f t="shared" si="2"/>
        <v>0</v>
      </c>
      <c r="H19" s="158"/>
      <c r="I19" s="225"/>
      <c r="J19" s="158"/>
      <c r="K19" s="158">
        <f t="shared" si="4"/>
        <v>0</v>
      </c>
      <c r="L19" s="158"/>
      <c r="M19" s="158">
        <f t="shared" si="5"/>
        <v>0</v>
      </c>
      <c r="N19" s="158"/>
      <c r="O19" s="158">
        <f t="shared" si="6"/>
        <v>0</v>
      </c>
      <c r="P19" s="158"/>
      <c r="Q19" s="158">
        <f aca="true" t="shared" si="9" ref="Q19:Q39">+O19+P19</f>
        <v>0</v>
      </c>
      <c r="R19" s="158"/>
      <c r="S19" s="225"/>
      <c r="U19" s="42">
        <f>R6+R10+R11+R18</f>
        <v>184319</v>
      </c>
    </row>
    <row r="20" spans="1:19" ht="12.75">
      <c r="A20" s="48" t="s">
        <v>43</v>
      </c>
      <c r="B20" s="27" t="s">
        <v>10</v>
      </c>
      <c r="C20" s="158"/>
      <c r="D20" s="158"/>
      <c r="E20" s="158">
        <f t="shared" si="1"/>
        <v>0</v>
      </c>
      <c r="F20" s="158"/>
      <c r="G20" s="158">
        <f t="shared" si="2"/>
        <v>0</v>
      </c>
      <c r="H20" s="158"/>
      <c r="I20" s="225"/>
      <c r="J20" s="158"/>
      <c r="K20" s="158">
        <f t="shared" si="4"/>
        <v>0</v>
      </c>
      <c r="L20" s="158"/>
      <c r="M20" s="158">
        <f t="shared" si="5"/>
        <v>0</v>
      </c>
      <c r="N20" s="158"/>
      <c r="O20" s="158">
        <f t="shared" si="6"/>
        <v>0</v>
      </c>
      <c r="P20" s="158"/>
      <c r="Q20" s="158">
        <f t="shared" si="9"/>
        <v>0</v>
      </c>
      <c r="R20" s="158"/>
      <c r="S20" s="225"/>
    </row>
    <row r="21" spans="1:19" ht="13.5" thickBot="1">
      <c r="A21" s="48" t="s">
        <v>44</v>
      </c>
      <c r="B21" s="25" t="s">
        <v>77</v>
      </c>
      <c r="C21" s="160"/>
      <c r="D21" s="160"/>
      <c r="E21" s="160">
        <f t="shared" si="1"/>
        <v>0</v>
      </c>
      <c r="F21" s="160"/>
      <c r="G21" s="160">
        <f t="shared" si="2"/>
        <v>0</v>
      </c>
      <c r="H21" s="160"/>
      <c r="I21" s="227"/>
      <c r="J21" s="160"/>
      <c r="K21" s="160">
        <f t="shared" si="4"/>
        <v>0</v>
      </c>
      <c r="L21" s="160"/>
      <c r="M21" s="160">
        <f t="shared" si="5"/>
        <v>0</v>
      </c>
      <c r="N21" s="160"/>
      <c r="O21" s="160">
        <f t="shared" si="6"/>
        <v>0</v>
      </c>
      <c r="P21" s="160"/>
      <c r="Q21" s="160">
        <f t="shared" si="9"/>
        <v>0</v>
      </c>
      <c r="R21" s="160"/>
      <c r="S21" s="227"/>
    </row>
    <row r="22" spans="1:19" ht="13.5" thickBot="1">
      <c r="A22" s="51" t="s">
        <v>27</v>
      </c>
      <c r="B22" s="168" t="s">
        <v>91</v>
      </c>
      <c r="C22" s="215">
        <f>SUM(C6,C10,C11,C18,C19,C20:C21)</f>
        <v>175222</v>
      </c>
      <c r="D22" s="215">
        <f aca="true" t="shared" si="10" ref="D22:R22">SUM(D6,D10,D11,D18,D19,D20:D21)</f>
        <v>0</v>
      </c>
      <c r="E22" s="215">
        <f t="shared" si="10"/>
        <v>175222</v>
      </c>
      <c r="F22" s="215">
        <f t="shared" si="10"/>
        <v>2360</v>
      </c>
      <c r="G22" s="215">
        <f t="shared" si="10"/>
        <v>177582</v>
      </c>
      <c r="H22" s="215">
        <f t="shared" si="10"/>
        <v>86105</v>
      </c>
      <c r="I22" s="215">
        <f t="shared" si="10"/>
        <v>3.650901130628811</v>
      </c>
      <c r="J22" s="215">
        <f t="shared" si="10"/>
        <v>-4373</v>
      </c>
      <c r="K22" s="215">
        <f t="shared" si="10"/>
        <v>173209</v>
      </c>
      <c r="L22" s="215">
        <f t="shared" si="10"/>
        <v>1204</v>
      </c>
      <c r="M22" s="215">
        <f t="shared" si="10"/>
        <v>174413</v>
      </c>
      <c r="N22" s="215">
        <f t="shared" si="10"/>
        <v>-1938</v>
      </c>
      <c r="O22" s="215">
        <f t="shared" si="10"/>
        <v>172475</v>
      </c>
      <c r="P22" s="215">
        <f t="shared" si="10"/>
        <v>175222</v>
      </c>
      <c r="Q22" s="215">
        <f t="shared" si="10"/>
        <v>188818</v>
      </c>
      <c r="R22" s="215">
        <f t="shared" si="10"/>
        <v>184319</v>
      </c>
      <c r="S22" s="228">
        <f t="shared" si="7"/>
        <v>0.9761728225063289</v>
      </c>
    </row>
    <row r="23" spans="1:19" ht="12.75" hidden="1">
      <c r="A23" s="13"/>
      <c r="B23" s="18"/>
      <c r="C23" s="157"/>
      <c r="D23" s="157"/>
      <c r="E23" s="157">
        <f t="shared" si="1"/>
        <v>0</v>
      </c>
      <c r="F23" s="157"/>
      <c r="G23" s="157">
        <f t="shared" si="2"/>
        <v>0</v>
      </c>
      <c r="H23" s="157"/>
      <c r="I23" s="226"/>
      <c r="J23" s="157"/>
      <c r="K23" s="157">
        <f t="shared" si="4"/>
        <v>0</v>
      </c>
      <c r="L23" s="157"/>
      <c r="M23" s="157">
        <f t="shared" si="5"/>
        <v>0</v>
      </c>
      <c r="N23" s="157"/>
      <c r="O23" s="157">
        <f t="shared" si="6"/>
        <v>0</v>
      </c>
      <c r="P23" s="157"/>
      <c r="Q23" s="157">
        <f t="shared" si="9"/>
        <v>0</v>
      </c>
      <c r="R23" s="157"/>
      <c r="S23" s="226" t="e">
        <f t="shared" si="7"/>
        <v>#DIV/0!</v>
      </c>
    </row>
    <row r="24" spans="1:19" ht="12.75" hidden="1">
      <c r="A24" s="48" t="s">
        <v>48</v>
      </c>
      <c r="B24" s="27" t="s">
        <v>64</v>
      </c>
      <c r="C24" s="161"/>
      <c r="D24" s="161"/>
      <c r="E24" s="161">
        <f t="shared" si="1"/>
        <v>0</v>
      </c>
      <c r="F24" s="161"/>
      <c r="G24" s="161">
        <f t="shared" si="2"/>
        <v>0</v>
      </c>
      <c r="H24" s="161"/>
      <c r="I24" s="229"/>
      <c r="J24" s="161"/>
      <c r="K24" s="161">
        <f t="shared" si="4"/>
        <v>0</v>
      </c>
      <c r="L24" s="161"/>
      <c r="M24" s="161">
        <f t="shared" si="5"/>
        <v>0</v>
      </c>
      <c r="N24" s="161"/>
      <c r="O24" s="161">
        <f t="shared" si="6"/>
        <v>0</v>
      </c>
      <c r="P24" s="161"/>
      <c r="Q24" s="161">
        <f t="shared" si="9"/>
        <v>0</v>
      </c>
      <c r="R24" s="161"/>
      <c r="S24" s="229" t="e">
        <f t="shared" si="7"/>
        <v>#DIV/0!</v>
      </c>
    </row>
    <row r="25" spans="1:19" ht="12.75" hidden="1">
      <c r="A25" s="48" t="s">
        <v>32</v>
      </c>
      <c r="B25" s="22" t="s">
        <v>65</v>
      </c>
      <c r="C25" s="155"/>
      <c r="D25" s="155"/>
      <c r="E25" s="155">
        <f t="shared" si="1"/>
        <v>0</v>
      </c>
      <c r="F25" s="155"/>
      <c r="G25" s="155">
        <f t="shared" si="2"/>
        <v>0</v>
      </c>
      <c r="H25" s="155"/>
      <c r="I25" s="230"/>
      <c r="J25" s="155"/>
      <c r="K25" s="155">
        <f t="shared" si="4"/>
        <v>0</v>
      </c>
      <c r="L25" s="155"/>
      <c r="M25" s="155">
        <f t="shared" si="5"/>
        <v>0</v>
      </c>
      <c r="N25" s="155"/>
      <c r="O25" s="155">
        <f t="shared" si="6"/>
        <v>0</v>
      </c>
      <c r="P25" s="155"/>
      <c r="Q25" s="155">
        <f t="shared" si="9"/>
        <v>0</v>
      </c>
      <c r="R25" s="155"/>
      <c r="S25" s="230" t="e">
        <f t="shared" si="7"/>
        <v>#DIV/0!</v>
      </c>
    </row>
    <row r="26" spans="1:19" ht="13.5" hidden="1" thickBot="1">
      <c r="A26" s="48" t="s">
        <v>35</v>
      </c>
      <c r="B26" s="78" t="s">
        <v>5</v>
      </c>
      <c r="C26" s="155"/>
      <c r="D26" s="155"/>
      <c r="E26" s="155">
        <f t="shared" si="1"/>
        <v>0</v>
      </c>
      <c r="F26" s="155"/>
      <c r="G26" s="155">
        <f t="shared" si="2"/>
        <v>0</v>
      </c>
      <c r="H26" s="155"/>
      <c r="I26" s="230"/>
      <c r="J26" s="155"/>
      <c r="K26" s="155">
        <f t="shared" si="4"/>
        <v>0</v>
      </c>
      <c r="L26" s="155"/>
      <c r="M26" s="155">
        <f t="shared" si="5"/>
        <v>0</v>
      </c>
      <c r="N26" s="155"/>
      <c r="O26" s="155">
        <f t="shared" si="6"/>
        <v>0</v>
      </c>
      <c r="P26" s="155"/>
      <c r="Q26" s="155">
        <f t="shared" si="9"/>
        <v>0</v>
      </c>
      <c r="R26" s="155"/>
      <c r="S26" s="230" t="e">
        <f t="shared" si="7"/>
        <v>#DIV/0!</v>
      </c>
    </row>
    <row r="27" spans="1:19" ht="13.5" thickBot="1">
      <c r="A27" s="52" t="s">
        <v>48</v>
      </c>
      <c r="B27" s="95" t="s">
        <v>66</v>
      </c>
      <c r="C27" s="215">
        <f>SUM(C25:C26)</f>
        <v>0</v>
      </c>
      <c r="D27" s="215">
        <f>SUM(D25:D26)</f>
        <v>0</v>
      </c>
      <c r="E27" s="215">
        <f t="shared" si="1"/>
        <v>0</v>
      </c>
      <c r="F27" s="215">
        <f>SUM(F25:F26)</f>
        <v>0</v>
      </c>
      <c r="G27" s="215">
        <f t="shared" si="2"/>
        <v>0</v>
      </c>
      <c r="H27" s="215">
        <f>SUM(H25:H26)</f>
        <v>0</v>
      </c>
      <c r="I27" s="228"/>
      <c r="J27" s="215">
        <f>SUM(J25:J26)</f>
        <v>0</v>
      </c>
      <c r="K27" s="215">
        <f t="shared" si="4"/>
        <v>0</v>
      </c>
      <c r="L27" s="215">
        <f>SUM(L25:L26)</f>
        <v>0</v>
      </c>
      <c r="M27" s="215">
        <f t="shared" si="5"/>
        <v>0</v>
      </c>
      <c r="N27" s="215">
        <f>SUM(N25:N26)</f>
        <v>0</v>
      </c>
      <c r="O27" s="215">
        <f t="shared" si="6"/>
        <v>0</v>
      </c>
      <c r="P27" s="215">
        <f>SUM(P25:P26)</f>
        <v>0</v>
      </c>
      <c r="Q27" s="215">
        <f t="shared" si="9"/>
        <v>0</v>
      </c>
      <c r="R27" s="215">
        <f>SUM(R25:R26)</f>
        <v>0</v>
      </c>
      <c r="S27" s="228"/>
    </row>
    <row r="28" spans="1:19" ht="12.75" hidden="1">
      <c r="A28" s="48" t="s">
        <v>54</v>
      </c>
      <c r="B28" s="27" t="s">
        <v>67</v>
      </c>
      <c r="C28" s="161"/>
      <c r="D28" s="161"/>
      <c r="E28" s="161">
        <f t="shared" si="1"/>
        <v>0</v>
      </c>
      <c r="F28" s="161"/>
      <c r="G28" s="161">
        <f t="shared" si="2"/>
        <v>0</v>
      </c>
      <c r="H28" s="161"/>
      <c r="I28" s="229"/>
      <c r="J28" s="161"/>
      <c r="K28" s="161">
        <f t="shared" si="4"/>
        <v>0</v>
      </c>
      <c r="L28" s="161"/>
      <c r="M28" s="161">
        <f t="shared" si="5"/>
        <v>0</v>
      </c>
      <c r="N28" s="161"/>
      <c r="O28" s="161">
        <f t="shared" si="6"/>
        <v>0</v>
      </c>
      <c r="P28" s="161"/>
      <c r="Q28" s="161">
        <f t="shared" si="9"/>
        <v>0</v>
      </c>
      <c r="R28" s="161"/>
      <c r="S28" s="229"/>
    </row>
    <row r="29" spans="1:19" ht="12.75" hidden="1">
      <c r="A29" s="48" t="s">
        <v>29</v>
      </c>
      <c r="B29" s="169" t="s">
        <v>6</v>
      </c>
      <c r="C29" s="158">
        <f>SUM(C30:C35)</f>
        <v>0</v>
      </c>
      <c r="D29" s="158">
        <f>SUM(D30:D35)</f>
        <v>0</v>
      </c>
      <c r="E29" s="158">
        <f t="shared" si="1"/>
        <v>0</v>
      </c>
      <c r="F29" s="158">
        <f>SUM(F30:F35)</f>
        <v>0</v>
      </c>
      <c r="G29" s="158">
        <f t="shared" si="2"/>
        <v>0</v>
      </c>
      <c r="H29" s="158">
        <f>SUM(H30:H35)</f>
        <v>0</v>
      </c>
      <c r="I29" s="225"/>
      <c r="J29" s="158">
        <f>SUM(J30:J35)</f>
        <v>0</v>
      </c>
      <c r="K29" s="158">
        <f t="shared" si="4"/>
        <v>0</v>
      </c>
      <c r="L29" s="158">
        <f>SUM(L30:L35)</f>
        <v>0</v>
      </c>
      <c r="M29" s="158">
        <f t="shared" si="5"/>
        <v>0</v>
      </c>
      <c r="N29" s="158">
        <f>SUM(N30:N35)</f>
        <v>0</v>
      </c>
      <c r="O29" s="158">
        <f t="shared" si="6"/>
        <v>0</v>
      </c>
      <c r="P29" s="158">
        <f>SUM(P30:P35)</f>
        <v>0</v>
      </c>
      <c r="Q29" s="158">
        <f t="shared" si="9"/>
        <v>0</v>
      </c>
      <c r="R29" s="158">
        <f>SUM(R30:R35)</f>
        <v>0</v>
      </c>
      <c r="S29" s="225"/>
    </row>
    <row r="30" spans="1:19" ht="12.75" hidden="1">
      <c r="A30" s="53"/>
      <c r="B30" s="170" t="s">
        <v>68</v>
      </c>
      <c r="C30" s="162"/>
      <c r="D30" s="162"/>
      <c r="E30" s="162">
        <f t="shared" si="1"/>
        <v>0</v>
      </c>
      <c r="F30" s="162"/>
      <c r="G30" s="162">
        <f t="shared" si="2"/>
        <v>0</v>
      </c>
      <c r="H30" s="162"/>
      <c r="I30" s="231"/>
      <c r="J30" s="162"/>
      <c r="K30" s="162">
        <f t="shared" si="4"/>
        <v>0</v>
      </c>
      <c r="L30" s="162"/>
      <c r="M30" s="162">
        <f t="shared" si="5"/>
        <v>0</v>
      </c>
      <c r="N30" s="162"/>
      <c r="O30" s="162">
        <f t="shared" si="6"/>
        <v>0</v>
      </c>
      <c r="P30" s="162"/>
      <c r="Q30" s="162">
        <f t="shared" si="9"/>
        <v>0</v>
      </c>
      <c r="R30" s="162"/>
      <c r="S30" s="231"/>
    </row>
    <row r="31" spans="1:19" ht="12.75" hidden="1">
      <c r="A31" s="53"/>
      <c r="B31" s="170" t="s">
        <v>69</v>
      </c>
      <c r="C31" s="163"/>
      <c r="D31" s="163"/>
      <c r="E31" s="163">
        <f t="shared" si="1"/>
        <v>0</v>
      </c>
      <c r="F31" s="163"/>
      <c r="G31" s="163">
        <f t="shared" si="2"/>
        <v>0</v>
      </c>
      <c r="H31" s="163"/>
      <c r="I31" s="232"/>
      <c r="J31" s="163"/>
      <c r="K31" s="163">
        <f t="shared" si="4"/>
        <v>0</v>
      </c>
      <c r="L31" s="163"/>
      <c r="M31" s="163">
        <f t="shared" si="5"/>
        <v>0</v>
      </c>
      <c r="N31" s="163"/>
      <c r="O31" s="163">
        <f t="shared" si="6"/>
        <v>0</v>
      </c>
      <c r="P31" s="163"/>
      <c r="Q31" s="163">
        <f t="shared" si="9"/>
        <v>0</v>
      </c>
      <c r="R31" s="163"/>
      <c r="S31" s="232"/>
    </row>
    <row r="32" spans="1:19" ht="12.75" hidden="1">
      <c r="A32" s="53"/>
      <c r="B32" s="170" t="s">
        <v>0</v>
      </c>
      <c r="C32" s="163"/>
      <c r="D32" s="163"/>
      <c r="E32" s="163">
        <f t="shared" si="1"/>
        <v>0</v>
      </c>
      <c r="F32" s="163"/>
      <c r="G32" s="163">
        <f t="shared" si="2"/>
        <v>0</v>
      </c>
      <c r="H32" s="163"/>
      <c r="I32" s="232"/>
      <c r="J32" s="163"/>
      <c r="K32" s="163">
        <f t="shared" si="4"/>
        <v>0</v>
      </c>
      <c r="L32" s="163"/>
      <c r="M32" s="163">
        <f t="shared" si="5"/>
        <v>0</v>
      </c>
      <c r="N32" s="163"/>
      <c r="O32" s="163">
        <f t="shared" si="6"/>
        <v>0</v>
      </c>
      <c r="P32" s="163"/>
      <c r="Q32" s="163">
        <f t="shared" si="9"/>
        <v>0</v>
      </c>
      <c r="R32" s="163"/>
      <c r="S32" s="232"/>
    </row>
    <row r="33" spans="1:19" ht="12.75" hidden="1">
      <c r="A33" s="48"/>
      <c r="B33" s="171" t="s">
        <v>70</v>
      </c>
      <c r="C33" s="161"/>
      <c r="D33" s="161"/>
      <c r="E33" s="161">
        <f t="shared" si="1"/>
        <v>0</v>
      </c>
      <c r="F33" s="161"/>
      <c r="G33" s="161">
        <f t="shared" si="2"/>
        <v>0</v>
      </c>
      <c r="H33" s="161"/>
      <c r="I33" s="229"/>
      <c r="J33" s="161"/>
      <c r="K33" s="161">
        <f t="shared" si="4"/>
        <v>0</v>
      </c>
      <c r="L33" s="161"/>
      <c r="M33" s="161">
        <f t="shared" si="5"/>
        <v>0</v>
      </c>
      <c r="N33" s="161"/>
      <c r="O33" s="161">
        <f t="shared" si="6"/>
        <v>0</v>
      </c>
      <c r="P33" s="161"/>
      <c r="Q33" s="161">
        <f t="shared" si="9"/>
        <v>0</v>
      </c>
      <c r="R33" s="161"/>
      <c r="S33" s="229"/>
    </row>
    <row r="34" spans="1:19" ht="12.75" hidden="1">
      <c r="A34" s="53" t="s">
        <v>32</v>
      </c>
      <c r="B34" s="170" t="s">
        <v>12</v>
      </c>
      <c r="C34" s="163"/>
      <c r="D34" s="163"/>
      <c r="E34" s="163">
        <f t="shared" si="1"/>
        <v>0</v>
      </c>
      <c r="F34" s="163"/>
      <c r="G34" s="163">
        <f t="shared" si="2"/>
        <v>0</v>
      </c>
      <c r="H34" s="163"/>
      <c r="I34" s="232"/>
      <c r="J34" s="163"/>
      <c r="K34" s="163">
        <f t="shared" si="4"/>
        <v>0</v>
      </c>
      <c r="L34" s="163"/>
      <c r="M34" s="163">
        <f t="shared" si="5"/>
        <v>0</v>
      </c>
      <c r="N34" s="163"/>
      <c r="O34" s="163">
        <f t="shared" si="6"/>
        <v>0</v>
      </c>
      <c r="P34" s="163"/>
      <c r="Q34" s="163">
        <f t="shared" si="9"/>
        <v>0</v>
      </c>
      <c r="R34" s="163"/>
      <c r="S34" s="232"/>
    </row>
    <row r="35" spans="1:19" ht="13.5" hidden="1" thickBot="1">
      <c r="A35" s="53"/>
      <c r="B35" s="170" t="s">
        <v>82</v>
      </c>
      <c r="C35" s="163"/>
      <c r="D35" s="163"/>
      <c r="E35" s="163">
        <f t="shared" si="1"/>
        <v>0</v>
      </c>
      <c r="F35" s="163"/>
      <c r="G35" s="163">
        <f t="shared" si="2"/>
        <v>0</v>
      </c>
      <c r="H35" s="163"/>
      <c r="I35" s="232"/>
      <c r="J35" s="163"/>
      <c r="K35" s="163">
        <f t="shared" si="4"/>
        <v>0</v>
      </c>
      <c r="L35" s="163"/>
      <c r="M35" s="163">
        <f t="shared" si="5"/>
        <v>0</v>
      </c>
      <c r="N35" s="163"/>
      <c r="O35" s="163">
        <f t="shared" si="6"/>
        <v>0</v>
      </c>
      <c r="P35" s="163"/>
      <c r="Q35" s="163">
        <f t="shared" si="9"/>
        <v>0</v>
      </c>
      <c r="R35" s="163"/>
      <c r="S35" s="232"/>
    </row>
    <row r="36" spans="1:19" ht="13.5" thickBot="1">
      <c r="A36" s="52" t="s">
        <v>54</v>
      </c>
      <c r="B36" s="95" t="s">
        <v>71</v>
      </c>
      <c r="C36" s="215">
        <f>C29</f>
        <v>0</v>
      </c>
      <c r="D36" s="215">
        <f>D29</f>
        <v>0</v>
      </c>
      <c r="E36" s="215">
        <f t="shared" si="1"/>
        <v>0</v>
      </c>
      <c r="F36" s="215">
        <f>F29</f>
        <v>0</v>
      </c>
      <c r="G36" s="215">
        <f t="shared" si="2"/>
        <v>0</v>
      </c>
      <c r="H36" s="215">
        <f>H29</f>
        <v>0</v>
      </c>
      <c r="I36" s="228"/>
      <c r="J36" s="215">
        <f>J29</f>
        <v>0</v>
      </c>
      <c r="K36" s="215">
        <f t="shared" si="4"/>
        <v>0</v>
      </c>
      <c r="L36" s="215">
        <f>L29</f>
        <v>0</v>
      </c>
      <c r="M36" s="215">
        <f t="shared" si="5"/>
        <v>0</v>
      </c>
      <c r="N36" s="215">
        <f>N29</f>
        <v>0</v>
      </c>
      <c r="O36" s="215">
        <f t="shared" si="6"/>
        <v>0</v>
      </c>
      <c r="P36" s="215">
        <f>P29</f>
        <v>0</v>
      </c>
      <c r="Q36" s="215">
        <f t="shared" si="9"/>
        <v>0</v>
      </c>
      <c r="R36" s="215">
        <f>R29</f>
        <v>0</v>
      </c>
      <c r="S36" s="228"/>
    </row>
    <row r="37" spans="1:19" ht="13.5" hidden="1" thickBot="1">
      <c r="A37" s="54" t="s">
        <v>55</v>
      </c>
      <c r="B37" s="172" t="s">
        <v>72</v>
      </c>
      <c r="C37" s="216"/>
      <c r="D37" s="216"/>
      <c r="E37" s="216">
        <f t="shared" si="1"/>
        <v>0</v>
      </c>
      <c r="F37" s="216"/>
      <c r="G37" s="216">
        <f t="shared" si="2"/>
        <v>0</v>
      </c>
      <c r="H37" s="216"/>
      <c r="I37" s="233"/>
      <c r="J37" s="216"/>
      <c r="K37" s="216">
        <f t="shared" si="4"/>
        <v>0</v>
      </c>
      <c r="L37" s="216"/>
      <c r="M37" s="216">
        <f t="shared" si="5"/>
        <v>0</v>
      </c>
      <c r="N37" s="216"/>
      <c r="O37" s="216">
        <f t="shared" si="6"/>
        <v>0</v>
      </c>
      <c r="P37" s="216"/>
      <c r="Q37" s="216">
        <f t="shared" si="9"/>
        <v>0</v>
      </c>
      <c r="R37" s="216"/>
      <c r="S37" s="233"/>
    </row>
    <row r="38" spans="1:19" ht="13.5" thickBot="1">
      <c r="A38" s="156" t="s">
        <v>55</v>
      </c>
      <c r="B38" s="95" t="s">
        <v>73</v>
      </c>
      <c r="C38" s="215"/>
      <c r="D38" s="215"/>
      <c r="E38" s="215">
        <f t="shared" si="1"/>
        <v>0</v>
      </c>
      <c r="F38" s="215"/>
      <c r="G38" s="215">
        <f t="shared" si="2"/>
        <v>0</v>
      </c>
      <c r="H38" s="215">
        <v>2041</v>
      </c>
      <c r="I38" s="228"/>
      <c r="J38" s="215"/>
      <c r="K38" s="215">
        <f t="shared" si="4"/>
        <v>0</v>
      </c>
      <c r="L38" s="215"/>
      <c r="M38" s="215">
        <f t="shared" si="5"/>
        <v>0</v>
      </c>
      <c r="N38" s="215"/>
      <c r="O38" s="215">
        <f t="shared" si="6"/>
        <v>0</v>
      </c>
      <c r="P38" s="215"/>
      <c r="Q38" s="215">
        <f t="shared" si="9"/>
        <v>0</v>
      </c>
      <c r="R38" s="215">
        <v>3565</v>
      </c>
      <c r="S38" s="228"/>
    </row>
    <row r="39" spans="1:19" ht="18" customHeight="1" thickBot="1">
      <c r="A39" s="55"/>
      <c r="B39" s="173" t="s">
        <v>74</v>
      </c>
      <c r="C39" s="164">
        <f>C22+C27+C36+C37</f>
        <v>175222</v>
      </c>
      <c r="D39" s="164">
        <f>D22+D27+D36+D37</f>
        <v>0</v>
      </c>
      <c r="E39" s="164">
        <f t="shared" si="1"/>
        <v>175222</v>
      </c>
      <c r="F39" s="164">
        <f>F22+F27+F36+F37</f>
        <v>2360</v>
      </c>
      <c r="G39" s="164">
        <f t="shared" si="2"/>
        <v>177582</v>
      </c>
      <c r="H39" s="164">
        <f>H22+H27+H36+H37+H38</f>
        <v>88146</v>
      </c>
      <c r="I39" s="234">
        <f>+H39/G39</f>
        <v>0.49636787512247865</v>
      </c>
      <c r="J39" s="164">
        <f>J22+J27+J36+J37</f>
        <v>-4373</v>
      </c>
      <c r="K39" s="164">
        <f t="shared" si="4"/>
        <v>173209</v>
      </c>
      <c r="L39" s="164">
        <f>L22+L27+L36+L37</f>
        <v>1204</v>
      </c>
      <c r="M39" s="164">
        <f t="shared" si="5"/>
        <v>174413</v>
      </c>
      <c r="N39" s="164">
        <f>N22+N27+N36+N37</f>
        <v>-1938</v>
      </c>
      <c r="O39" s="164">
        <f t="shared" si="6"/>
        <v>172475</v>
      </c>
      <c r="P39" s="164">
        <f>P22+P27+P36+P37</f>
        <v>-12645</v>
      </c>
      <c r="Q39" s="164">
        <f t="shared" si="9"/>
        <v>159830</v>
      </c>
      <c r="R39" s="164">
        <f>R22+R27+R36+R37+R38</f>
        <v>187884</v>
      </c>
      <c r="S39" s="234">
        <f t="shared" si="7"/>
        <v>1.2928236251016705</v>
      </c>
    </row>
    <row r="40" spans="3:19" ht="18.75" customHeight="1" thickBot="1">
      <c r="C40" s="118"/>
      <c r="D40" s="118"/>
      <c r="E40" s="118"/>
      <c r="F40" s="118"/>
      <c r="G40" s="118"/>
      <c r="H40" s="118"/>
      <c r="I40" s="235"/>
      <c r="J40" s="118"/>
      <c r="K40" s="118"/>
      <c r="L40" s="118"/>
      <c r="M40" s="118"/>
      <c r="N40" s="118"/>
      <c r="O40" s="118"/>
      <c r="P40" s="118"/>
      <c r="Q40" s="118"/>
      <c r="R40" s="118"/>
      <c r="S40" s="235"/>
    </row>
    <row r="41" spans="2:19" ht="12.75">
      <c r="B41" s="212" t="s">
        <v>124</v>
      </c>
      <c r="C41" s="213">
        <v>50</v>
      </c>
      <c r="D41" s="213"/>
      <c r="E41" s="219">
        <f t="shared" si="1"/>
        <v>50</v>
      </c>
      <c r="F41" s="213"/>
      <c r="G41" s="219">
        <f>+C41+F41</f>
        <v>50</v>
      </c>
      <c r="H41" s="281"/>
      <c r="I41" s="285">
        <f>+H41/G41</f>
        <v>0</v>
      </c>
      <c r="J41" s="283">
        <v>-5.5</v>
      </c>
      <c r="K41" s="213">
        <f>+E41+J41</f>
        <v>44.5</v>
      </c>
      <c r="L41" s="283"/>
      <c r="M41" s="213">
        <f t="shared" si="5"/>
        <v>44.5</v>
      </c>
      <c r="N41" s="283"/>
      <c r="O41" s="213">
        <f t="shared" si="6"/>
        <v>44.5</v>
      </c>
      <c r="P41" s="283"/>
      <c r="Q41" s="213">
        <v>53</v>
      </c>
      <c r="R41" s="447">
        <v>53</v>
      </c>
      <c r="S41" s="292">
        <f t="shared" si="7"/>
        <v>1</v>
      </c>
    </row>
    <row r="42" spans="2:19" ht="13.5" thickBot="1">
      <c r="B42" s="101" t="s">
        <v>125</v>
      </c>
      <c r="C42" s="214">
        <v>52</v>
      </c>
      <c r="D42" s="214"/>
      <c r="E42" s="220">
        <f t="shared" si="1"/>
        <v>52</v>
      </c>
      <c r="F42" s="214"/>
      <c r="G42" s="220">
        <f>+C42+F42</f>
        <v>52</v>
      </c>
      <c r="H42" s="282"/>
      <c r="I42" s="286">
        <f>+H42/G42</f>
        <v>0</v>
      </c>
      <c r="J42" s="284">
        <v>-7</v>
      </c>
      <c r="K42" s="214">
        <f>+E42+J42</f>
        <v>45</v>
      </c>
      <c r="L42" s="284"/>
      <c r="M42" s="214">
        <f t="shared" si="5"/>
        <v>45</v>
      </c>
      <c r="N42" s="284"/>
      <c r="O42" s="214">
        <f t="shared" si="6"/>
        <v>45</v>
      </c>
      <c r="P42" s="284"/>
      <c r="Q42" s="214">
        <v>53</v>
      </c>
      <c r="R42" s="448">
        <v>53</v>
      </c>
      <c r="S42" s="293">
        <f t="shared" si="7"/>
        <v>1</v>
      </c>
    </row>
    <row r="43" spans="2:19" ht="12.75">
      <c r="B43" s="38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294"/>
    </row>
    <row r="44" spans="2:19" ht="12.75">
      <c r="B44" s="57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295"/>
    </row>
    <row r="45" spans="2:19" ht="12.75">
      <c r="B45" s="38"/>
      <c r="S45" s="296"/>
    </row>
    <row r="46" spans="2:19" ht="12.75">
      <c r="B46" s="38"/>
      <c r="S46" s="296"/>
    </row>
    <row r="47" spans="2:19" ht="12.75">
      <c r="B47" s="38"/>
      <c r="S47" s="296"/>
    </row>
    <row r="48" ht="12.75">
      <c r="S48" s="296"/>
    </row>
    <row r="49" ht="12.75">
      <c r="S49" s="296"/>
    </row>
    <row r="50" ht="12.75">
      <c r="S50" s="296"/>
    </row>
    <row r="51" ht="12.75">
      <c r="S51" s="296"/>
    </row>
    <row r="52" ht="12.75">
      <c r="S52" s="296"/>
    </row>
    <row r="53" ht="12.75">
      <c r="S53" s="296"/>
    </row>
    <row r="54" ht="12.75">
      <c r="S54" s="296"/>
    </row>
    <row r="55" ht="12.75">
      <c r="S55" s="296"/>
    </row>
    <row r="56" ht="12.75">
      <c r="S56" s="296"/>
    </row>
    <row r="57" ht="12.75">
      <c r="S57" s="296"/>
    </row>
    <row r="58" ht="12.75">
      <c r="S58" s="296"/>
    </row>
    <row r="59" ht="12.75">
      <c r="S59" s="296"/>
    </row>
    <row r="60" ht="12.75">
      <c r="S60" s="296"/>
    </row>
    <row r="61" ht="12.75">
      <c r="S61" s="296"/>
    </row>
    <row r="62" ht="12.75">
      <c r="S62" s="296"/>
    </row>
    <row r="63" ht="12.75">
      <c r="S63" s="296"/>
    </row>
    <row r="64" ht="12.75">
      <c r="S64" s="296"/>
    </row>
    <row r="65" ht="12.75">
      <c r="S65" s="296"/>
    </row>
    <row r="66" ht="12.75">
      <c r="S66" s="296"/>
    </row>
    <row r="67" ht="12.75">
      <c r="S67" s="296"/>
    </row>
    <row r="68" ht="12.75">
      <c r="S68" s="296"/>
    </row>
    <row r="69" ht="12.75">
      <c r="S69" s="296"/>
    </row>
    <row r="70" ht="12.75">
      <c r="S70" s="296"/>
    </row>
    <row r="71" ht="12.75">
      <c r="S71" s="296"/>
    </row>
    <row r="72" ht="12.75">
      <c r="S72" s="296"/>
    </row>
    <row r="73" ht="12.75">
      <c r="S73" s="296"/>
    </row>
    <row r="74" ht="12.75">
      <c r="S74" s="296"/>
    </row>
    <row r="75" ht="12.75">
      <c r="S75" s="296"/>
    </row>
    <row r="76" ht="12.75">
      <c r="S76" s="296"/>
    </row>
    <row r="77" ht="12.75">
      <c r="S77" s="296"/>
    </row>
    <row r="78" ht="12.75">
      <c r="S78" s="296"/>
    </row>
    <row r="79" ht="12.75">
      <c r="S79" s="296"/>
    </row>
    <row r="80" ht="12.75">
      <c r="S80" s="296"/>
    </row>
    <row r="81" ht="12.75">
      <c r="S81" s="296"/>
    </row>
    <row r="82" ht="12.75">
      <c r="S82" s="296"/>
    </row>
    <row r="83" ht="12.75">
      <c r="S83" s="296"/>
    </row>
    <row r="84" ht="12.75">
      <c r="S84" s="296"/>
    </row>
    <row r="85" ht="12.75">
      <c r="S85" s="296"/>
    </row>
    <row r="86" ht="12.75">
      <c r="S86" s="296"/>
    </row>
    <row r="87" ht="12.75">
      <c r="S87" s="296"/>
    </row>
    <row r="88" ht="12.75">
      <c r="S88" s="296"/>
    </row>
    <row r="89" ht="12.75">
      <c r="S89" s="296"/>
    </row>
    <row r="90" ht="12.75">
      <c r="S90" s="296"/>
    </row>
    <row r="91" ht="12.75">
      <c r="S91" s="296"/>
    </row>
    <row r="92" ht="12.75">
      <c r="S92" s="296"/>
    </row>
    <row r="93" ht="12.75">
      <c r="S93" s="296"/>
    </row>
    <row r="94" ht="12.75">
      <c r="S94" s="296"/>
    </row>
    <row r="95" ht="12.75">
      <c r="S95" s="296"/>
    </row>
    <row r="96" ht="12.75">
      <c r="S96" s="296"/>
    </row>
    <row r="97" ht="12.75">
      <c r="S97" s="296"/>
    </row>
    <row r="98" ht="12.75">
      <c r="S98" s="296"/>
    </row>
    <row r="99" ht="12.75">
      <c r="S99" s="296"/>
    </row>
    <row r="100" ht="12.75">
      <c r="S100" s="296"/>
    </row>
    <row r="101" ht="12.75">
      <c r="S101" s="296"/>
    </row>
    <row r="102" ht="12.75">
      <c r="S102" s="296"/>
    </row>
    <row r="103" ht="12.75">
      <c r="S103" s="296"/>
    </row>
    <row r="104" ht="12.75">
      <c r="S104" s="296"/>
    </row>
    <row r="105" ht="12.75">
      <c r="S105" s="296"/>
    </row>
    <row r="106" ht="12.75">
      <c r="S106" s="296"/>
    </row>
    <row r="107" ht="12.75">
      <c r="S107" s="296"/>
    </row>
    <row r="108" ht="12.75">
      <c r="S108" s="296"/>
    </row>
    <row r="109" ht="12.75">
      <c r="S109" s="296"/>
    </row>
    <row r="110" ht="12.75">
      <c r="S110" s="296"/>
    </row>
    <row r="111" ht="12.75">
      <c r="S111" s="296"/>
    </row>
    <row r="112" ht="12.75">
      <c r="S112" s="296"/>
    </row>
    <row r="113" ht="12.75">
      <c r="S113" s="296"/>
    </row>
    <row r="114" ht="12.75">
      <c r="S114" s="296"/>
    </row>
    <row r="115" ht="12.75">
      <c r="S115" s="296"/>
    </row>
    <row r="116" ht="12.75">
      <c r="S116" s="296"/>
    </row>
    <row r="117" ht="12.75">
      <c r="S117" s="296"/>
    </row>
    <row r="118" ht="12.75">
      <c r="S118" s="296"/>
    </row>
    <row r="119" ht="12.75">
      <c r="S119" s="296"/>
    </row>
    <row r="120" ht="12.75">
      <c r="S120" s="296"/>
    </row>
    <row r="121" ht="12.75">
      <c r="S121" s="296"/>
    </row>
    <row r="122" ht="12.75">
      <c r="S122" s="296"/>
    </row>
    <row r="123" ht="12.75">
      <c r="S123" s="296"/>
    </row>
    <row r="124" ht="12.75">
      <c r="S124" s="296"/>
    </row>
    <row r="125" ht="12.75">
      <c r="S125" s="296"/>
    </row>
    <row r="126" ht="12.75">
      <c r="S126" s="296"/>
    </row>
    <row r="127" ht="12.75">
      <c r="S127" s="296"/>
    </row>
    <row r="128" ht="12.75">
      <c r="S128" s="296"/>
    </row>
    <row r="129" ht="12.75">
      <c r="S129" s="296"/>
    </row>
  </sheetData>
  <sheetProtection/>
  <mergeCells count="7">
    <mergeCell ref="R1:S1"/>
    <mergeCell ref="P1:Q1"/>
    <mergeCell ref="N1:O1"/>
    <mergeCell ref="C1:G1"/>
    <mergeCell ref="H1:I1"/>
    <mergeCell ref="J1:K1"/>
    <mergeCell ref="L1:M1"/>
  </mergeCells>
  <printOptions horizontalCentered="1"/>
  <pageMargins left="0.6299212598425197" right="0.4724409448818898" top="1.3385826771653544" bottom="0.5511811023622047" header="0.5118110236220472" footer="0.2755905511811024"/>
  <pageSetup fitToHeight="1" fitToWidth="1" horizontalDpi="600" verticalDpi="600" orientation="landscape" paperSize="9" r:id="rId1"/>
  <headerFooter alignWithMargins="0">
    <oddHeader>&amp;L3.sz.melléklet&amp;C&amp;"Arial,Félkövér"&amp;12Kispatak Óvoda
2013. évi kiadásai kiemelt előirányzatonként&amp;Radatok eFt-ban</oddHeader>
    <oddFooter>&amp;L&amp;"Arial,Dőlt"&amp;8&amp;D&amp;R&amp;"Arial,Dőlt"&amp;8&amp;F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0.421875" style="297" customWidth="1"/>
    <col min="2" max="2" width="61.140625" style="297" customWidth="1"/>
    <col min="3" max="3" width="24.57421875" style="297" customWidth="1"/>
    <col min="4" max="4" width="23.421875" style="297" customWidth="1"/>
    <col min="5" max="7" width="11.00390625" style="297" customWidth="1"/>
    <col min="8" max="8" width="10.57421875" style="297" customWidth="1"/>
    <col min="9" max="10" width="10.28125" style="297" customWidth="1"/>
    <col min="11" max="11" width="10.7109375" style="297" customWidth="1"/>
    <col min="12" max="16384" width="9.140625" style="297" customWidth="1"/>
  </cols>
  <sheetData>
    <row r="1" spans="1:4" ht="12.75">
      <c r="A1" s="299"/>
      <c r="B1" s="300"/>
      <c r="C1" s="300"/>
      <c r="D1" s="427"/>
    </row>
    <row r="2" spans="1:4" ht="12.75">
      <c r="A2" s="428" t="s">
        <v>23</v>
      </c>
      <c r="B2" s="301" t="s">
        <v>7</v>
      </c>
      <c r="C2" s="301" t="s">
        <v>230</v>
      </c>
      <c r="D2" s="301" t="s">
        <v>231</v>
      </c>
    </row>
    <row r="3" spans="1:4" ht="13.5" thickBot="1">
      <c r="A3" s="429"/>
      <c r="B3" s="304"/>
      <c r="C3" s="304"/>
      <c r="D3" s="304"/>
    </row>
    <row r="4" spans="1:4" ht="19.5" customHeight="1">
      <c r="A4" s="430">
        <v>1</v>
      </c>
      <c r="B4" s="309" t="s">
        <v>401</v>
      </c>
      <c r="C4" s="313">
        <v>133</v>
      </c>
      <c r="D4" s="313">
        <v>918</v>
      </c>
    </row>
    <row r="5" spans="1:4" ht="13.5" thickBot="1">
      <c r="A5" s="430">
        <v>2</v>
      </c>
      <c r="B5" s="309" t="s">
        <v>402</v>
      </c>
      <c r="C5" s="313"/>
      <c r="D5" s="313"/>
    </row>
    <row r="6" spans="1:4" ht="13.5" thickBot="1">
      <c r="A6" s="431">
        <v>3</v>
      </c>
      <c r="B6" s="66" t="s">
        <v>403</v>
      </c>
      <c r="C6" s="432">
        <f>SUM(C4:C5)</f>
        <v>133</v>
      </c>
      <c r="D6" s="432">
        <f>SUM(D4:D5)</f>
        <v>918</v>
      </c>
    </row>
    <row r="7" spans="1:4" ht="5.25" customHeight="1" hidden="1" thickBot="1">
      <c r="A7" s="430">
        <v>4</v>
      </c>
      <c r="B7" s="309" t="s">
        <v>404</v>
      </c>
      <c r="C7" s="313">
        <v>0</v>
      </c>
      <c r="D7" s="313">
        <v>0</v>
      </c>
    </row>
    <row r="8" spans="1:4" ht="13.5" hidden="1" thickBot="1">
      <c r="A8" s="430">
        <v>5</v>
      </c>
      <c r="B8" s="309" t="s">
        <v>405</v>
      </c>
      <c r="C8" s="313">
        <v>0</v>
      </c>
      <c r="D8" s="313">
        <v>0</v>
      </c>
    </row>
    <row r="9" spans="1:4" ht="13.5" hidden="1" thickBot="1">
      <c r="A9" s="430">
        <v>6</v>
      </c>
      <c r="B9" s="309" t="s">
        <v>406</v>
      </c>
      <c r="C9" s="313">
        <v>12239</v>
      </c>
      <c r="D9" s="313">
        <v>12239</v>
      </c>
    </row>
    <row r="10" spans="1:4" ht="13.5" hidden="1" thickBot="1">
      <c r="A10" s="430">
        <v>7</v>
      </c>
      <c r="B10" s="309" t="s">
        <v>407</v>
      </c>
      <c r="C10" s="313">
        <v>20822</v>
      </c>
      <c r="D10" s="313">
        <v>20822</v>
      </c>
    </row>
    <row r="11" spans="1:4" ht="13.5" hidden="1" thickBot="1">
      <c r="A11" s="430">
        <v>8</v>
      </c>
      <c r="B11" s="309" t="s">
        <v>408</v>
      </c>
      <c r="C11" s="313">
        <v>1</v>
      </c>
      <c r="D11" s="313">
        <v>1</v>
      </c>
    </row>
    <row r="12" spans="1:4" ht="13.5" hidden="1" thickBot="1">
      <c r="A12" s="430">
        <v>9</v>
      </c>
      <c r="B12" s="309" t="s">
        <v>409</v>
      </c>
      <c r="C12" s="313">
        <v>220</v>
      </c>
      <c r="D12" s="313">
        <v>220</v>
      </c>
    </row>
    <row r="13" spans="1:5" ht="12" customHeight="1" thickBot="1">
      <c r="A13" s="433">
        <v>4</v>
      </c>
      <c r="B13" s="434" t="s">
        <v>410</v>
      </c>
      <c r="C13" s="432">
        <v>3479</v>
      </c>
      <c r="D13" s="432">
        <v>7044</v>
      </c>
      <c r="E13" s="298"/>
    </row>
    <row r="14" spans="1:4" ht="12.75">
      <c r="A14" s="430">
        <v>5</v>
      </c>
      <c r="B14" s="309" t="s">
        <v>411</v>
      </c>
      <c r="C14" s="313"/>
      <c r="D14" s="313"/>
    </row>
    <row r="15" spans="1:4" ht="13.5" thickBot="1">
      <c r="A15" s="430">
        <v>6</v>
      </c>
      <c r="B15" s="309" t="s">
        <v>412</v>
      </c>
      <c r="C15" s="313"/>
      <c r="D15" s="313"/>
    </row>
    <row r="16" spans="1:4" ht="15" customHeight="1" thickBot="1">
      <c r="A16" s="433">
        <v>7</v>
      </c>
      <c r="B16" s="434" t="s">
        <v>413</v>
      </c>
      <c r="C16" s="435">
        <f>C6+C13-C14</f>
        <v>3612</v>
      </c>
      <c r="D16" s="435">
        <f>D6+D13-D14</f>
        <v>7962</v>
      </c>
    </row>
    <row r="17" spans="1:4" ht="1.5" customHeight="1">
      <c r="A17" s="430">
        <v>8</v>
      </c>
      <c r="B17" s="309" t="s">
        <v>414</v>
      </c>
      <c r="C17" s="313"/>
      <c r="D17" s="313"/>
    </row>
    <row r="18" spans="1:4" ht="12.75" hidden="1">
      <c r="A18" s="430">
        <v>15</v>
      </c>
      <c r="B18" s="309" t="s">
        <v>415</v>
      </c>
      <c r="C18" s="313"/>
      <c r="D18" s="313"/>
    </row>
    <row r="19" spans="1:4" ht="12.75" hidden="1">
      <c r="A19" s="430">
        <v>16</v>
      </c>
      <c r="B19" s="309" t="s">
        <v>416</v>
      </c>
      <c r="C19" s="313"/>
      <c r="D19" s="313"/>
    </row>
    <row r="20" spans="1:4" ht="12.75">
      <c r="A20" s="430">
        <v>9</v>
      </c>
      <c r="B20" s="309" t="s">
        <v>417</v>
      </c>
      <c r="C20" s="313"/>
      <c r="D20" s="313">
        <v>140</v>
      </c>
    </row>
    <row r="21" spans="1:4" ht="12" customHeight="1">
      <c r="A21" s="430">
        <v>10</v>
      </c>
      <c r="B21" s="309" t="s">
        <v>418</v>
      </c>
      <c r="C21" s="313"/>
      <c r="D21" s="313"/>
    </row>
    <row r="22" spans="1:4" ht="12.75" hidden="1">
      <c r="A22" s="430">
        <v>19</v>
      </c>
      <c r="B22" s="436" t="s">
        <v>419</v>
      </c>
      <c r="C22" s="437">
        <f>SUM(C16:C21)</f>
        <v>3612</v>
      </c>
      <c r="D22" s="437">
        <f>SUM(D16:D21)</f>
        <v>8102</v>
      </c>
    </row>
    <row r="23" spans="1:4" ht="12.75">
      <c r="A23" s="430">
        <v>11</v>
      </c>
      <c r="B23" s="309" t="s">
        <v>420</v>
      </c>
      <c r="C23" s="313"/>
      <c r="D23" s="313"/>
    </row>
    <row r="24" spans="1:4" ht="13.5" thickBot="1">
      <c r="A24" s="430">
        <v>12</v>
      </c>
      <c r="B24" s="309" t="s">
        <v>421</v>
      </c>
      <c r="C24" s="313"/>
      <c r="D24" s="313"/>
    </row>
    <row r="25" spans="1:4" ht="15" customHeight="1" thickBot="1">
      <c r="A25" s="438">
        <v>13</v>
      </c>
      <c r="B25" s="439" t="s">
        <v>422</v>
      </c>
      <c r="C25" s="440">
        <f>C22</f>
        <v>3612</v>
      </c>
      <c r="D25" s="440">
        <f>D22</f>
        <v>8102</v>
      </c>
    </row>
    <row r="26" spans="1:4" ht="12.75">
      <c r="A26" s="430">
        <v>14</v>
      </c>
      <c r="B26" s="309" t="s">
        <v>423</v>
      </c>
      <c r="C26" s="309"/>
      <c r="D26" s="300"/>
    </row>
    <row r="27" spans="1:4" ht="12.75">
      <c r="A27" s="430">
        <v>15</v>
      </c>
      <c r="B27" s="309" t="s">
        <v>424</v>
      </c>
      <c r="C27" s="471">
        <v>3479</v>
      </c>
      <c r="D27" s="313">
        <v>2407</v>
      </c>
    </row>
    <row r="28" spans="1:4" ht="13.5" thickBot="1">
      <c r="A28" s="441">
        <v>16</v>
      </c>
      <c r="B28" s="442" t="s">
        <v>425</v>
      </c>
      <c r="C28" s="472">
        <v>133</v>
      </c>
      <c r="D28" s="446">
        <f>+D25-D27</f>
        <v>5695</v>
      </c>
    </row>
    <row r="29" spans="1:4" ht="13.5" hidden="1" thickBot="1">
      <c r="A29" s="443">
        <v>26</v>
      </c>
      <c r="B29" s="444" t="s">
        <v>426</v>
      </c>
      <c r="C29" s="445">
        <f>C25</f>
        <v>3612</v>
      </c>
      <c r="D29" s="445">
        <f>D25</f>
        <v>8102</v>
      </c>
    </row>
  </sheetData>
  <sheetProtection/>
  <printOptions horizontalCentered="1"/>
  <pageMargins left="0.31496062992125984" right="0.6299212598425197" top="1.6141732283464567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5.sz.melléklet&amp;C&amp;"Arial,Félkövér"Kispatak Óvoda
2013. évi egyszerűsített pénzmaradvány kimutatás&amp;R
adatok eFt-ban</oddHeader>
    <oddFooter>&amp;L&amp;D&amp;R&amp;F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1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9.7109375" style="0" customWidth="1"/>
    <col min="2" max="2" width="67.421875" style="0" bestFit="1" customWidth="1"/>
    <col min="3" max="3" width="26.140625" style="58" customWidth="1"/>
    <col min="4" max="4" width="26.57421875" style="0" customWidth="1"/>
    <col min="5" max="5" width="11.140625" style="0" bestFit="1" customWidth="1"/>
  </cols>
  <sheetData>
    <row r="1" spans="1:4" ht="50.25" customHeight="1" thickBot="1">
      <c r="A1" s="449" t="s">
        <v>23</v>
      </c>
      <c r="B1" s="450" t="s">
        <v>7</v>
      </c>
      <c r="C1" s="451" t="s">
        <v>427</v>
      </c>
      <c r="D1" s="452" t="s">
        <v>428</v>
      </c>
    </row>
    <row r="2" spans="1:4" ht="12.75">
      <c r="A2" s="453" t="s">
        <v>29</v>
      </c>
      <c r="B2" s="454" t="s">
        <v>429</v>
      </c>
      <c r="C2" s="455">
        <v>3612</v>
      </c>
      <c r="D2" s="456">
        <v>8102</v>
      </c>
    </row>
    <row r="3" spans="1:4" ht="12.75">
      <c r="A3" s="453"/>
      <c r="B3" s="457" t="s">
        <v>430</v>
      </c>
      <c r="C3" s="458">
        <v>3479</v>
      </c>
      <c r="D3" s="459">
        <v>2407</v>
      </c>
    </row>
    <row r="4" spans="1:4" ht="12.75">
      <c r="A4" s="453"/>
      <c r="B4" s="457" t="s">
        <v>438</v>
      </c>
      <c r="C4" s="458">
        <v>133</v>
      </c>
      <c r="D4" s="459">
        <v>5695</v>
      </c>
    </row>
    <row r="5" spans="1:4" ht="12.75">
      <c r="A5" s="460" t="s">
        <v>32</v>
      </c>
      <c r="B5" s="454" t="s">
        <v>431</v>
      </c>
      <c r="C5" s="458"/>
      <c r="D5" s="461"/>
    </row>
    <row r="6" spans="1:4" ht="12.75">
      <c r="A6" s="460" t="s">
        <v>35</v>
      </c>
      <c r="B6" s="454" t="s">
        <v>432</v>
      </c>
      <c r="C6" s="458"/>
      <c r="D6" s="461"/>
    </row>
    <row r="7" spans="1:4" ht="13.5" thickBot="1">
      <c r="A7" s="462"/>
      <c r="B7" s="463" t="s">
        <v>433</v>
      </c>
      <c r="C7" s="464"/>
      <c r="D7" s="465"/>
    </row>
    <row r="8" spans="1:5" ht="28.5" customHeight="1" thickBot="1">
      <c r="A8" s="466" t="s">
        <v>37</v>
      </c>
      <c r="B8" s="467" t="s">
        <v>434</v>
      </c>
      <c r="C8" s="468">
        <f>C3+C4</f>
        <v>3612</v>
      </c>
      <c r="D8" s="469">
        <f>SUM(D3:D7)</f>
        <v>8102</v>
      </c>
      <c r="E8" s="58"/>
    </row>
    <row r="10" ht="12.75">
      <c r="B10" s="402"/>
    </row>
  </sheetData>
  <sheetProtection/>
  <printOptions/>
  <pageMargins left="0.64" right="0.47" top="1.9" bottom="1" header="0.5" footer="0.5"/>
  <pageSetup horizontalDpi="600" verticalDpi="600" orientation="landscape" paperSize="9" r:id="rId1"/>
  <headerFooter alignWithMargins="0">
    <oddHeader>&amp;L
8/C.sz.melléklet&amp;C&amp;"Arial,Félkövér"Kispatak Óvoda
2012.évi 
pénzmaradvány felosztása&amp;R
adatok Ft-ban</oddHeader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D44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4.7109375" style="297" customWidth="1"/>
    <col min="2" max="2" width="18.57421875" style="298" customWidth="1"/>
    <col min="3" max="3" width="18.28125" style="298" customWidth="1"/>
    <col min="4" max="4" width="13.8515625" style="297" bestFit="1" customWidth="1"/>
    <col min="5" max="16384" width="9.140625" style="297" customWidth="1"/>
  </cols>
  <sheetData>
    <row r="1" ht="13.5" thickBot="1"/>
    <row r="2" spans="1:4" ht="12.75">
      <c r="A2" s="299"/>
      <c r="B2" s="483" t="s">
        <v>229</v>
      </c>
      <c r="C2" s="484"/>
      <c r="D2" s="300"/>
    </row>
    <row r="3" spans="1:4" ht="13.5" thickBot="1">
      <c r="A3" s="301" t="s">
        <v>7</v>
      </c>
      <c r="B3" s="485"/>
      <c r="C3" s="486"/>
      <c r="D3" s="301" t="s">
        <v>25</v>
      </c>
    </row>
    <row r="4" spans="1:4" ht="15" customHeight="1" thickBot="1">
      <c r="A4" s="302"/>
      <c r="B4" s="303" t="s">
        <v>230</v>
      </c>
      <c r="C4" s="303" t="s">
        <v>231</v>
      </c>
      <c r="D4" s="304" t="s">
        <v>223</v>
      </c>
    </row>
    <row r="5" spans="1:4" ht="12.75">
      <c r="A5" s="305"/>
      <c r="B5" s="306"/>
      <c r="C5" s="306"/>
      <c r="D5" s="301"/>
    </row>
    <row r="6" spans="1:4" ht="12.75">
      <c r="A6" s="307" t="s">
        <v>232</v>
      </c>
      <c r="B6" s="308"/>
      <c r="C6" s="308"/>
      <c r="D6" s="309"/>
    </row>
    <row r="7" spans="1:4" ht="12.75">
      <c r="A7" s="309"/>
      <c r="B7" s="308"/>
      <c r="C7" s="308"/>
      <c r="D7" s="309"/>
    </row>
    <row r="8" spans="1:4" ht="12.75">
      <c r="A8" s="310" t="s">
        <v>233</v>
      </c>
      <c r="B8" s="311">
        <f>SUM(B10:B13)</f>
        <v>15969</v>
      </c>
      <c r="C8" s="311">
        <f>SUM(C10:C13)</f>
        <v>11568</v>
      </c>
      <c r="D8" s="312"/>
    </row>
    <row r="9" spans="1:4" ht="12.75">
      <c r="A9" s="309"/>
      <c r="B9" s="313"/>
      <c r="C9" s="313"/>
      <c r="D9" s="314"/>
    </row>
    <row r="10" spans="1:4" ht="12.75">
      <c r="A10" s="309" t="s">
        <v>234</v>
      </c>
      <c r="B10" s="313">
        <v>152</v>
      </c>
      <c r="C10" s="313">
        <v>55</v>
      </c>
      <c r="D10" s="314"/>
    </row>
    <row r="11" spans="1:4" ht="12.75">
      <c r="A11" s="309" t="s">
        <v>235</v>
      </c>
      <c r="B11" s="313">
        <v>15817</v>
      </c>
      <c r="C11" s="313">
        <v>11513</v>
      </c>
      <c r="D11" s="314"/>
    </row>
    <row r="12" spans="1:4" ht="12.75">
      <c r="A12" s="309" t="s">
        <v>236</v>
      </c>
      <c r="B12" s="313"/>
      <c r="C12" s="313"/>
      <c r="D12" s="314"/>
    </row>
    <row r="13" spans="1:4" ht="12.75">
      <c r="A13" s="309" t="s">
        <v>237</v>
      </c>
      <c r="B13" s="313"/>
      <c r="C13" s="313"/>
      <c r="D13" s="314"/>
    </row>
    <row r="14" spans="1:4" ht="12.75">
      <c r="A14" s="309"/>
      <c r="B14" s="313"/>
      <c r="C14" s="313"/>
      <c r="D14" s="314"/>
    </row>
    <row r="15" spans="1:4" ht="12.75">
      <c r="A15" s="310" t="s">
        <v>238</v>
      </c>
      <c r="B15" s="311">
        <f>SUM(B17:B21)</f>
        <v>3890</v>
      </c>
      <c r="C15" s="311">
        <f>SUM(C17:C21)</f>
        <v>8157</v>
      </c>
      <c r="D15" s="312"/>
    </row>
    <row r="16" spans="1:4" ht="12.75">
      <c r="A16" s="309"/>
      <c r="B16" s="313"/>
      <c r="C16" s="313"/>
      <c r="D16" s="314"/>
    </row>
    <row r="17" spans="1:4" ht="12.75">
      <c r="A17" s="309" t="s">
        <v>239</v>
      </c>
      <c r="B17" s="313">
        <v>278</v>
      </c>
      <c r="C17" s="313">
        <v>195</v>
      </c>
      <c r="D17" s="314"/>
    </row>
    <row r="18" spans="1:4" ht="12.75">
      <c r="A18" s="309" t="s">
        <v>240</v>
      </c>
      <c r="B18" s="313"/>
      <c r="C18" s="313"/>
      <c r="D18" s="314"/>
    </row>
    <row r="19" spans="1:4" ht="12.75">
      <c r="A19" s="309" t="s">
        <v>241</v>
      </c>
      <c r="B19" s="313"/>
      <c r="C19" s="313"/>
      <c r="D19" s="314"/>
    </row>
    <row r="20" spans="1:4" ht="12.75">
      <c r="A20" s="309" t="s">
        <v>242</v>
      </c>
      <c r="B20" s="313">
        <v>133</v>
      </c>
      <c r="C20" s="313">
        <v>918</v>
      </c>
      <c r="D20" s="314"/>
    </row>
    <row r="21" spans="1:4" ht="12.75">
      <c r="A21" s="309" t="s">
        <v>243</v>
      </c>
      <c r="B21" s="313">
        <v>3479</v>
      </c>
      <c r="C21" s="313">
        <v>7044</v>
      </c>
      <c r="D21" s="314"/>
    </row>
    <row r="22" spans="1:4" ht="13.5" thickBot="1">
      <c r="A22" s="315"/>
      <c r="B22" s="316"/>
      <c r="C22" s="316"/>
      <c r="D22" s="317"/>
    </row>
    <row r="23" spans="1:4" ht="14.25" thickBot="1" thickTop="1">
      <c r="A23" s="318" t="s">
        <v>244</v>
      </c>
      <c r="B23" s="319">
        <f>B8+B15</f>
        <v>19859</v>
      </c>
      <c r="C23" s="319">
        <f>C8+C15</f>
        <v>19725</v>
      </c>
      <c r="D23" s="320"/>
    </row>
    <row r="24" spans="1:4" ht="13.5" thickTop="1">
      <c r="A24" s="309"/>
      <c r="B24" s="313"/>
      <c r="C24" s="313"/>
      <c r="D24" s="309"/>
    </row>
    <row r="25" spans="1:4" ht="12.75">
      <c r="A25" s="307" t="s">
        <v>245</v>
      </c>
      <c r="B25" s="313"/>
      <c r="C25" s="313"/>
      <c r="D25" s="309"/>
    </row>
    <row r="26" spans="1:4" ht="12.75">
      <c r="A26" s="309"/>
      <c r="B26" s="313"/>
      <c r="C26" s="313"/>
      <c r="D26" s="309"/>
    </row>
    <row r="27" spans="1:4" ht="12.75">
      <c r="A27" s="310" t="s">
        <v>246</v>
      </c>
      <c r="B27" s="321">
        <f>SUM(B29:B31)</f>
        <v>16247</v>
      </c>
      <c r="C27" s="321">
        <f>SUM(C29:C31)</f>
        <v>10372</v>
      </c>
      <c r="D27" s="312"/>
    </row>
    <row r="28" spans="1:4" ht="12.75">
      <c r="A28" s="309"/>
      <c r="B28" s="322"/>
      <c r="C28" s="322"/>
      <c r="D28" s="314"/>
    </row>
    <row r="29" spans="1:4" ht="12.75">
      <c r="A29" s="309" t="s">
        <v>247</v>
      </c>
      <c r="B29" s="323"/>
      <c r="C29" s="323"/>
      <c r="D29" s="314"/>
    </row>
    <row r="30" spans="1:4" ht="12.75">
      <c r="A30" s="309" t="s">
        <v>248</v>
      </c>
      <c r="B30" s="323">
        <v>16247</v>
      </c>
      <c r="C30" s="323">
        <v>10372</v>
      </c>
      <c r="D30" s="314"/>
    </row>
    <row r="31" spans="1:4" ht="12.75">
      <c r="A31" s="309" t="s">
        <v>249</v>
      </c>
      <c r="B31" s="322"/>
      <c r="C31" s="322"/>
      <c r="D31" s="314"/>
    </row>
    <row r="32" spans="1:4" ht="12.75">
      <c r="A32" s="309"/>
      <c r="B32" s="313"/>
      <c r="C32" s="313"/>
      <c r="D32" s="314"/>
    </row>
    <row r="33" spans="1:4" ht="12.75">
      <c r="A33" s="310" t="s">
        <v>250</v>
      </c>
      <c r="B33" s="324">
        <f>SUM(B35:B36)</f>
        <v>3612</v>
      </c>
      <c r="C33" s="324">
        <f>SUM(C35:C36)</f>
        <v>7962</v>
      </c>
      <c r="D33" s="312"/>
    </row>
    <row r="34" spans="1:4" ht="12.75">
      <c r="A34" s="309"/>
      <c r="B34" s="313"/>
      <c r="C34" s="313"/>
      <c r="D34" s="314"/>
    </row>
    <row r="35" spans="1:4" ht="12.75">
      <c r="A35" s="309" t="s">
        <v>251</v>
      </c>
      <c r="B35" s="313">
        <v>3612</v>
      </c>
      <c r="C35" s="313">
        <v>7962</v>
      </c>
      <c r="D35" s="314"/>
    </row>
    <row r="36" spans="1:4" ht="12.75">
      <c r="A36" s="309" t="s">
        <v>252</v>
      </c>
      <c r="B36" s="313">
        <v>0</v>
      </c>
      <c r="C36" s="313">
        <v>0</v>
      </c>
      <c r="D36" s="314"/>
    </row>
    <row r="37" spans="1:4" ht="12.75">
      <c r="A37" s="309"/>
      <c r="B37" s="313"/>
      <c r="C37" s="313"/>
      <c r="D37" s="314"/>
    </row>
    <row r="38" spans="1:4" ht="12.75">
      <c r="A38" s="310" t="s">
        <v>253</v>
      </c>
      <c r="B38" s="311">
        <f>SUM(B40:B42)</f>
        <v>0</v>
      </c>
      <c r="C38" s="311">
        <f>SUM(C40:C42)</f>
        <v>1391</v>
      </c>
      <c r="D38" s="312"/>
    </row>
    <row r="39" spans="1:4" ht="12.75">
      <c r="A39" s="309"/>
      <c r="B39" s="313"/>
      <c r="C39" s="313"/>
      <c r="D39" s="314"/>
    </row>
    <row r="40" spans="1:4" ht="12.75">
      <c r="A40" s="309" t="s">
        <v>254</v>
      </c>
      <c r="B40" s="313"/>
      <c r="C40" s="313"/>
      <c r="D40" s="314"/>
    </row>
    <row r="41" spans="1:4" ht="12.75">
      <c r="A41" s="309" t="s">
        <v>255</v>
      </c>
      <c r="B41" s="313"/>
      <c r="C41" s="313">
        <v>1391</v>
      </c>
      <c r="D41" s="314"/>
    </row>
    <row r="42" spans="1:4" ht="12.75">
      <c r="A42" s="309" t="s">
        <v>256</v>
      </c>
      <c r="B42" s="313"/>
      <c r="C42" s="313"/>
      <c r="D42" s="314"/>
    </row>
    <row r="43" spans="1:4" ht="13.5" thickBot="1">
      <c r="A43" s="309"/>
      <c r="B43" s="313"/>
      <c r="C43" s="313"/>
      <c r="D43" s="314"/>
    </row>
    <row r="44" spans="1:4" ht="14.25" thickBot="1" thickTop="1">
      <c r="A44" s="318" t="s">
        <v>257</v>
      </c>
      <c r="B44" s="319">
        <f>B27+B33+B38</f>
        <v>19859</v>
      </c>
      <c r="C44" s="319">
        <f>C27+C33+C38</f>
        <v>19725</v>
      </c>
      <c r="D44" s="320"/>
    </row>
    <row r="45" ht="13.5" thickTop="1"/>
  </sheetData>
  <sheetProtection/>
  <mergeCells count="1">
    <mergeCell ref="B2:C3"/>
  </mergeCells>
  <printOptions/>
  <pageMargins left="0.5118110236220472" right="0.5511811023622047" top="1.3385826771653544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&amp;L 
6.sz.melléklet &amp;C&amp;"Arial,Félkövér"Kispatak Óvoda
2013. évi egyszerűsített mérleg&amp;R
adatok eFt-ban</oddHeader>
    <oddFooter>&amp;L&amp;D&amp;R&amp;F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67"/>
  <sheetViews>
    <sheetView tabSelected="1" zoomScalePageLayoutView="0" workbookViewId="0" topLeftCell="A1">
      <selection activeCell="H50" sqref="H50:I50"/>
    </sheetView>
  </sheetViews>
  <sheetFormatPr defaultColWidth="9.140625" defaultRowHeight="12.75"/>
  <cols>
    <col min="1" max="1" width="7.8515625" style="326" customWidth="1"/>
    <col min="2" max="2" width="67.57421875" style="326" customWidth="1"/>
    <col min="3" max="3" width="16.57421875" style="326" customWidth="1"/>
    <col min="4" max="4" width="15.28125" style="326" customWidth="1"/>
    <col min="5" max="5" width="14.00390625" style="326" customWidth="1"/>
    <col min="6" max="6" width="9.421875" style="326" customWidth="1"/>
    <col min="7" max="16384" width="9.140625" style="326" customWidth="1"/>
  </cols>
  <sheetData>
    <row r="1" spans="1:6" ht="12.75">
      <c r="A1" s="325"/>
      <c r="B1" s="325"/>
      <c r="C1" s="325"/>
      <c r="D1" s="325"/>
      <c r="E1" s="325"/>
      <c r="F1" s="325"/>
    </row>
    <row r="2" spans="1:6" ht="13.5" thickBot="1">
      <c r="A2" s="327" t="s">
        <v>23</v>
      </c>
      <c r="B2" s="327" t="s">
        <v>7</v>
      </c>
      <c r="C2" s="328" t="s">
        <v>258</v>
      </c>
      <c r="D2" s="328" t="s">
        <v>259</v>
      </c>
      <c r="E2" s="329" t="s">
        <v>199</v>
      </c>
      <c r="F2" s="327" t="s">
        <v>25</v>
      </c>
    </row>
    <row r="3" spans="1:6" ht="13.5" thickBot="1">
      <c r="A3" s="330"/>
      <c r="B3" s="330"/>
      <c r="C3" s="487" t="s">
        <v>260</v>
      </c>
      <c r="D3" s="488"/>
      <c r="E3" s="331"/>
      <c r="F3" s="332" t="s">
        <v>223</v>
      </c>
    </row>
    <row r="4" spans="1:6" ht="12.75">
      <c r="A4" s="333">
        <v>1</v>
      </c>
      <c r="B4" s="334" t="s">
        <v>261</v>
      </c>
      <c r="C4" s="335">
        <v>90032</v>
      </c>
      <c r="D4" s="335">
        <v>109994</v>
      </c>
      <c r="E4" s="335">
        <v>106918</v>
      </c>
      <c r="F4" s="336">
        <f aca="true" t="shared" si="0" ref="F4:F9">E4/D4</f>
        <v>0.9720348382639054</v>
      </c>
    </row>
    <row r="5" spans="1:6" ht="12.75">
      <c r="A5" s="333">
        <v>2</v>
      </c>
      <c r="B5" s="337" t="s">
        <v>262</v>
      </c>
      <c r="C5" s="338">
        <v>23854</v>
      </c>
      <c r="D5" s="338">
        <v>27841</v>
      </c>
      <c r="E5" s="338">
        <v>27309</v>
      </c>
      <c r="F5" s="339">
        <f t="shared" si="0"/>
        <v>0.9808914909665601</v>
      </c>
    </row>
    <row r="6" spans="1:6" ht="12.75">
      <c r="A6" s="333">
        <v>3</v>
      </c>
      <c r="B6" s="337" t="s">
        <v>263</v>
      </c>
      <c r="C6" s="338">
        <v>61336</v>
      </c>
      <c r="D6" s="338">
        <v>47454</v>
      </c>
      <c r="E6" s="338">
        <v>47057</v>
      </c>
      <c r="F6" s="339">
        <f t="shared" si="0"/>
        <v>0.9916340034559784</v>
      </c>
    </row>
    <row r="7" spans="1:6" ht="12.75">
      <c r="A7" s="333">
        <v>4</v>
      </c>
      <c r="B7" s="337" t="s">
        <v>264</v>
      </c>
      <c r="C7" s="340"/>
      <c r="D7" s="340"/>
      <c r="E7" s="340"/>
      <c r="F7" s="341"/>
    </row>
    <row r="8" spans="1:6" ht="12.75">
      <c r="A8" s="333">
        <v>5</v>
      </c>
      <c r="B8" s="337" t="s">
        <v>265</v>
      </c>
      <c r="C8" s="340"/>
      <c r="D8" s="340"/>
      <c r="E8" s="340"/>
      <c r="F8" s="341"/>
    </row>
    <row r="9" spans="1:6" ht="12.75">
      <c r="A9" s="333">
        <v>6</v>
      </c>
      <c r="B9" s="337" t="s">
        <v>266</v>
      </c>
      <c r="C9" s="338"/>
      <c r="D9" s="338">
        <v>3529</v>
      </c>
      <c r="E9" s="338">
        <v>3035</v>
      </c>
      <c r="F9" s="339">
        <f t="shared" si="0"/>
        <v>0.8600170019835648</v>
      </c>
    </row>
    <row r="10" spans="1:6" ht="12.75">
      <c r="A10" s="333">
        <v>7</v>
      </c>
      <c r="B10" s="337" t="s">
        <v>5</v>
      </c>
      <c r="C10" s="338"/>
      <c r="D10" s="338"/>
      <c r="E10" s="338"/>
      <c r="F10" s="339"/>
    </row>
    <row r="11" spans="1:6" ht="12.75">
      <c r="A11" s="333">
        <v>8</v>
      </c>
      <c r="B11" s="342" t="s">
        <v>123</v>
      </c>
      <c r="C11" s="343"/>
      <c r="D11" s="338"/>
      <c r="E11" s="338"/>
      <c r="F11" s="344"/>
    </row>
    <row r="12" spans="1:6" ht="12.75">
      <c r="A12" s="333">
        <v>9</v>
      </c>
      <c r="B12" s="337" t="s">
        <v>267</v>
      </c>
      <c r="C12" s="343"/>
      <c r="D12" s="343"/>
      <c r="E12" s="343"/>
      <c r="F12" s="344"/>
    </row>
    <row r="13" spans="1:6" ht="12.75">
      <c r="A13" s="333">
        <v>10</v>
      </c>
      <c r="B13" s="337" t="s">
        <v>268</v>
      </c>
      <c r="C13" s="343"/>
      <c r="D13" s="343"/>
      <c r="E13" s="343"/>
      <c r="F13" s="344"/>
    </row>
    <row r="14" spans="1:6" ht="12.75">
      <c r="A14" s="345">
        <v>11</v>
      </c>
      <c r="B14" s="342" t="s">
        <v>269</v>
      </c>
      <c r="C14" s="343"/>
      <c r="D14" s="343"/>
      <c r="E14" s="343"/>
      <c r="F14" s="344"/>
    </row>
    <row r="15" spans="1:6" ht="13.5" thickBot="1">
      <c r="A15" s="346">
        <v>12</v>
      </c>
      <c r="B15" s="347" t="s">
        <v>270</v>
      </c>
      <c r="C15" s="348"/>
      <c r="D15" s="348"/>
      <c r="E15" s="348"/>
      <c r="F15" s="349"/>
    </row>
    <row r="16" spans="1:6" ht="13.5" thickTop="1">
      <c r="A16" s="350">
        <v>13</v>
      </c>
      <c r="B16" s="351" t="s">
        <v>271</v>
      </c>
      <c r="C16" s="352">
        <f>SUM(C4:C15)</f>
        <v>175222</v>
      </c>
      <c r="D16" s="352">
        <f>SUM(D4:D15)</f>
        <v>188818</v>
      </c>
      <c r="E16" s="352">
        <f>SUM(E4:E15)</f>
        <v>184319</v>
      </c>
      <c r="F16" s="353">
        <f>E16/D16</f>
        <v>0.9761728225063289</v>
      </c>
    </row>
    <row r="17" spans="1:6" ht="12.75">
      <c r="A17" s="354">
        <v>14</v>
      </c>
      <c r="B17" s="337" t="s">
        <v>272</v>
      </c>
      <c r="C17" s="338"/>
      <c r="D17" s="338"/>
      <c r="E17" s="338"/>
      <c r="F17" s="344"/>
    </row>
    <row r="18" spans="1:6" ht="12.75">
      <c r="A18" s="355">
        <v>15</v>
      </c>
      <c r="B18" s="337" t="s">
        <v>273</v>
      </c>
      <c r="C18" s="343"/>
      <c r="D18" s="343"/>
      <c r="E18" s="343"/>
      <c r="F18" s="344"/>
    </row>
    <row r="19" spans="1:6" ht="12.75">
      <c r="A19" s="355">
        <v>16</v>
      </c>
      <c r="B19" s="342" t="s">
        <v>274</v>
      </c>
      <c r="C19" s="343"/>
      <c r="D19" s="343"/>
      <c r="E19" s="343"/>
      <c r="F19" s="344"/>
    </row>
    <row r="20" spans="1:6" ht="13.5" thickBot="1">
      <c r="A20" s="354">
        <v>17</v>
      </c>
      <c r="B20" s="337" t="s">
        <v>275</v>
      </c>
      <c r="C20" s="343"/>
      <c r="D20" s="343"/>
      <c r="E20" s="343"/>
      <c r="F20" s="349"/>
    </row>
    <row r="21" spans="1:6" ht="13.5" thickTop="1">
      <c r="A21" s="356">
        <v>18</v>
      </c>
      <c r="B21" s="357" t="s">
        <v>276</v>
      </c>
      <c r="C21" s="358">
        <f>SUM(C17:C20)</f>
        <v>0</v>
      </c>
      <c r="D21" s="358">
        <f>SUM(D17:D20)</f>
        <v>0</v>
      </c>
      <c r="E21" s="358">
        <f>SUM(E17:E20)</f>
        <v>0</v>
      </c>
      <c r="F21" s="353"/>
    </row>
    <row r="22" spans="1:6" ht="12.75">
      <c r="A22" s="350"/>
      <c r="B22" s="351"/>
      <c r="C22" s="359"/>
      <c r="D22" s="352"/>
      <c r="E22" s="359"/>
      <c r="F22" s="360"/>
    </row>
    <row r="23" spans="1:6" s="363" customFormat="1" ht="12.75">
      <c r="A23" s="361">
        <v>19</v>
      </c>
      <c r="B23" s="362" t="s">
        <v>277</v>
      </c>
      <c r="C23" s="359">
        <f>C16+C21</f>
        <v>175222</v>
      </c>
      <c r="D23" s="359">
        <f>D16+D21</f>
        <v>188818</v>
      </c>
      <c r="E23" s="359">
        <f>E16+E21</f>
        <v>184319</v>
      </c>
      <c r="F23" s="360">
        <f>E23/D23</f>
        <v>0.9761728225063289</v>
      </c>
    </row>
    <row r="24" spans="1:6" ht="12.75">
      <c r="A24" s="354"/>
      <c r="B24" s="337"/>
      <c r="C24" s="338"/>
      <c r="D24" s="338"/>
      <c r="E24" s="338"/>
      <c r="F24" s="339"/>
    </row>
    <row r="25" spans="1:6" ht="12.75">
      <c r="A25" s="354">
        <v>20</v>
      </c>
      <c r="B25" s="337" t="s">
        <v>278</v>
      </c>
      <c r="C25" s="338"/>
      <c r="D25" s="338"/>
      <c r="E25" s="338"/>
      <c r="F25" s="339"/>
    </row>
    <row r="26" spans="1:6" ht="12.75">
      <c r="A26" s="354">
        <v>21</v>
      </c>
      <c r="B26" s="337" t="s">
        <v>279</v>
      </c>
      <c r="C26" s="338"/>
      <c r="D26" s="338"/>
      <c r="E26" s="338"/>
      <c r="F26" s="339"/>
    </row>
    <row r="27" spans="1:6" ht="13.5" thickBot="1">
      <c r="A27" s="354">
        <v>22</v>
      </c>
      <c r="B27" s="337" t="s">
        <v>280</v>
      </c>
      <c r="C27" s="338"/>
      <c r="D27" s="338"/>
      <c r="E27" s="338">
        <v>3565</v>
      </c>
      <c r="F27" s="339"/>
    </row>
    <row r="28" spans="1:6" ht="13.5" thickBot="1">
      <c r="A28" s="364">
        <v>23</v>
      </c>
      <c r="B28" s="365" t="s">
        <v>281</v>
      </c>
      <c r="C28" s="366">
        <f>C23+C25+C27</f>
        <v>175222</v>
      </c>
      <c r="D28" s="366">
        <f>D23+D25+D27</f>
        <v>188818</v>
      </c>
      <c r="E28" s="366">
        <f>E23+E25+E27</f>
        <v>187884</v>
      </c>
      <c r="F28" s="367">
        <f>E28/D28</f>
        <v>0.995053437701914</v>
      </c>
    </row>
    <row r="29" spans="1:6" ht="12.75">
      <c r="A29" s="325"/>
      <c r="B29" s="325"/>
      <c r="C29" s="325"/>
      <c r="D29" s="325"/>
      <c r="E29" s="325"/>
      <c r="F29" s="325"/>
    </row>
    <row r="30" spans="1:6" ht="13.5" thickBot="1">
      <c r="A30" s="327" t="s">
        <v>23</v>
      </c>
      <c r="B30" s="327" t="s">
        <v>7</v>
      </c>
      <c r="C30" s="328" t="s">
        <v>258</v>
      </c>
      <c r="D30" s="328" t="s">
        <v>259</v>
      </c>
      <c r="E30" s="329" t="s">
        <v>199</v>
      </c>
      <c r="F30" s="327" t="s">
        <v>25</v>
      </c>
    </row>
    <row r="31" spans="1:6" ht="13.5" thickBot="1">
      <c r="A31" s="330"/>
      <c r="B31" s="330" t="s">
        <v>282</v>
      </c>
      <c r="C31" s="487" t="s">
        <v>260</v>
      </c>
      <c r="D31" s="488"/>
      <c r="E31" s="331"/>
      <c r="F31" s="332" t="s">
        <v>223</v>
      </c>
    </row>
    <row r="32" spans="1:6" ht="12.75">
      <c r="A32" s="354">
        <v>24</v>
      </c>
      <c r="B32" s="337" t="s">
        <v>283</v>
      </c>
      <c r="C32" s="338">
        <v>25196</v>
      </c>
      <c r="D32" s="338">
        <v>21196</v>
      </c>
      <c r="E32" s="368">
        <v>21187</v>
      </c>
      <c r="F32" s="339">
        <f>E32/D32</f>
        <v>0.9995753915833177</v>
      </c>
    </row>
    <row r="33" spans="1:6" ht="12.75">
      <c r="A33" s="354">
        <v>25</v>
      </c>
      <c r="B33" s="337" t="s">
        <v>284</v>
      </c>
      <c r="C33" s="338"/>
      <c r="D33" s="338"/>
      <c r="E33" s="368"/>
      <c r="F33" s="339"/>
    </row>
    <row r="34" spans="1:6" ht="12.75">
      <c r="A34" s="354">
        <v>26</v>
      </c>
      <c r="B34" s="337" t="s">
        <v>285</v>
      </c>
      <c r="C34" s="340"/>
      <c r="D34" s="340"/>
      <c r="E34" s="369"/>
      <c r="F34" s="339"/>
    </row>
    <row r="35" spans="1:6" ht="12.75">
      <c r="A35" s="354">
        <v>27</v>
      </c>
      <c r="B35" s="337" t="s">
        <v>286</v>
      </c>
      <c r="C35" s="340"/>
      <c r="D35" s="340"/>
      <c r="E35" s="369"/>
      <c r="F35" s="339"/>
    </row>
    <row r="36" spans="1:7" ht="12.75">
      <c r="A36" s="354">
        <v>28</v>
      </c>
      <c r="B36" s="337" t="s">
        <v>287</v>
      </c>
      <c r="C36" s="340"/>
      <c r="D36" s="340"/>
      <c r="E36" s="369"/>
      <c r="F36" s="339"/>
      <c r="G36" s="370"/>
    </row>
    <row r="37" spans="1:6" ht="12.75">
      <c r="A37" s="354">
        <v>29</v>
      </c>
      <c r="B37" s="337" t="s">
        <v>288</v>
      </c>
      <c r="C37" s="340"/>
      <c r="D37" s="340"/>
      <c r="E37" s="369"/>
      <c r="F37" s="339"/>
    </row>
    <row r="38" spans="1:7" ht="12.75">
      <c r="A38" s="371">
        <v>30</v>
      </c>
      <c r="B38" s="372" t="s">
        <v>289</v>
      </c>
      <c r="C38" s="373"/>
      <c r="D38" s="373"/>
      <c r="E38" s="373"/>
      <c r="F38" s="339"/>
      <c r="G38" s="374"/>
    </row>
    <row r="39" spans="1:7" s="377" customFormat="1" ht="12.75">
      <c r="A39" s="375">
        <v>31</v>
      </c>
      <c r="B39" s="372" t="s">
        <v>290</v>
      </c>
      <c r="C39" s="373"/>
      <c r="D39" s="373"/>
      <c r="E39" s="376"/>
      <c r="F39" s="341"/>
      <c r="G39" s="374"/>
    </row>
    <row r="40" spans="1:6" ht="12.75">
      <c r="A40" s="378">
        <v>32</v>
      </c>
      <c r="B40" s="342" t="s">
        <v>291</v>
      </c>
      <c r="C40" s="340">
        <v>150026</v>
      </c>
      <c r="D40" s="340">
        <v>167622</v>
      </c>
      <c r="E40" s="340">
        <v>167482</v>
      </c>
      <c r="F40" s="339">
        <f>E40/D40</f>
        <v>0.9991647874384031</v>
      </c>
    </row>
    <row r="41" spans="1:6" ht="12.75">
      <c r="A41" s="378">
        <v>33</v>
      </c>
      <c r="B41" s="342" t="s">
        <v>292</v>
      </c>
      <c r="C41" s="340"/>
      <c r="D41" s="340"/>
      <c r="E41" s="340"/>
      <c r="F41" s="341"/>
    </row>
    <row r="42" spans="1:6" ht="12.75">
      <c r="A42" s="378">
        <v>34</v>
      </c>
      <c r="B42" s="342" t="s">
        <v>293</v>
      </c>
      <c r="C42" s="343"/>
      <c r="D42" s="343"/>
      <c r="E42" s="343"/>
      <c r="F42" s="344"/>
    </row>
    <row r="43" spans="1:6" ht="13.5" thickBot="1">
      <c r="A43" s="346">
        <v>35</v>
      </c>
      <c r="B43" s="347" t="s">
        <v>294</v>
      </c>
      <c r="C43" s="348"/>
      <c r="D43" s="348"/>
      <c r="E43" s="348">
        <v>0</v>
      </c>
      <c r="F43" s="349"/>
    </row>
    <row r="44" spans="1:6" s="363" customFormat="1" ht="13.5" thickTop="1">
      <c r="A44" s="379">
        <v>36</v>
      </c>
      <c r="B44" s="351" t="s">
        <v>295</v>
      </c>
      <c r="C44" s="352">
        <f>C32+C33+C34+C35++C39+C40+C42+C36+C38+C43</f>
        <v>175222</v>
      </c>
      <c r="D44" s="352">
        <f>D32+D33+D34+D35++D39+D40+D42+D36+D38+D43</f>
        <v>188818</v>
      </c>
      <c r="E44" s="352">
        <f>E32+E33+E34+E35++E39+E40+E42+E36+E38+E43</f>
        <v>188669</v>
      </c>
      <c r="F44" s="353">
        <f>E44/D44</f>
        <v>0.9992108803186137</v>
      </c>
    </row>
    <row r="45" spans="1:6" ht="12.75">
      <c r="A45" s="354">
        <v>37</v>
      </c>
      <c r="B45" s="337" t="s">
        <v>296</v>
      </c>
      <c r="C45" s="380"/>
      <c r="D45" s="343"/>
      <c r="E45" s="343"/>
      <c r="F45" s="339">
        <v>0</v>
      </c>
    </row>
    <row r="46" spans="1:6" ht="12.75">
      <c r="A46" s="355">
        <v>38</v>
      </c>
      <c r="B46" s="337" t="s">
        <v>297</v>
      </c>
      <c r="C46" s="343"/>
      <c r="D46" s="343"/>
      <c r="E46" s="343"/>
      <c r="F46" s="339">
        <v>0</v>
      </c>
    </row>
    <row r="47" spans="1:6" ht="12.75">
      <c r="A47" s="355">
        <v>39</v>
      </c>
      <c r="B47" s="342" t="s">
        <v>298</v>
      </c>
      <c r="C47" s="343"/>
      <c r="D47" s="343"/>
      <c r="E47" s="343"/>
      <c r="F47" s="339"/>
    </row>
    <row r="48" spans="1:6" ht="13.5" thickBot="1">
      <c r="A48" s="346">
        <v>40</v>
      </c>
      <c r="B48" s="347" t="s">
        <v>299</v>
      </c>
      <c r="C48" s="348"/>
      <c r="D48" s="348"/>
      <c r="E48" s="348"/>
      <c r="F48" s="381"/>
    </row>
    <row r="49" spans="1:6" s="363" customFormat="1" ht="13.5" thickTop="1">
      <c r="A49" s="382">
        <v>41</v>
      </c>
      <c r="B49" s="351" t="s">
        <v>300</v>
      </c>
      <c r="C49" s="352">
        <f>SUM(C45:C48)</f>
        <v>0</v>
      </c>
      <c r="D49" s="352">
        <f>SUM(D45:D48)</f>
        <v>0</v>
      </c>
      <c r="E49" s="352">
        <f>SUM(E45:E48)</f>
        <v>0</v>
      </c>
      <c r="F49" s="353"/>
    </row>
    <row r="50" spans="1:6" s="363" customFormat="1" ht="12.75">
      <c r="A50" s="382"/>
      <c r="B50" s="351"/>
      <c r="C50" s="352"/>
      <c r="D50" s="352"/>
      <c r="E50" s="352"/>
      <c r="F50" s="353"/>
    </row>
    <row r="51" spans="1:6" s="387" customFormat="1" ht="12.75">
      <c r="A51" s="383">
        <v>42</v>
      </c>
      <c r="B51" s="384" t="s">
        <v>301</v>
      </c>
      <c r="C51" s="385">
        <f>C44+C49</f>
        <v>175222</v>
      </c>
      <c r="D51" s="385">
        <f>D44+D49</f>
        <v>188818</v>
      </c>
      <c r="E51" s="385">
        <f>E44+E49</f>
        <v>188669</v>
      </c>
      <c r="F51" s="386">
        <f>E51/D51</f>
        <v>0.9992108803186137</v>
      </c>
    </row>
    <row r="52" spans="1:6" s="387" customFormat="1" ht="12.75">
      <c r="A52" s="383"/>
      <c r="B52" s="384"/>
      <c r="C52" s="385"/>
      <c r="D52" s="385"/>
      <c r="E52" s="385"/>
      <c r="F52" s="386"/>
    </row>
    <row r="53" spans="1:6" ht="12.75">
      <c r="A53" s="354">
        <v>43</v>
      </c>
      <c r="B53" s="337" t="s">
        <v>302</v>
      </c>
      <c r="C53" s="338"/>
      <c r="D53" s="338"/>
      <c r="E53" s="338"/>
      <c r="F53" s="339"/>
    </row>
    <row r="54" spans="1:6" ht="12.75">
      <c r="A54" s="354">
        <v>44</v>
      </c>
      <c r="B54" s="337" t="s">
        <v>303</v>
      </c>
      <c r="C54" s="338"/>
      <c r="D54" s="338"/>
      <c r="E54" s="338"/>
      <c r="F54" s="339"/>
    </row>
    <row r="55" spans="1:6" ht="13.5" thickBot="1">
      <c r="A55" s="354">
        <v>45</v>
      </c>
      <c r="B55" s="337" t="s">
        <v>304</v>
      </c>
      <c r="C55" s="338"/>
      <c r="D55" s="338"/>
      <c r="E55" s="338"/>
      <c r="F55" s="339"/>
    </row>
    <row r="56" spans="1:6" ht="15" customHeight="1" thickBot="1">
      <c r="A56" s="364">
        <v>46</v>
      </c>
      <c r="B56" s="365" t="s">
        <v>305</v>
      </c>
      <c r="C56" s="366">
        <f>C51+C53+C55</f>
        <v>175222</v>
      </c>
      <c r="D56" s="366">
        <f>D51+D53+D55</f>
        <v>188818</v>
      </c>
      <c r="E56" s="366">
        <f>E51+E53+E55</f>
        <v>188669</v>
      </c>
      <c r="F56" s="367">
        <f>E56/D56</f>
        <v>0.9992108803186137</v>
      </c>
    </row>
    <row r="58" spans="1:7" ht="12.75" hidden="1">
      <c r="A58" s="388">
        <v>47</v>
      </c>
      <c r="B58" s="389" t="s">
        <v>306</v>
      </c>
      <c r="C58" s="390">
        <f>C44+C53-C16-C25</f>
        <v>0</v>
      </c>
      <c r="D58" s="390">
        <f>D44+D53-D16-D25</f>
        <v>0</v>
      </c>
      <c r="E58" s="390">
        <f>E44+E53-E16-E25</f>
        <v>4350</v>
      </c>
      <c r="F58" s="391"/>
      <c r="G58" s="392"/>
    </row>
    <row r="59" spans="1:7" ht="12.75" hidden="1">
      <c r="A59" s="393">
        <v>48</v>
      </c>
      <c r="B59" s="372" t="s">
        <v>307</v>
      </c>
      <c r="C59" s="338">
        <f>C49-C21</f>
        <v>0</v>
      </c>
      <c r="D59" s="338">
        <f>D49-D21</f>
        <v>0</v>
      </c>
      <c r="E59" s="338">
        <f>E49-E21</f>
        <v>0</v>
      </c>
      <c r="F59" s="394"/>
      <c r="G59" s="392"/>
    </row>
    <row r="60" spans="1:6" ht="12.75" hidden="1">
      <c r="A60" s="395">
        <v>49</v>
      </c>
      <c r="B60" s="396" t="s">
        <v>308</v>
      </c>
      <c r="C60" s="343"/>
      <c r="D60" s="343"/>
      <c r="E60" s="343">
        <f>+E54-E26</f>
        <v>0</v>
      </c>
      <c r="F60" s="397"/>
    </row>
    <row r="61" spans="1:6" ht="13.5" hidden="1" thickBot="1">
      <c r="A61" s="398">
        <v>32</v>
      </c>
      <c r="B61" s="399" t="s">
        <v>309</v>
      </c>
      <c r="C61" s="400"/>
      <c r="D61" s="400"/>
      <c r="E61" s="400">
        <f>+E55-E27</f>
        <v>-3565</v>
      </c>
      <c r="F61" s="401"/>
    </row>
    <row r="62" ht="12.75" hidden="1"/>
    <row r="63" ht="12.75">
      <c r="C63" s="392"/>
    </row>
    <row r="65" ht="12.75">
      <c r="E65" s="392"/>
    </row>
    <row r="67" ht="12.75">
      <c r="C67" s="402"/>
    </row>
  </sheetData>
  <sheetProtection/>
  <mergeCells count="2">
    <mergeCell ref="C3:D3"/>
    <mergeCell ref="C31:D31"/>
  </mergeCells>
  <printOptions/>
  <pageMargins left="0.5118110236220472" right="0.4724409448818898" top="1.3779527559055118" bottom="0.2755905511811024" header="0.5118110236220472" footer="0.15748031496062992"/>
  <pageSetup fitToHeight="1" fitToWidth="1" horizontalDpi="600" verticalDpi="600" orientation="portrait" paperSize="9" scale="72" r:id="rId1"/>
  <headerFooter alignWithMargins="0">
    <oddHeader>&amp;L
7.sz.melléklet&amp;C&amp;"Arial,Félkövér"Kispatak Óvoda
2013. évi egyszerűsített pénzforgalmi jelentés&amp;R
adatok eFt-ban
</oddHeader>
    <oddFooter>&amp;L&amp;D&amp;R&amp;F</oddFooter>
  </headerFooter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103"/>
  <sheetViews>
    <sheetView zoomScalePageLayoutView="0" workbookViewId="0" topLeftCell="A10">
      <selection activeCell="A92" sqref="A92"/>
    </sheetView>
  </sheetViews>
  <sheetFormatPr defaultColWidth="9.140625" defaultRowHeight="12.75"/>
  <cols>
    <col min="1" max="1" width="84.57421875" style="0" customWidth="1"/>
    <col min="2" max="3" width="11.8515625" style="58" bestFit="1" customWidth="1"/>
    <col min="4" max="4" width="9.140625" style="405" customWidth="1"/>
  </cols>
  <sheetData>
    <row r="1" spans="1:3" ht="12.75">
      <c r="A1" s="403" t="s">
        <v>310</v>
      </c>
      <c r="B1" s="404">
        <v>2012</v>
      </c>
      <c r="C1" s="404">
        <v>2013</v>
      </c>
    </row>
    <row r="2" spans="1:3" ht="15.75">
      <c r="A2" s="403" t="s">
        <v>311</v>
      </c>
      <c r="B2" s="406">
        <f>+B3+B6+B48+B57</f>
        <v>15969</v>
      </c>
      <c r="C2" s="406">
        <f>+C3+C6+C48+C57</f>
        <v>11568</v>
      </c>
    </row>
    <row r="3" spans="1:3" ht="15">
      <c r="A3" s="403" t="s">
        <v>312</v>
      </c>
      <c r="B3" s="407">
        <f>SUM(B4:B5)</f>
        <v>152</v>
      </c>
      <c r="C3" s="407">
        <f>SUM(C4:C5)</f>
        <v>55</v>
      </c>
    </row>
    <row r="4" spans="1:3" ht="12.75">
      <c r="A4" s="403" t="s">
        <v>313</v>
      </c>
      <c r="B4" s="409"/>
      <c r="C4" s="409"/>
    </row>
    <row r="5" spans="1:3" ht="12.75">
      <c r="A5" s="403" t="s">
        <v>314</v>
      </c>
      <c r="B5" s="410">
        <v>152</v>
      </c>
      <c r="C5" s="410">
        <v>55</v>
      </c>
    </row>
    <row r="6" spans="1:3" ht="15">
      <c r="A6" s="403" t="s">
        <v>315</v>
      </c>
      <c r="B6" s="408">
        <f>+B7+B27+B31+B34+B35+B39+B43+B47</f>
        <v>15817</v>
      </c>
      <c r="C6" s="408">
        <f>+C7+C27+C31+C34+C35+C39+C43+C47</f>
        <v>11513</v>
      </c>
    </row>
    <row r="7" spans="1:3" ht="12.75">
      <c r="A7" s="403" t="s">
        <v>316</v>
      </c>
      <c r="B7" s="411">
        <f>+B8+B15+B22</f>
        <v>0</v>
      </c>
      <c r="C7" s="411">
        <f>+C8+C15+C22</f>
        <v>0</v>
      </c>
    </row>
    <row r="8" spans="1:3" ht="12.75">
      <c r="A8" s="403" t="s">
        <v>317</v>
      </c>
      <c r="B8" s="412">
        <f>SUM(B9:B14)</f>
        <v>0</v>
      </c>
      <c r="C8" s="412">
        <f>SUM(C9:C14)</f>
        <v>0</v>
      </c>
    </row>
    <row r="9" spans="1:3" ht="12.75">
      <c r="A9" s="403" t="s">
        <v>318</v>
      </c>
      <c r="B9" s="409"/>
      <c r="C9" s="409"/>
    </row>
    <row r="10" spans="1:3" ht="12.75">
      <c r="A10" s="403" t="s">
        <v>319</v>
      </c>
      <c r="B10" s="410"/>
      <c r="C10" s="410"/>
    </row>
    <row r="11" spans="1:3" ht="12.75">
      <c r="A11" s="403" t="s">
        <v>320</v>
      </c>
      <c r="B11" s="409"/>
      <c r="C11" s="409"/>
    </row>
    <row r="12" spans="1:3" ht="12.75">
      <c r="A12" s="403" t="s">
        <v>321</v>
      </c>
      <c r="B12" s="410"/>
      <c r="C12" s="410"/>
    </row>
    <row r="13" spans="1:3" ht="12.75">
      <c r="A13" s="413" t="s">
        <v>322</v>
      </c>
      <c r="B13" s="489"/>
      <c r="C13" s="489"/>
    </row>
    <row r="14" spans="1:3" ht="12.75">
      <c r="A14" s="414" t="s">
        <v>323</v>
      </c>
      <c r="B14" s="489"/>
      <c r="C14" s="489"/>
    </row>
    <row r="15" spans="1:3" ht="12.75">
      <c r="A15" s="403" t="s">
        <v>324</v>
      </c>
      <c r="B15" s="412">
        <f>SUM(B16:B21)</f>
        <v>0</v>
      </c>
      <c r="C15" s="412">
        <f>SUM(C16:C21)</f>
        <v>0</v>
      </c>
    </row>
    <row r="16" spans="1:3" ht="12.75">
      <c r="A16" s="403" t="s">
        <v>325</v>
      </c>
      <c r="B16" s="410"/>
      <c r="C16" s="410"/>
    </row>
    <row r="17" spans="1:3" ht="12.75">
      <c r="A17" s="403" t="s">
        <v>326</v>
      </c>
      <c r="B17" s="410"/>
      <c r="C17" s="410"/>
    </row>
    <row r="18" spans="1:3" ht="12.75">
      <c r="A18" s="403" t="s">
        <v>327</v>
      </c>
      <c r="B18" s="409"/>
      <c r="C18" s="409"/>
    </row>
    <row r="19" spans="1:3" ht="12.75">
      <c r="A19" s="403" t="s">
        <v>328</v>
      </c>
      <c r="B19" s="410"/>
      <c r="C19" s="410"/>
    </row>
    <row r="20" spans="1:3" ht="12.75">
      <c r="A20" s="403" t="s">
        <v>329</v>
      </c>
      <c r="B20" s="409"/>
      <c r="C20" s="409"/>
    </row>
    <row r="21" spans="1:3" ht="27.75" customHeight="1">
      <c r="A21" s="403" t="s">
        <v>330</v>
      </c>
      <c r="B21" s="409"/>
      <c r="C21" s="409"/>
    </row>
    <row r="22" spans="1:3" ht="12.75">
      <c r="A22" s="403" t="s">
        <v>331</v>
      </c>
      <c r="B22" s="412">
        <f>SUM(B23:B26)</f>
        <v>0</v>
      </c>
      <c r="C22" s="412">
        <f>SUM(C23:C26)</f>
        <v>0</v>
      </c>
    </row>
    <row r="23" spans="1:3" ht="12.75">
      <c r="A23" s="403" t="s">
        <v>332</v>
      </c>
      <c r="B23" s="409"/>
      <c r="C23" s="409"/>
    </row>
    <row r="24" spans="1:3" ht="12.75">
      <c r="A24" s="403" t="s">
        <v>333</v>
      </c>
      <c r="B24" s="410"/>
      <c r="C24" s="410"/>
    </row>
    <row r="25" spans="1:3" ht="12.75">
      <c r="A25" s="403" t="s">
        <v>334</v>
      </c>
      <c r="B25" s="409"/>
      <c r="C25" s="409"/>
    </row>
    <row r="26" spans="1:3" ht="25.5">
      <c r="A26" s="403" t="s">
        <v>335</v>
      </c>
      <c r="B26" s="409"/>
      <c r="C26" s="409"/>
    </row>
    <row r="27" spans="1:3" ht="12.75">
      <c r="A27" s="403" t="s">
        <v>336</v>
      </c>
      <c r="B27" s="411">
        <f>SUM(B28:B30)</f>
        <v>15817</v>
      </c>
      <c r="C27" s="411">
        <v>11513</v>
      </c>
    </row>
    <row r="28" spans="1:3" ht="12.75">
      <c r="A28" s="403" t="s">
        <v>337</v>
      </c>
      <c r="B28" s="410"/>
      <c r="C28" s="410"/>
    </row>
    <row r="29" spans="1:3" ht="12.75">
      <c r="A29" s="403" t="s">
        <v>338</v>
      </c>
      <c r="B29" s="410"/>
      <c r="C29" s="410"/>
    </row>
    <row r="30" spans="1:3" ht="12.75">
      <c r="A30" s="403" t="s">
        <v>339</v>
      </c>
      <c r="B30" s="409">
        <v>15817</v>
      </c>
      <c r="C30" s="409">
        <v>11513</v>
      </c>
    </row>
    <row r="31" spans="1:3" ht="12.75">
      <c r="A31" s="403" t="s">
        <v>340</v>
      </c>
      <c r="B31" s="415">
        <f>SUM(B32:B33)</f>
        <v>0</v>
      </c>
      <c r="C31" s="415">
        <f>SUM(C32:C33)</f>
        <v>0</v>
      </c>
    </row>
    <row r="32" spans="1:3" ht="12.75">
      <c r="A32" s="403" t="s">
        <v>341</v>
      </c>
      <c r="B32" s="410"/>
      <c r="C32" s="410"/>
    </row>
    <row r="33" spans="1:3" ht="12.75">
      <c r="A33" s="403" t="s">
        <v>342</v>
      </c>
      <c r="B33" s="410"/>
      <c r="C33" s="410"/>
    </row>
    <row r="34" spans="1:3" ht="12.75">
      <c r="A34" s="403" t="s">
        <v>343</v>
      </c>
      <c r="B34" s="410"/>
      <c r="C34" s="410"/>
    </row>
    <row r="35" spans="1:3" ht="12.75">
      <c r="A35" s="403" t="s">
        <v>344</v>
      </c>
      <c r="B35" s="411">
        <f>SUM(B36:B38)</f>
        <v>0</v>
      </c>
      <c r="C35" s="411">
        <f>SUM(C36:C38)</f>
        <v>0</v>
      </c>
    </row>
    <row r="36" spans="1:3" ht="12.75">
      <c r="A36" s="403" t="s">
        <v>345</v>
      </c>
      <c r="B36" s="410"/>
      <c r="C36" s="410"/>
    </row>
    <row r="37" spans="1:3" ht="12.75">
      <c r="A37" s="403" t="s">
        <v>346</v>
      </c>
      <c r="B37" s="409"/>
      <c r="C37" s="409"/>
    </row>
    <row r="38" spans="1:3" ht="12.75">
      <c r="A38" s="403" t="s">
        <v>347</v>
      </c>
      <c r="B38" s="410"/>
      <c r="C38" s="410"/>
    </row>
    <row r="39" spans="1:3" ht="12.75">
      <c r="A39" s="403" t="s">
        <v>348</v>
      </c>
      <c r="B39" s="416">
        <f>SUM(B40:B42)</f>
        <v>0</v>
      </c>
      <c r="C39" s="416">
        <f>SUM(C40:C42)</f>
        <v>0</v>
      </c>
    </row>
    <row r="40" spans="1:3" ht="12.75">
      <c r="A40" s="403" t="s">
        <v>349</v>
      </c>
      <c r="B40" s="409"/>
      <c r="C40" s="409"/>
    </row>
    <row r="41" spans="1:3" ht="12.75">
      <c r="A41" s="403" t="s">
        <v>350</v>
      </c>
      <c r="B41" s="409"/>
      <c r="C41" s="409"/>
    </row>
    <row r="42" spans="1:3" ht="12.75">
      <c r="A42" s="403" t="s">
        <v>351</v>
      </c>
      <c r="B42" s="410"/>
      <c r="C42" s="410"/>
    </row>
    <row r="43" spans="1:3" ht="12.75">
      <c r="A43" s="403" t="s">
        <v>352</v>
      </c>
      <c r="B43" s="410"/>
      <c r="C43" s="410"/>
    </row>
    <row r="44" spans="1:3" ht="12.75">
      <c r="A44" s="403" t="s">
        <v>353</v>
      </c>
      <c r="B44" s="410"/>
      <c r="C44" s="410"/>
    </row>
    <row r="45" spans="1:3" ht="12.75">
      <c r="A45" s="403" t="s">
        <v>354</v>
      </c>
      <c r="B45" s="410"/>
      <c r="C45" s="410"/>
    </row>
    <row r="46" spans="1:3" ht="12.75">
      <c r="A46" s="403" t="s">
        <v>355</v>
      </c>
      <c r="B46" s="410"/>
      <c r="C46" s="410"/>
    </row>
    <row r="47" spans="1:3" ht="12.75">
      <c r="A47" s="403" t="s">
        <v>356</v>
      </c>
      <c r="B47" s="410"/>
      <c r="C47" s="410"/>
    </row>
    <row r="48" spans="1:3" ht="15">
      <c r="A48" s="403" t="s">
        <v>357</v>
      </c>
      <c r="B48" s="408">
        <f>SUM(B49:B56)</f>
        <v>0</v>
      </c>
      <c r="C48" s="408">
        <f>SUM(C49:C56)</f>
        <v>0</v>
      </c>
    </row>
    <row r="49" spans="1:3" ht="12.75">
      <c r="A49" s="403" t="s">
        <v>358</v>
      </c>
      <c r="B49" s="409"/>
      <c r="C49" s="409"/>
    </row>
    <row r="50" spans="1:3" ht="12.75">
      <c r="A50" s="403" t="s">
        <v>359</v>
      </c>
      <c r="B50" s="409"/>
      <c r="C50" s="409"/>
    </row>
    <row r="51" spans="1:3" ht="12.75">
      <c r="A51" s="403" t="s">
        <v>360</v>
      </c>
      <c r="B51" s="409"/>
      <c r="C51" s="409"/>
    </row>
    <row r="52" spans="1:3" ht="12.75">
      <c r="A52" s="403" t="s">
        <v>361</v>
      </c>
      <c r="B52" s="409"/>
      <c r="C52" s="409"/>
    </row>
    <row r="53" spans="1:3" ht="12.75">
      <c r="A53" s="403" t="s">
        <v>362</v>
      </c>
      <c r="B53" s="409"/>
      <c r="C53" s="409"/>
    </row>
    <row r="54" spans="1:3" ht="12.75">
      <c r="A54" s="403" t="s">
        <v>363</v>
      </c>
      <c r="B54" s="409"/>
      <c r="C54" s="409"/>
    </row>
    <row r="55" spans="1:3" ht="12.75">
      <c r="A55" s="403" t="s">
        <v>364</v>
      </c>
      <c r="B55" s="409"/>
      <c r="C55" s="409"/>
    </row>
    <row r="56" spans="1:3" ht="12.75">
      <c r="A56" s="403" t="s">
        <v>365</v>
      </c>
      <c r="B56" s="409"/>
      <c r="C56" s="409"/>
    </row>
    <row r="57" spans="1:3" ht="15">
      <c r="A57" s="403" t="s">
        <v>366</v>
      </c>
      <c r="B57" s="408">
        <f>SUM(B58:B61)</f>
        <v>0</v>
      </c>
      <c r="C57" s="408">
        <f>SUM(C58:C61)</f>
        <v>0</v>
      </c>
    </row>
    <row r="58" spans="1:3" ht="12.75" customHeight="1">
      <c r="A58" s="413" t="s">
        <v>367</v>
      </c>
      <c r="B58" s="409"/>
      <c r="C58" s="409"/>
    </row>
    <row r="59" spans="1:3" ht="12.75">
      <c r="A59" s="413" t="s">
        <v>368</v>
      </c>
      <c r="B59" s="489"/>
      <c r="C59" s="489"/>
    </row>
    <row r="60" spans="1:3" ht="12.75">
      <c r="A60" s="414" t="s">
        <v>369</v>
      </c>
      <c r="B60" s="489"/>
      <c r="C60" s="489"/>
    </row>
    <row r="61" spans="1:3" ht="14.25" customHeight="1">
      <c r="A61" s="403" t="s">
        <v>370</v>
      </c>
      <c r="B61" s="409"/>
      <c r="C61" s="409"/>
    </row>
    <row r="62" spans="1:4" s="420" customFormat="1" ht="14.25" customHeight="1">
      <c r="A62" s="417"/>
      <c r="B62" s="418"/>
      <c r="C62" s="418"/>
      <c r="D62" s="419"/>
    </row>
    <row r="63" spans="1:4" s="420" customFormat="1" ht="14.25" customHeight="1">
      <c r="A63" s="421"/>
      <c r="B63" s="422"/>
      <c r="C63" s="422"/>
      <c r="D63" s="419"/>
    </row>
    <row r="64" spans="1:4" s="420" customFormat="1" ht="14.25" customHeight="1">
      <c r="A64" s="421"/>
      <c r="B64" s="422"/>
      <c r="C64" s="422"/>
      <c r="D64" s="419"/>
    </row>
    <row r="65" spans="1:4" s="420" customFormat="1" ht="14.25" customHeight="1">
      <c r="A65" s="421"/>
      <c r="B65" s="422"/>
      <c r="C65" s="422"/>
      <c r="D65" s="419"/>
    </row>
    <row r="66" spans="1:4" s="420" customFormat="1" ht="14.25" customHeight="1">
      <c r="A66" s="421"/>
      <c r="B66" s="422"/>
      <c r="C66" s="422"/>
      <c r="D66" s="419"/>
    </row>
    <row r="67" spans="1:4" s="420" customFormat="1" ht="14.25" customHeight="1">
      <c r="A67" s="421"/>
      <c r="B67" s="422"/>
      <c r="C67" s="422"/>
      <c r="D67" s="419"/>
    </row>
    <row r="68" spans="1:4" s="420" customFormat="1" ht="14.25" customHeight="1">
      <c r="A68" s="423"/>
      <c r="B68" s="424"/>
      <c r="C68" s="424"/>
      <c r="D68" s="419"/>
    </row>
    <row r="69" spans="1:3" ht="14.25" customHeight="1">
      <c r="A69" s="403"/>
      <c r="B69" s="404">
        <v>2012</v>
      </c>
      <c r="C69" s="404">
        <v>2013</v>
      </c>
    </row>
    <row r="70" spans="1:3" ht="15.75">
      <c r="A70" s="403" t="s">
        <v>371</v>
      </c>
      <c r="B70" s="406">
        <f>SUM(B71:B77)</f>
        <v>3890</v>
      </c>
      <c r="C70" s="406">
        <f>SUM(C71:C77)</f>
        <v>8157</v>
      </c>
    </row>
    <row r="71" spans="1:3" ht="12.75">
      <c r="A71" s="403" t="s">
        <v>372</v>
      </c>
      <c r="B71" s="409">
        <v>278</v>
      </c>
      <c r="C71" s="409">
        <v>195</v>
      </c>
    </row>
    <row r="72" spans="1:3" ht="12.75">
      <c r="A72" s="403" t="s">
        <v>373</v>
      </c>
      <c r="B72" s="409"/>
      <c r="C72" s="409"/>
    </row>
    <row r="73" spans="1:3" ht="12.75">
      <c r="A73" s="403" t="s">
        <v>374</v>
      </c>
      <c r="B73" s="409"/>
      <c r="C73" s="409"/>
    </row>
    <row r="74" spans="1:3" ht="12.75">
      <c r="A74" s="403" t="s">
        <v>375</v>
      </c>
      <c r="B74" s="409"/>
      <c r="C74" s="409"/>
    </row>
    <row r="75" spans="1:3" ht="12.75">
      <c r="A75" s="403" t="s">
        <v>376</v>
      </c>
      <c r="B75" s="409"/>
      <c r="C75" s="409"/>
    </row>
    <row r="76" spans="1:3" ht="12.75">
      <c r="A76" s="403" t="s">
        <v>377</v>
      </c>
      <c r="B76" s="409">
        <v>133</v>
      </c>
      <c r="C76" s="409">
        <v>918</v>
      </c>
    </row>
    <row r="77" spans="1:3" ht="12.75">
      <c r="A77" s="403" t="s">
        <v>378</v>
      </c>
      <c r="B77" s="409">
        <v>3479</v>
      </c>
      <c r="C77" s="409">
        <v>7044</v>
      </c>
    </row>
    <row r="78" spans="1:3" ht="12.75">
      <c r="A78" s="403"/>
      <c r="B78" s="409"/>
      <c r="C78" s="409"/>
    </row>
    <row r="79" spans="1:3" ht="12.75">
      <c r="A79" s="403" t="s">
        <v>379</v>
      </c>
      <c r="B79" s="409"/>
      <c r="C79" s="409"/>
    </row>
    <row r="80" spans="1:3" ht="15.75">
      <c r="A80" s="403" t="s">
        <v>380</v>
      </c>
      <c r="B80" s="406">
        <f>SUM(B81:B83)</f>
        <v>0</v>
      </c>
      <c r="C80" s="406">
        <f>SUM(C81:C83)</f>
        <v>0</v>
      </c>
    </row>
    <row r="81" spans="1:3" ht="12.75">
      <c r="A81" s="403" t="s">
        <v>381</v>
      </c>
      <c r="B81" s="409"/>
      <c r="C81" s="409"/>
    </row>
    <row r="82" spans="1:3" ht="12.75">
      <c r="A82" s="403" t="s">
        <v>382</v>
      </c>
      <c r="B82" s="409"/>
      <c r="C82" s="409"/>
    </row>
    <row r="83" spans="1:3" ht="12.75">
      <c r="A83" s="403" t="s">
        <v>383</v>
      </c>
      <c r="B83" s="409"/>
      <c r="C83" s="409"/>
    </row>
    <row r="84" spans="1:3" ht="12.75">
      <c r="A84" s="403"/>
      <c r="B84" s="409"/>
      <c r="C84" s="409"/>
    </row>
    <row r="85" spans="1:3" ht="12.75">
      <c r="A85" s="403" t="s">
        <v>384</v>
      </c>
      <c r="B85" s="410"/>
      <c r="C85" s="410"/>
    </row>
    <row r="86" spans="1:3" ht="12.75">
      <c r="A86" s="403"/>
      <c r="B86" s="410"/>
      <c r="C86" s="410"/>
    </row>
    <row r="87" spans="1:3" ht="12.75">
      <c r="A87" s="403" t="s">
        <v>385</v>
      </c>
      <c r="B87" s="410"/>
      <c r="C87" s="410"/>
    </row>
    <row r="88" spans="1:3" ht="12.75">
      <c r="A88" s="425" t="s">
        <v>386</v>
      </c>
      <c r="B88" s="409">
        <v>6099</v>
      </c>
      <c r="C88" s="409">
        <v>12604</v>
      </c>
    </row>
    <row r="89" spans="1:3" ht="12.75">
      <c r="A89" s="425" t="s">
        <v>387</v>
      </c>
      <c r="B89" s="410"/>
      <c r="C89" s="410"/>
    </row>
    <row r="90" spans="1:3" ht="12.75">
      <c r="A90" s="425" t="s">
        <v>388</v>
      </c>
      <c r="B90" s="410"/>
      <c r="C90" s="410"/>
    </row>
    <row r="91" spans="1:3" ht="12.75">
      <c r="A91" s="426" t="s">
        <v>389</v>
      </c>
      <c r="B91" s="410"/>
      <c r="C91" s="410"/>
    </row>
    <row r="92" spans="1:3" ht="12.75">
      <c r="A92" s="403" t="s">
        <v>390</v>
      </c>
      <c r="B92" s="410"/>
      <c r="C92" s="410"/>
    </row>
    <row r="93" spans="1:3" ht="12.75">
      <c r="A93" s="403" t="s">
        <v>391</v>
      </c>
      <c r="B93" s="410"/>
      <c r="C93" s="410"/>
    </row>
    <row r="94" spans="1:3" ht="12.75">
      <c r="A94" s="403" t="s">
        <v>392</v>
      </c>
      <c r="B94" s="410"/>
      <c r="C94" s="410"/>
    </row>
    <row r="95" spans="1:3" ht="12.75">
      <c r="A95" s="403" t="s">
        <v>393</v>
      </c>
      <c r="B95" s="410"/>
      <c r="C95" s="410"/>
    </row>
    <row r="96" spans="1:3" ht="12.75">
      <c r="A96" s="403" t="s">
        <v>394</v>
      </c>
      <c r="B96" s="410"/>
      <c r="C96" s="410"/>
    </row>
    <row r="97" spans="1:3" ht="12.75">
      <c r="A97" s="403"/>
      <c r="B97" s="410"/>
      <c r="C97" s="410"/>
    </row>
    <row r="98" spans="1:3" ht="12.75">
      <c r="A98" s="403" t="s">
        <v>395</v>
      </c>
      <c r="B98" s="410"/>
      <c r="C98" s="410"/>
    </row>
    <row r="99" spans="1:3" ht="12.75">
      <c r="A99" s="425" t="s">
        <v>396</v>
      </c>
      <c r="B99" s="410"/>
      <c r="C99" s="410"/>
    </row>
    <row r="100" spans="1:3" ht="12.75">
      <c r="A100" s="425" t="s">
        <v>397</v>
      </c>
      <c r="B100" s="410"/>
      <c r="C100" s="410"/>
    </row>
    <row r="101" spans="1:3" ht="12.75">
      <c r="A101" s="425" t="s">
        <v>398</v>
      </c>
      <c r="B101" s="409"/>
      <c r="C101" s="409"/>
    </row>
    <row r="102" spans="1:3" ht="12.75">
      <c r="A102" s="425" t="s">
        <v>399</v>
      </c>
      <c r="B102" s="410"/>
      <c r="C102" s="410"/>
    </row>
    <row r="103" spans="1:3" ht="12.75">
      <c r="A103" s="425" t="s">
        <v>400</v>
      </c>
      <c r="B103" s="410"/>
      <c r="C103" s="410"/>
    </row>
  </sheetData>
  <sheetProtection/>
  <mergeCells count="4">
    <mergeCell ref="C13:C14"/>
    <mergeCell ref="C59:C60"/>
    <mergeCell ref="B13:B14"/>
    <mergeCell ref="B59:B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8.sz. melléklet&amp;C&amp;"Arial,Félkövér"&amp;12Kispatak Óvoda 2013. évi vagyonkimutatása&amp;R
adatok  eFt-ban</oddHead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Zoli</cp:lastModifiedBy>
  <cp:lastPrinted>2014-04-03T19:11:43Z</cp:lastPrinted>
  <dcterms:created xsi:type="dcterms:W3CDTF">2008-07-24T13:43:35Z</dcterms:created>
  <dcterms:modified xsi:type="dcterms:W3CDTF">2014-04-03T19:19:17Z</dcterms:modified>
  <cp:category/>
  <cp:version/>
  <cp:contentType/>
  <cp:contentStatus/>
</cp:coreProperties>
</file>