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kumentumok\2016\2016\Zárszámadás\"/>
    </mc:Choice>
  </mc:AlternateContent>
  <bookViews>
    <workbookView xWindow="360" yWindow="315" windowWidth="9720" windowHeight="7320" tabRatio="636" activeTab="3"/>
  </bookViews>
  <sheets>
    <sheet name="1" sheetId="7" r:id="rId1"/>
    <sheet name="3" sheetId="43" r:id="rId2"/>
    <sheet name="2" sheetId="9" r:id="rId3"/>
    <sheet name="12" sheetId="49" r:id="rId4"/>
    <sheet name="5" sheetId="51" r:id="rId5"/>
    <sheet name="11" sheetId="48" r:id="rId6"/>
    <sheet name="10" sheetId="47" r:id="rId7"/>
    <sheet name="9" sheetId="46" r:id="rId8"/>
    <sheet name="8" sheetId="45" r:id="rId9"/>
    <sheet name="7" sheetId="44" r:id="rId10"/>
    <sheet name="6" sheetId="13" r:id="rId11"/>
    <sheet name="4" sheetId="30" r:id="rId12"/>
  </sheets>
  <definedNames>
    <definedName name="_xlnm.Print_Titles" localSheetId="10">'6'!$3:$10</definedName>
    <definedName name="_xlnm.Print_Area" localSheetId="3">'12'!$A$1:$D$128</definedName>
    <definedName name="_xlnm.Print_Area" localSheetId="2">'2'!$A$1:$L$83</definedName>
    <definedName name="_xlnm.Print_Area" localSheetId="11">'4'!$A$1:$G$42</definedName>
    <definedName name="_xlnm.Print_Area" localSheetId="10">'6'!$A$1:$J$28</definedName>
  </definedNames>
  <calcPr calcId="152511"/>
</workbook>
</file>

<file path=xl/calcChain.xml><?xml version="1.0" encoding="utf-8"?>
<calcChain xmlns="http://schemas.openxmlformats.org/spreadsheetml/2006/main">
  <c r="C80" i="49" l="1"/>
  <c r="D17" i="49"/>
  <c r="D19" i="49"/>
  <c r="D13" i="49"/>
  <c r="D15" i="49"/>
  <c r="D14" i="49"/>
  <c r="D9" i="49"/>
  <c r="D8" i="49"/>
  <c r="C72" i="49" l="1"/>
  <c r="C19" i="49"/>
  <c r="C17" i="49"/>
  <c r="C15" i="49"/>
  <c r="C14" i="49"/>
  <c r="C13" i="49"/>
  <c r="G42" i="30"/>
  <c r="F42" i="30"/>
  <c r="C12" i="49" l="1"/>
  <c r="J20" i="45"/>
  <c r="H19" i="45"/>
  <c r="G19" i="45"/>
  <c r="F19" i="45"/>
  <c r="E19" i="45"/>
  <c r="J19" i="45" s="1"/>
  <c r="I18" i="45"/>
  <c r="H18" i="45"/>
  <c r="H17" i="45" s="1"/>
  <c r="H21" i="45" s="1"/>
  <c r="G18" i="45"/>
  <c r="G17" i="45" s="1"/>
  <c r="G21" i="45" s="1"/>
  <c r="F18" i="45"/>
  <c r="E18" i="45"/>
  <c r="J18" i="45" s="1"/>
  <c r="I17" i="45"/>
  <c r="F17" i="45"/>
  <c r="E17" i="45"/>
  <c r="J16" i="45"/>
  <c r="I15" i="45"/>
  <c r="E15" i="45"/>
  <c r="J15" i="45" s="1"/>
  <c r="J14" i="45"/>
  <c r="J13" i="45"/>
  <c r="I12" i="45"/>
  <c r="I21" i="45" s="1"/>
  <c r="H12" i="45"/>
  <c r="G12" i="45"/>
  <c r="F12" i="45"/>
  <c r="F21" i="45" s="1"/>
  <c r="E12" i="45"/>
  <c r="J12" i="45" s="1"/>
  <c r="J11" i="45"/>
  <c r="J10" i="45"/>
  <c r="E9" i="45"/>
  <c r="E21" i="45" s="1"/>
  <c r="J21" i="45" l="1"/>
  <c r="J17" i="45"/>
  <c r="AF12" i="51" l="1"/>
  <c r="AF18" i="51"/>
  <c r="V18" i="51"/>
  <c r="AA12" i="51"/>
  <c r="AA11" i="51"/>
  <c r="AA18" i="51" s="1"/>
  <c r="V10" i="51"/>
  <c r="K33" i="9" l="1"/>
  <c r="E81" i="9"/>
  <c r="D81" i="9"/>
  <c r="G30" i="30"/>
  <c r="G32" i="30"/>
  <c r="G35" i="30"/>
  <c r="G31" i="30"/>
  <c r="G36" i="30"/>
  <c r="O36" i="30"/>
  <c r="P36" i="30" s="1"/>
  <c r="O35" i="30"/>
  <c r="P35" i="30" s="1"/>
  <c r="P34" i="30"/>
  <c r="O33" i="30"/>
  <c r="P33" i="30" s="1"/>
  <c r="O32" i="30"/>
  <c r="P32" i="30" s="1"/>
  <c r="P30" i="30" s="1"/>
  <c r="O31" i="30"/>
  <c r="P31" i="30" s="1"/>
  <c r="F30" i="30"/>
  <c r="B36" i="30"/>
  <c r="B35" i="30"/>
  <c r="B34" i="30"/>
  <c r="B33" i="30"/>
  <c r="B32" i="30"/>
  <c r="B31" i="30"/>
  <c r="G8" i="30"/>
  <c r="F8" i="30"/>
  <c r="G19" i="30"/>
  <c r="F19" i="30"/>
  <c r="G16" i="30"/>
  <c r="F16" i="30"/>
  <c r="O28" i="30"/>
  <c r="O27" i="30"/>
  <c r="P27" i="30" s="1"/>
  <c r="B27" i="30"/>
  <c r="O26" i="30"/>
  <c r="P26" i="30" s="1"/>
  <c r="B26" i="30"/>
  <c r="O25" i="30"/>
  <c r="P25" i="30"/>
  <c r="B25" i="30"/>
  <c r="B24" i="30"/>
  <c r="B23" i="30"/>
  <c r="B22" i="30"/>
  <c r="O21" i="30"/>
  <c r="P21" i="30" s="1"/>
  <c r="O22" i="30"/>
  <c r="P22" i="30"/>
  <c r="O23" i="30"/>
  <c r="P23" i="30" s="1"/>
  <c r="O24" i="30"/>
  <c r="P24" i="30" s="1"/>
  <c r="B21" i="30"/>
  <c r="O20" i="30"/>
  <c r="P20" i="30" s="1"/>
  <c r="B20" i="30"/>
  <c r="G9" i="30"/>
  <c r="F9" i="30"/>
  <c r="O11" i="30"/>
  <c r="P11" i="30" s="1"/>
  <c r="P12" i="30"/>
  <c r="P13" i="30"/>
  <c r="O14" i="30"/>
  <c r="P14" i="30"/>
  <c r="P10" i="30"/>
  <c r="O10" i="30"/>
  <c r="B9" i="30"/>
  <c r="B14" i="30"/>
  <c r="B12" i="30"/>
  <c r="B11" i="30"/>
  <c r="B10" i="30"/>
  <c r="O30" i="30" l="1"/>
  <c r="P9" i="30"/>
  <c r="O9" i="30"/>
  <c r="J27" i="13"/>
  <c r="I27" i="13"/>
  <c r="H27" i="13"/>
  <c r="K17" i="13"/>
  <c r="I17" i="13"/>
  <c r="J17" i="13"/>
  <c r="H17" i="13"/>
  <c r="I16" i="13"/>
  <c r="I15" i="13"/>
  <c r="H21" i="9"/>
  <c r="G41" i="9" l="1"/>
  <c r="E14" i="9"/>
  <c r="F14" i="9"/>
  <c r="C7" i="49" l="1"/>
  <c r="C16" i="49"/>
  <c r="C20" i="49"/>
  <c r="C28" i="49"/>
  <c r="C45" i="49"/>
  <c r="C55" i="49"/>
  <c r="C71" i="49"/>
  <c r="C88" i="49"/>
  <c r="C75" i="49" s="1"/>
  <c r="C92" i="49"/>
  <c r="C99" i="49"/>
  <c r="C109" i="49"/>
  <c r="C122" i="49"/>
  <c r="C117" i="49" s="1"/>
  <c r="C44" i="49" l="1"/>
  <c r="C11" i="49"/>
  <c r="C127" i="49"/>
  <c r="C6" i="49"/>
  <c r="C97" i="49" s="1"/>
  <c r="C16" i="48"/>
  <c r="H28" i="13"/>
  <c r="D42" i="30"/>
  <c r="B42" i="30"/>
  <c r="J73" i="9"/>
  <c r="K74" i="9"/>
  <c r="K66" i="9"/>
  <c r="L66" i="9"/>
  <c r="J81" i="9"/>
  <c r="K81" i="9"/>
  <c r="J35" i="9"/>
  <c r="J36" i="9"/>
  <c r="J52" i="9"/>
  <c r="J25" i="9"/>
  <c r="K26" i="9"/>
  <c r="L26" i="9"/>
  <c r="K54" i="9"/>
  <c r="L54" i="9"/>
  <c r="L51" i="9"/>
  <c r="J51" i="9"/>
  <c r="K51" i="9"/>
  <c r="G48" i="9"/>
  <c r="H48" i="9"/>
  <c r="K48" i="9"/>
  <c r="J49" i="9"/>
  <c r="J50" i="9"/>
  <c r="K42" i="9"/>
  <c r="L42" i="9"/>
  <c r="J44" i="9"/>
  <c r="J45" i="9"/>
  <c r="J46" i="9"/>
  <c r="K38" i="9"/>
  <c r="K34" i="9"/>
  <c r="L14" i="9"/>
  <c r="L22" i="9" s="1"/>
  <c r="L30" i="9" s="1"/>
  <c r="L82" i="9" s="1"/>
  <c r="F79" i="9"/>
  <c r="I78" i="9"/>
  <c r="F78" i="9"/>
  <c r="I77" i="9"/>
  <c r="F77" i="9"/>
  <c r="H76" i="9"/>
  <c r="H81" i="9" s="1"/>
  <c r="G76" i="9"/>
  <c r="G81" i="9" s="1"/>
  <c r="D76" i="9"/>
  <c r="I75" i="9"/>
  <c r="F75" i="9"/>
  <c r="F70" i="9"/>
  <c r="I69" i="9"/>
  <c r="F69" i="9"/>
  <c r="H68" i="9"/>
  <c r="G68" i="9"/>
  <c r="G73" i="9" s="1"/>
  <c r="D68" i="9"/>
  <c r="F68" i="9" s="1"/>
  <c r="F67" i="9"/>
  <c r="I66" i="9"/>
  <c r="H66" i="9"/>
  <c r="H74" i="9" s="1"/>
  <c r="G66" i="9"/>
  <c r="F66" i="9"/>
  <c r="D66" i="9"/>
  <c r="E66" i="9"/>
  <c r="E74" i="9" s="1"/>
  <c r="I57" i="9"/>
  <c r="I54" i="9" s="1"/>
  <c r="I58" i="9" s="1"/>
  <c r="F57" i="9"/>
  <c r="F56" i="9"/>
  <c r="F54" i="9" s="1"/>
  <c r="H54" i="9"/>
  <c r="G54" i="9"/>
  <c r="E54" i="9"/>
  <c r="D54" i="9"/>
  <c r="I53" i="9"/>
  <c r="F53" i="9"/>
  <c r="F52" i="9"/>
  <c r="H51" i="9"/>
  <c r="G51" i="9"/>
  <c r="E51" i="9"/>
  <c r="D51" i="9"/>
  <c r="F51" i="9" s="1"/>
  <c r="F58" i="9" s="1"/>
  <c r="E48" i="9"/>
  <c r="E58" i="9" s="1"/>
  <c r="D48" i="9"/>
  <c r="I46" i="9"/>
  <c r="F46" i="9"/>
  <c r="F45" i="9"/>
  <c r="I44" i="9"/>
  <c r="F44" i="9"/>
  <c r="H42" i="9"/>
  <c r="G42" i="9"/>
  <c r="E42" i="9"/>
  <c r="D42" i="9"/>
  <c r="F40" i="9"/>
  <c r="G39" i="9"/>
  <c r="E38" i="9"/>
  <c r="D38" i="9" s="1"/>
  <c r="H38" i="9"/>
  <c r="F38" i="9"/>
  <c r="G37" i="9"/>
  <c r="D37" i="9"/>
  <c r="G36" i="9"/>
  <c r="D36" i="9"/>
  <c r="G35" i="9"/>
  <c r="D35" i="9"/>
  <c r="I34" i="9"/>
  <c r="H34" i="9"/>
  <c r="G34" i="9" s="1"/>
  <c r="F34" i="9"/>
  <c r="G33" i="9"/>
  <c r="D33" i="9"/>
  <c r="I29" i="9"/>
  <c r="F29" i="9"/>
  <c r="I28" i="9"/>
  <c r="F28" i="9"/>
  <c r="I26" i="9"/>
  <c r="H26" i="9"/>
  <c r="D26" i="9"/>
  <c r="G24" i="9"/>
  <c r="G21" i="9"/>
  <c r="D21" i="9"/>
  <c r="G20" i="9"/>
  <c r="D20" i="9"/>
  <c r="G19" i="9"/>
  <c r="D19" i="9"/>
  <c r="G18" i="9"/>
  <c r="D18" i="9"/>
  <c r="G17" i="9"/>
  <c r="D17" i="9"/>
  <c r="G16" i="9"/>
  <c r="D16" i="9"/>
  <c r="G15" i="9"/>
  <c r="D15" i="9"/>
  <c r="I14" i="9"/>
  <c r="I22" i="9" s="1"/>
  <c r="H14" i="9"/>
  <c r="H22" i="9" s="1"/>
  <c r="F22" i="9"/>
  <c r="F30" i="9" s="1"/>
  <c r="E22" i="9"/>
  <c r="E30" i="9" s="1"/>
  <c r="G12" i="9"/>
  <c r="D12" i="9"/>
  <c r="G11" i="9"/>
  <c r="D11" i="9"/>
  <c r="G10" i="9"/>
  <c r="D10" i="9"/>
  <c r="D99" i="49"/>
  <c r="D88" i="49"/>
  <c r="D80" i="49"/>
  <c r="D7" i="49"/>
  <c r="D12" i="49"/>
  <c r="D16" i="49"/>
  <c r="D20" i="49"/>
  <c r="D28" i="49"/>
  <c r="D45" i="49"/>
  <c r="D55" i="49"/>
  <c r="D71" i="49"/>
  <c r="D92" i="49"/>
  <c r="D109" i="49"/>
  <c r="D122" i="49"/>
  <c r="D117" i="49" s="1"/>
  <c r="F13" i="47"/>
  <c r="F14" i="47"/>
  <c r="F16" i="47"/>
  <c r="F17" i="47"/>
  <c r="E18" i="47"/>
  <c r="F19" i="47"/>
  <c r="E20" i="47"/>
  <c r="F20" i="47"/>
  <c r="F21" i="47"/>
  <c r="E22" i="47"/>
  <c r="F22" i="47"/>
  <c r="F23" i="47"/>
  <c r="B17" i="46"/>
  <c r="D26" i="44"/>
  <c r="C26" i="44"/>
  <c r="C13" i="43"/>
  <c r="C10" i="43"/>
  <c r="K14" i="9"/>
  <c r="K22" i="9" s="1"/>
  <c r="J39" i="9"/>
  <c r="J43" i="9"/>
  <c r="J55" i="9"/>
  <c r="J56" i="9"/>
  <c r="J54" i="9" s="1"/>
  <c r="J66" i="9"/>
  <c r="J10" i="9"/>
  <c r="J11" i="9"/>
  <c r="J12" i="9"/>
  <c r="J15" i="9"/>
  <c r="J16" i="9"/>
  <c r="J17" i="9"/>
  <c r="J18" i="9"/>
  <c r="J19" i="9"/>
  <c r="J20" i="9"/>
  <c r="J23" i="9"/>
  <c r="J24" i="9"/>
  <c r="J77" i="9"/>
  <c r="J78" i="9"/>
  <c r="F18" i="47"/>
  <c r="E24" i="47"/>
  <c r="F24" i="47"/>
  <c r="D44" i="49" l="1"/>
  <c r="H58" i="9"/>
  <c r="H47" i="9"/>
  <c r="H61" i="9" s="1"/>
  <c r="H83" i="9" s="1"/>
  <c r="J28" i="13"/>
  <c r="I28" i="13"/>
  <c r="L58" i="9"/>
  <c r="K58" i="9"/>
  <c r="J48" i="9"/>
  <c r="J58" i="9" s="1"/>
  <c r="H30" i="9"/>
  <c r="D14" i="9"/>
  <c r="D127" i="49"/>
  <c r="D75" i="49"/>
  <c r="D11" i="49"/>
  <c r="D6" i="49" s="1"/>
  <c r="C128" i="49"/>
  <c r="J74" i="9"/>
  <c r="G26" i="9"/>
  <c r="F47" i="9"/>
  <c r="F61" i="9" s="1"/>
  <c r="F62" i="9" s="1"/>
  <c r="I42" i="9"/>
  <c r="G74" i="9"/>
  <c r="I30" i="9"/>
  <c r="I82" i="9" s="1"/>
  <c r="F42" i="9"/>
  <c r="D58" i="9"/>
  <c r="G58" i="9"/>
  <c r="G14" i="9"/>
  <c r="G22" i="9" s="1"/>
  <c r="D39" i="9"/>
  <c r="D73" i="9"/>
  <c r="F73" i="9" s="1"/>
  <c r="F74" i="9" s="1"/>
  <c r="C14" i="43"/>
  <c r="C23" i="43" s="1"/>
  <c r="C25" i="43" s="1"/>
  <c r="J42" i="9"/>
  <c r="K47" i="9"/>
  <c r="J26" i="9"/>
  <c r="K30" i="9"/>
  <c r="K82" i="9" s="1"/>
  <c r="J14" i="9"/>
  <c r="J22" i="9" s="1"/>
  <c r="E82" i="9"/>
  <c r="F82" i="9"/>
  <c r="D22" i="9"/>
  <c r="D30" i="9" s="1"/>
  <c r="E34" i="9"/>
  <c r="F76" i="9"/>
  <c r="D97" i="49" l="1"/>
  <c r="D128" i="49" s="1"/>
  <c r="H62" i="9"/>
  <c r="H82" i="9"/>
  <c r="K61" i="9"/>
  <c r="K83" i="9" s="1"/>
  <c r="G30" i="9"/>
  <c r="G82" i="9" s="1"/>
  <c r="J30" i="9"/>
  <c r="J82" i="9" s="1"/>
  <c r="D74" i="9"/>
  <c r="D82" i="9"/>
  <c r="E47" i="9"/>
  <c r="E61" i="9" s="1"/>
  <c r="D34" i="9"/>
  <c r="D47" i="9" s="1"/>
  <c r="D61" i="9" s="1"/>
  <c r="F83" i="9"/>
  <c r="K62" i="9" l="1"/>
  <c r="D83" i="9"/>
  <c r="D62" i="9"/>
  <c r="E83" i="9"/>
  <c r="E62" i="9"/>
  <c r="L41" i="9" l="1"/>
  <c r="L38" i="9" s="1"/>
  <c r="J38" i="9" l="1"/>
  <c r="L37" i="9"/>
  <c r="J37" i="9" l="1"/>
  <c r="L34" i="9"/>
  <c r="L33" i="9" l="1"/>
  <c r="J34" i="9"/>
  <c r="J33" i="9" l="1"/>
  <c r="J47" i="9" s="1"/>
  <c r="J61" i="9" s="1"/>
  <c r="L47" i="9"/>
  <c r="L61" i="9" s="1"/>
  <c r="L83" i="9" l="1"/>
  <c r="L62" i="9"/>
  <c r="J62" i="9"/>
  <c r="J83" i="9"/>
  <c r="I47" i="9"/>
  <c r="I61" i="9" s="1"/>
  <c r="G38" i="9"/>
  <c r="G47" i="9" s="1"/>
  <c r="G61" i="9" s="1"/>
  <c r="G40" i="9"/>
  <c r="G62" i="9" l="1"/>
  <c r="G83" i="9"/>
  <c r="I83" i="9"/>
  <c r="I62" i="9"/>
</calcChain>
</file>

<file path=xl/sharedStrings.xml><?xml version="1.0" encoding="utf-8"?>
<sst xmlns="http://schemas.openxmlformats.org/spreadsheetml/2006/main" count="568" uniqueCount="364">
  <si>
    <t>Önkormányzatok sajátos felhalmozási és tőke bevételei</t>
  </si>
  <si>
    <t>Pénzforgalom nélküli bevételek</t>
  </si>
  <si>
    <t>Működési célú pénzeszköz átadás ÁHT-n belül összesen</t>
  </si>
  <si>
    <t>Működési célú pénzeszköz átadás ÁHT-n kívül</t>
  </si>
  <si>
    <t>Működési célú pénzeszköz átadás ÁHT-n kívül összesen</t>
  </si>
  <si>
    <t>Működési célú pénzeszköz átadás  összesen</t>
  </si>
  <si>
    <t>1.</t>
  </si>
  <si>
    <t>10.</t>
  </si>
  <si>
    <t>Sor-
szám</t>
  </si>
  <si>
    <t>Kötelezettség jogcíme</t>
  </si>
  <si>
    <t>Köt. váll.
 éve</t>
  </si>
  <si>
    <t>Kiadás vonzata évenként</t>
  </si>
  <si>
    <t>Összesen</t>
  </si>
  <si>
    <t>9=(4+5+6+7+8)</t>
  </si>
  <si>
    <t>2.</t>
  </si>
  <si>
    <t>3.</t>
  </si>
  <si>
    <t>4.</t>
  </si>
  <si>
    <t>Felhalmozási célú hiteltörlesztés (tőke+kamat)</t>
  </si>
  <si>
    <t>5.</t>
  </si>
  <si>
    <t>6.</t>
  </si>
  <si>
    <t>7.</t>
  </si>
  <si>
    <t>Beruházás feladatonként</t>
  </si>
  <si>
    <t>8.</t>
  </si>
  <si>
    <t>9.</t>
  </si>
  <si>
    <t>Felújítás célonként</t>
  </si>
  <si>
    <t>11.</t>
  </si>
  <si>
    <t xml:space="preserve">Egyéb </t>
  </si>
  <si>
    <t>12.</t>
  </si>
  <si>
    <t>Összesen (1+4+7+9+11)</t>
  </si>
  <si>
    <t>Összesen:</t>
  </si>
  <si>
    <t>Bevételi jogcím</t>
  </si>
  <si>
    <t>Kedvezmény nélkül elérhető bevétel</t>
  </si>
  <si>
    <t>Kedvezmények összege</t>
  </si>
  <si>
    <t>Ellátottak térítési díjának méltányosságból történő elengedése</t>
  </si>
  <si>
    <t>Ellátottak kártérítésének méltányosságból történő elengedése</t>
  </si>
  <si>
    <t>Lakosság részére lakásépítéshez nyújtott kölcsön elengedése</t>
  </si>
  <si>
    <t>Lakosság részére lakásfelújításhoz nyújtott kölcsön elengedése</t>
  </si>
  <si>
    <t>Helyi adóból biztosított kedvezmény, mentesség összesen</t>
  </si>
  <si>
    <t xml:space="preserve">-ebből:            Építményadó </t>
  </si>
  <si>
    <t xml:space="preserve">Telekadó </t>
  </si>
  <si>
    <t xml:space="preserve">Vállalkozók kommunális adója </t>
  </si>
  <si>
    <t xml:space="preserve">Magánszemélyek kommunális adója </t>
  </si>
  <si>
    <t xml:space="preserve">Idegenforgalmi adó tartózkodás után </t>
  </si>
  <si>
    <t>d.</t>
  </si>
  <si>
    <t>2.1.</t>
  </si>
  <si>
    <t>2.2.</t>
  </si>
  <si>
    <t>2.3.</t>
  </si>
  <si>
    <t>3.1.</t>
  </si>
  <si>
    <t>3.2.</t>
  </si>
  <si>
    <t>3.3.</t>
  </si>
  <si>
    <t>Központosított előirányzatokból a működési célúak</t>
  </si>
  <si>
    <t>4.1.</t>
  </si>
  <si>
    <t>4.2.</t>
  </si>
  <si>
    <t>4.3.</t>
  </si>
  <si>
    <t>4.4.</t>
  </si>
  <si>
    <t>Támogatásértékű működési bevételek összesen</t>
  </si>
  <si>
    <t>Működési célú pénzeszköz átvétel államháztartáson kívülről</t>
  </si>
  <si>
    <t>Előző évi költségvetési kiegészítések, visszatérülések</t>
  </si>
  <si>
    <t>Működési bevételek (1+2+3+4)</t>
  </si>
  <si>
    <t>5.1.</t>
  </si>
  <si>
    <t>5.2.</t>
  </si>
  <si>
    <t>Tárgyi eszközök, immateriális javak értékesítése</t>
  </si>
  <si>
    <t>6.1.</t>
  </si>
  <si>
    <t>6.2.</t>
  </si>
  <si>
    <t>Köpontosított előirányzatokból fejlesztési célúak</t>
  </si>
  <si>
    <t>Fejlesztési célú támogatások</t>
  </si>
  <si>
    <t>7.1.</t>
  </si>
  <si>
    <t>7.2.</t>
  </si>
  <si>
    <t>7.3.</t>
  </si>
  <si>
    <t>Támogatásértékű felhalmozási bevételek összesen</t>
  </si>
  <si>
    <t>előző évi felhalmozási célú előirányzat-maradvány</t>
  </si>
  <si>
    <t>Működési célra</t>
  </si>
  <si>
    <t>Felhalmozási célra</t>
  </si>
  <si>
    <t xml:space="preserve">Működési célú hitel felvétele </t>
  </si>
  <si>
    <t>Felhalmozási célú hitel felvétele</t>
  </si>
  <si>
    <t>Felhalmozási célú hitel törlesztése</t>
  </si>
  <si>
    <t xml:space="preserve">Idegenforgalmi adó épület után </t>
  </si>
  <si>
    <t xml:space="preserve">Iparűzési adó állandó jelleggel végzett iparűzési tevékenység után </t>
  </si>
  <si>
    <t>13.</t>
  </si>
  <si>
    <t>Gépjárműadóból biztosított kedvezmény, mentesség</t>
  </si>
  <si>
    <t>14.</t>
  </si>
  <si>
    <t>Helyiségek hasznosítása utáni kedvezmény, menteség</t>
  </si>
  <si>
    <t>15.</t>
  </si>
  <si>
    <t>Eszközök hasznosítása utáni kedvezmény, menteség</t>
  </si>
  <si>
    <t>16.</t>
  </si>
  <si>
    <t>Egyéb kedvezmény</t>
  </si>
  <si>
    <t>17.</t>
  </si>
  <si>
    <t>Egyéb kölcsön elengedése</t>
  </si>
  <si>
    <t>18.</t>
  </si>
  <si>
    <t>19.</t>
  </si>
  <si>
    <t>Felhalmozási kiadás  megnevezése</t>
  </si>
  <si>
    <t>Teljes költség</t>
  </si>
  <si>
    <t>Kivitelezés kezdési és befejezési éve</t>
  </si>
  <si>
    <t>ÖSSZESEN:</t>
  </si>
  <si>
    <t>Működési támogatások</t>
  </si>
  <si>
    <t>Egyéb működési bevételek</t>
  </si>
  <si>
    <t>Felhalmozási támogatások</t>
  </si>
  <si>
    <t>Egyéb felhalmozási bevételek</t>
  </si>
  <si>
    <t>Támogatási kölcsönök visszatérülése</t>
  </si>
  <si>
    <t>B.</t>
  </si>
  <si>
    <t>Költségvetési bevételek összesen (I+II+III+IV)</t>
  </si>
  <si>
    <t>A.Költségvetési kiadások és B.költségvetési bevételek egyenlege (A-B)</t>
  </si>
  <si>
    <t>Pénzmaradvány igénybevétele</t>
  </si>
  <si>
    <t>C.</t>
  </si>
  <si>
    <t>Hitelek felvétele</t>
  </si>
  <si>
    <t>D.</t>
  </si>
  <si>
    <t>Költségvetési hiány belső finanszírozására szolgáló pénzforgalom nélküli bevételek (V)</t>
  </si>
  <si>
    <t>Költségvetési hiány belső finanszírozását meghaladó összegének külső finanszírozására szolgáló bevételek  (VI+VII)</t>
  </si>
  <si>
    <t>E.</t>
  </si>
  <si>
    <t>Finanszírozási bevételek (C+D)</t>
  </si>
  <si>
    <t>Értékpapír vásárlásainak kiadása</t>
  </si>
  <si>
    <t>Hitelek törlesztése</t>
  </si>
  <si>
    <t>F.</t>
  </si>
  <si>
    <t>Finanszírozási kiadások összesen (VIII+IX)</t>
  </si>
  <si>
    <t>Működési kiadások (1+….+5)</t>
  </si>
  <si>
    <t>a.</t>
  </si>
  <si>
    <t>b.</t>
  </si>
  <si>
    <t>c.</t>
  </si>
  <si>
    <t>Társadalom-, szociálpolitikai és egyéb juttatás, Önormányzat által folyósított ellátások</t>
  </si>
  <si>
    <t>Egyéb felhalmozási kiadások</t>
  </si>
  <si>
    <t>A.</t>
  </si>
  <si>
    <r>
      <t xml:space="preserve">Költségvetési kiadások összesen </t>
    </r>
    <r>
      <rPr>
        <sz val="12"/>
        <rFont val="Times New Roman"/>
        <family val="1"/>
        <charset val="238"/>
      </rPr>
      <t>(I+II+III+IV+V)</t>
    </r>
  </si>
  <si>
    <t>Egyéb működési kiadások (a+b+c+d)</t>
  </si>
  <si>
    <t>Helyi adók</t>
  </si>
  <si>
    <t>Átengedett központi adók</t>
  </si>
  <si>
    <t>Bírságok, egyéb bevételek</t>
  </si>
  <si>
    <t>Ellátottak pénzbeli juttatásai</t>
  </si>
  <si>
    <t>IV.</t>
  </si>
  <si>
    <t>V.</t>
  </si>
  <si>
    <t>VI.</t>
  </si>
  <si>
    <t>VII.</t>
  </si>
  <si>
    <t>VIII.</t>
  </si>
  <si>
    <t>IX.</t>
  </si>
  <si>
    <t>Megnevezés</t>
  </si>
  <si>
    <t>Személyi juttatások</t>
  </si>
  <si>
    <t>Felújítás</t>
  </si>
  <si>
    <t>Beruházás</t>
  </si>
  <si>
    <t>Felhalmozási és tőkejellegű bevételek</t>
  </si>
  <si>
    <t>CÍMREND</t>
  </si>
  <si>
    <t>I.</t>
  </si>
  <si>
    <t>II.</t>
  </si>
  <si>
    <t>III.</t>
  </si>
  <si>
    <t xml:space="preserve">Munkaadókat terhelő járulékok </t>
  </si>
  <si>
    <t>Dologi és egyéb folyó kiadások</t>
  </si>
  <si>
    <t>Önkormányzatok sajátos működési bevételei</t>
  </si>
  <si>
    <t>Kiadásainak és bevételeinek fő összesítője</t>
  </si>
  <si>
    <t>Sor-szám</t>
  </si>
  <si>
    <t>KIADÁSOK</t>
  </si>
  <si>
    <t>BEVÉTELEK</t>
  </si>
  <si>
    <t>G.</t>
  </si>
  <si>
    <t>H.</t>
  </si>
  <si>
    <t>Tárgyévi kiadások  össsesen (A+F)</t>
  </si>
  <si>
    <t>Tárgyévi bevételek összesen (B+E)</t>
  </si>
  <si>
    <t>Módosított</t>
  </si>
  <si>
    <t>Teljesítés</t>
  </si>
  <si>
    <t>Működési célú pénzeszköz-átadások részletezése</t>
  </si>
  <si>
    <t>Bursa Hungarica ösztöndíj-támogatás</t>
  </si>
  <si>
    <t>Felhalmozási bevételek (5+6+7)</t>
  </si>
  <si>
    <t>Felhalmozási kiadások feladatonként</t>
  </si>
  <si>
    <t xml:space="preserve">Adott, közvetett támogatások  </t>
  </si>
  <si>
    <t>Többéves kihatással járó kötelezettségvállalások listája</t>
  </si>
  <si>
    <t>Működési célú hitel törlesztése (folyószámlahitel)</t>
  </si>
  <si>
    <t>Működési célú hiteltörlesztés tőke</t>
  </si>
  <si>
    <t>Folyószámlahitel</t>
  </si>
  <si>
    <t>Intézményi Működési bevételek</t>
  </si>
  <si>
    <t>Általános és céltartalék</t>
  </si>
  <si>
    <t>Felhalmozási kiadások (6+7+8)</t>
  </si>
  <si>
    <t>Helyi Önkormányzatok általános működésének támogatása</t>
  </si>
  <si>
    <t>Működési célú pénzeszközátadás AHT-n kívülre és belül</t>
  </si>
  <si>
    <t>Kötelező feladat</t>
  </si>
  <si>
    <t>Önként vállalt feladat</t>
  </si>
  <si>
    <t>2.melléklet</t>
  </si>
  <si>
    <t>4.melléklet</t>
  </si>
  <si>
    <t>8.melléklet</t>
  </si>
  <si>
    <t>9.melléklet</t>
  </si>
  <si>
    <t>10.melléklet</t>
  </si>
  <si>
    <t>Szentgyörgyvár Község  Önkormányzata</t>
  </si>
  <si>
    <t>Szentgyörgyvár Község Önkormányzata</t>
  </si>
  <si>
    <t>Szentgyörgyvárért Egyesület</t>
  </si>
  <si>
    <t>7.melléklet</t>
  </si>
  <si>
    <t>11.melléklet</t>
  </si>
  <si>
    <t>Szentgyörgyvár Község  Önkorm.</t>
  </si>
  <si>
    <t>Államháztartáson belüli megelőlegezések</t>
  </si>
  <si>
    <t>Maradvány kimutatás</t>
  </si>
  <si>
    <t>sr.</t>
  </si>
  <si>
    <t>összeg</t>
  </si>
  <si>
    <t>Alaptevékenység költségvetési bevételei</t>
  </si>
  <si>
    <t>Alaptevékenység költségvetési kiadásai</t>
  </si>
  <si>
    <t>Alaptevékenység költségvetési egyenlege</t>
  </si>
  <si>
    <t>Alaptevékenység finanszírozási bevételei</t>
  </si>
  <si>
    <t>Alaptevékenység finanszírozási kiadásai</t>
  </si>
  <si>
    <t>Alaptevékenység finanszírozási egyenlege</t>
  </si>
  <si>
    <t>Alaptevékenység maradványa 3+6</t>
  </si>
  <si>
    <t>Vállalkozásitevékenység költségvetési bevételei</t>
  </si>
  <si>
    <t>Vállalkozási tevékenység költségvetési kiadásai</t>
  </si>
  <si>
    <t>Vállalkozási tevékenység költségvetési egyenlege</t>
  </si>
  <si>
    <t>Vállalkozási tevékenység finanszírozási bevételei</t>
  </si>
  <si>
    <t>Vállalkozási tevékenység finanszírozási kiadásai</t>
  </si>
  <si>
    <t>Vállalkozási tevékenység finanszírozási egyenlege</t>
  </si>
  <si>
    <t>Vállalkozási tevékenység maradványa 10.+13.</t>
  </si>
  <si>
    <t>Összes maradvány 7.+14.</t>
  </si>
  <si>
    <t>Alaptevékenség kötelezettségvállalással terhelt maradványa</t>
  </si>
  <si>
    <t>Alaptevékenység szabad maradványa</t>
  </si>
  <si>
    <t>Vállalkozási tevékenységet terhelő befizetési kötelezettség</t>
  </si>
  <si>
    <t>Vállalkozási tevékenység felhasználható maradványa</t>
  </si>
  <si>
    <t>3.melléklet</t>
  </si>
  <si>
    <t>20.</t>
  </si>
  <si>
    <t>Maradvány korrekció</t>
  </si>
  <si>
    <t>Adósságállomány</t>
  </si>
  <si>
    <t>Hitelek</t>
  </si>
  <si>
    <t>Összeg</t>
  </si>
  <si>
    <t>Lejárat</t>
  </si>
  <si>
    <t>Hitelező</t>
  </si>
  <si>
    <t>Hosszúlejáratú működési célú hitel</t>
  </si>
  <si>
    <t>Stabilitási tv 3§-aszerinti adósságot keletkeztető ügyletek és értékei</t>
  </si>
  <si>
    <t>Adósságot keletkezetető ügylet neve:</t>
  </si>
  <si>
    <t>Összege:</t>
  </si>
  <si>
    <t>Köt. váll.
 Összege</t>
  </si>
  <si>
    <t>2015. törlesztés</t>
  </si>
  <si>
    <t>Fennmaradó összeg:</t>
  </si>
  <si>
    <t>Részesedések alakulása</t>
  </si>
  <si>
    <t>Sr.</t>
  </si>
  <si>
    <t>összesen:</t>
  </si>
  <si>
    <t>Vagyonkimutatás</t>
  </si>
  <si>
    <t>Befektetett eszközök</t>
  </si>
  <si>
    <t>Immateriális javak</t>
  </si>
  <si>
    <t>Törzsvagyon forgalomképes</t>
  </si>
  <si>
    <t>Törzsvagyon forgalomképtelen</t>
  </si>
  <si>
    <t>Törzsvagyonon kívüli egyéb vagyon</t>
  </si>
  <si>
    <t>Tárgyi eszközök</t>
  </si>
  <si>
    <t>Ingalanok és a kapcsolódó vagyoni értékű jogok</t>
  </si>
  <si>
    <t>Korlátozottan forgalomképes törzsvagyon</t>
  </si>
  <si>
    <t>Forgalomképtelen törzsvagyon</t>
  </si>
  <si>
    <t>Üzleti vagyon</t>
  </si>
  <si>
    <t>Gépek berendezések és felszerelések</t>
  </si>
  <si>
    <t>Járművek</t>
  </si>
  <si>
    <t>Tenyészállatok</t>
  </si>
  <si>
    <t>Beruházások, felújítások</t>
  </si>
  <si>
    <t>Beruházásra adott előlegek</t>
  </si>
  <si>
    <t>Állami készletek, tartalékok</t>
  </si>
  <si>
    <t>Tárgyi eszközök értékhelyesbítése</t>
  </si>
  <si>
    <t>Befektetett pénzügyi eszközök</t>
  </si>
  <si>
    <t>Egyéb tartós részesedés</t>
  </si>
  <si>
    <t>Tartós hitelviszonyt megtestesítő értékpapír</t>
  </si>
  <si>
    <t>tartósan adott kölcsön</t>
  </si>
  <si>
    <t>Hosszú lejáratú bankbetétek</t>
  </si>
  <si>
    <t>Egyéb hosszú lejáratú követelések</t>
  </si>
  <si>
    <t>Befektetett pénzügyi eszközök értékhelyesbítése</t>
  </si>
  <si>
    <t>Üzemeltetésre, kezelésre átadott, koncesszióba, vagyonkezelésbe adott, illetve vett eszközök</t>
  </si>
  <si>
    <t>FORGÓESZKÖZÖK</t>
  </si>
  <si>
    <t>Készletek</t>
  </si>
  <si>
    <t>Követelések</t>
  </si>
  <si>
    <t>Értékpapírok</t>
  </si>
  <si>
    <t>Pénzeszközök</t>
  </si>
  <si>
    <t>Egyéb aktív pénzügyi elszámolások</t>
  </si>
  <si>
    <t>ESZKÖZÖK ÖSSZESEN</t>
  </si>
  <si>
    <t>FORRÁSOK</t>
  </si>
  <si>
    <t>Saját tőke</t>
  </si>
  <si>
    <t>Nemzeti vagyon induláskori értéke</t>
  </si>
  <si>
    <t>Mérleg szerinti eredmény</t>
  </si>
  <si>
    <t>TARTALÉKOK</t>
  </si>
  <si>
    <t>KÖTELEZETTSÉGEK</t>
  </si>
  <si>
    <t>Hosszú lejáratú kötelezettségek</t>
  </si>
  <si>
    <t>Rövid lejártú kötelezettségek</t>
  </si>
  <si>
    <t>Egyéb passzív pénzügyi elszámolások</t>
  </si>
  <si>
    <t>FORRÁSOK ÖSSZESEN</t>
  </si>
  <si>
    <t>6.sz.melléklet</t>
  </si>
  <si>
    <t>Tartós Tőke</t>
  </si>
  <si>
    <t>Tőke változás</t>
  </si>
  <si>
    <t>Költségvetési tartalékok</t>
  </si>
  <si>
    <t>Vállalkozási tartalékok</t>
  </si>
  <si>
    <t>Egyéb sajátos eszközoldali elszámolások</t>
  </si>
  <si>
    <t>Egyéb eszközök induláskori értéke és változásai</t>
  </si>
  <si>
    <t>Felhalmozott eredmény</t>
  </si>
  <si>
    <t>Eszközök értékhelyesbítésének forrása</t>
  </si>
  <si>
    <t>Önkormányzat eredeti</t>
  </si>
  <si>
    <t>Kötelező feladat eredeti</t>
  </si>
  <si>
    <t>Önként vállalt feladat eredeti</t>
  </si>
  <si>
    <t>Önkormányzat módosított</t>
  </si>
  <si>
    <t>Kötelező feladat módosított</t>
  </si>
  <si>
    <t>Önként vállalt feladat módosított</t>
  </si>
  <si>
    <t>Előző évi állami támog visszafizetése</t>
  </si>
  <si>
    <t>Működési célú visszatérítendő kölcsönök ÁHT-n kívülre és belül</t>
  </si>
  <si>
    <t>Kötött tartalék koncessziós díj+bankszla egy., pályázati önrész, utak karbantartása</t>
  </si>
  <si>
    <t>Egyéb működési célú támogatások ÁHT-n belülről</t>
  </si>
  <si>
    <t>Működési célú kölcsön visszatérülése</t>
  </si>
  <si>
    <t>Felhalmozási célú kölcsön visszatérülése</t>
  </si>
  <si>
    <t>Bérhitel</t>
  </si>
  <si>
    <t>Működési célú hitel törlesztése (éven túli)</t>
  </si>
  <si>
    <t>X.</t>
  </si>
  <si>
    <t>ÁHT-n belüli megelőlegezés visszafizetése</t>
  </si>
  <si>
    <t>Felhasználás
2012. XII.31-ig</t>
  </si>
  <si>
    <t>2015 ÉVI zárszámadás</t>
  </si>
  <si>
    <t>Eredeti</t>
  </si>
  <si>
    <t>előirányzat</t>
  </si>
  <si>
    <t>Kézi gyógyszertári szolgáltatás</t>
  </si>
  <si>
    <t>DRV Zrt.</t>
  </si>
  <si>
    <t>Zalavíz</t>
  </si>
  <si>
    <t>Net Blaze</t>
  </si>
  <si>
    <t>Nemzeti vagyon változásai</t>
  </si>
  <si>
    <t xml:space="preserve">2016 ÉVI Zárszámadás </t>
  </si>
  <si>
    <t>2016 évi előirányzat (Ft)</t>
  </si>
  <si>
    <t>teljesítés (Ft)</t>
  </si>
  <si>
    <t>Sármellék Önkormányzata farsang, karácsony</t>
  </si>
  <si>
    <t>Kistérségi támogatás (házi segítségnyújtás, tagdíj)</t>
  </si>
  <si>
    <t>Kistérségi támogatás ( belső ellenőr)</t>
  </si>
  <si>
    <t>Máltai szeretet szolg.</t>
  </si>
  <si>
    <t>Sármellék Közös Hivatal jutalom</t>
  </si>
  <si>
    <t>Zalaegerszeg Mentőállomásért Alapítvány</t>
  </si>
  <si>
    <t>Lakossági víz- és csatorna támogatás</t>
  </si>
  <si>
    <t>2016 Évi zárszámadás</t>
  </si>
  <si>
    <t>2016. évi eredeti előirányzat</t>
  </si>
  <si>
    <t>2016. évi módosított előirányzat</t>
  </si>
  <si>
    <t xml:space="preserve">2016. év teljesítés
</t>
  </si>
  <si>
    <t>Honlap készítés</t>
  </si>
  <si>
    <t>TOP-3.2.-15 pályázat projekt tervek</t>
  </si>
  <si>
    <t>Művház számítások</t>
  </si>
  <si>
    <t>Ravatalozó bővítési terv</t>
  </si>
  <si>
    <t>Immatariális javak</t>
  </si>
  <si>
    <t>Rendezési terv</t>
  </si>
  <si>
    <t>Ingatlan beszerzés</t>
  </si>
  <si>
    <t>263/3 hrsz</t>
  </si>
  <si>
    <t>Egyéb tárgyieszközök beszerzése</t>
  </si>
  <si>
    <t>Dell notebook</t>
  </si>
  <si>
    <t>Gardena teleszkóprúd</t>
  </si>
  <si>
    <t>Gardena cs-kerti fűrész</t>
  </si>
  <si>
    <t>McChulloch fűnyíró</t>
  </si>
  <si>
    <t>Alu létra</t>
  </si>
  <si>
    <t>Zsírprés</t>
  </si>
  <si>
    <t>Kávéfőző</t>
  </si>
  <si>
    <t>Permetező</t>
  </si>
  <si>
    <t>Beruházások</t>
  </si>
  <si>
    <t>Gerincvezeték kiváltása</t>
  </si>
  <si>
    <t>2014-2015 évi hálózat felújítások</t>
  </si>
  <si>
    <t>Művház terv</t>
  </si>
  <si>
    <t>Művház pályázat készítés</t>
  </si>
  <si>
    <t>Gerincvezeték csere</t>
  </si>
  <si>
    <t>Tolózár csere</t>
  </si>
  <si>
    <t>Művház hiánypótlás</t>
  </si>
  <si>
    <t>Önkormányzatok által folyósított ellátások részletezése</t>
  </si>
  <si>
    <t>5.melléklet</t>
  </si>
  <si>
    <t>Eredeti előirányzat</t>
  </si>
  <si>
    <t>Módosított előirányzat</t>
  </si>
  <si>
    <t>Lakásfenntartási támogatás  (helyi megállapítás)</t>
  </si>
  <si>
    <t>Egyéb, az önkormányzat rend-ben megáll, rendkívüli települési támog.</t>
  </si>
  <si>
    <t>Temetési segély</t>
  </si>
  <si>
    <t>Rendszeres gyermekvédelmi, beiskolázási támogatás</t>
  </si>
  <si>
    <t xml:space="preserve">Önkormányzatok által folyósított ellátások összesen </t>
  </si>
  <si>
    <t xml:space="preserve">Zalavíz Zrt. </t>
  </si>
  <si>
    <t>2016. előtti kifizetés</t>
  </si>
  <si>
    <t>2016. évi kifizetés</t>
  </si>
  <si>
    <t>2017.</t>
  </si>
  <si>
    <t>2018.</t>
  </si>
  <si>
    <t>2019.</t>
  </si>
  <si>
    <t>2020. 
után</t>
  </si>
  <si>
    <t>Ft</t>
  </si>
  <si>
    <t>2016 évi zárszámadás</t>
  </si>
  <si>
    <t>Egyéb önkormányzati támogatás</t>
  </si>
  <si>
    <t xml:space="preserve">Működési célú pénzeszköz átadás ÁHT-n belül </t>
  </si>
  <si>
    <t xml:space="preserve"> 2016 évi zárszámadás</t>
  </si>
  <si>
    <t xml:space="preserve">2016 év Zárszámadás </t>
  </si>
  <si>
    <t>2016 ÉVI ZÁRSZÁMADÁS</t>
  </si>
  <si>
    <t>2016 évi Zárszámadás</t>
  </si>
  <si>
    <t>Törzsvagyon korlátozottan forgalomképes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</si>
</sst>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\ _F_t_-;\-* #,##0.00\ _F_t_-;_-* &quot;-&quot;??\ _F_t_-;_-@_-"/>
    <numFmt numFmtId="164" formatCode="_-* #,##0.00\ _€_-;\-* #,##0.00\ _€_-;_-* &quot;-&quot;??\ _€_-;_-@_-"/>
    <numFmt numFmtId="165" formatCode="#,##0\ _F_t"/>
    <numFmt numFmtId="166" formatCode="#,###"/>
    <numFmt numFmtId="167" formatCode="#"/>
    <numFmt numFmtId="168" formatCode="_-* #,##0\ _F_t_-;\-* #,##0\ _F_t_-;_-* &quot;-&quot;??\ _F_t_-;_-@_-"/>
    <numFmt numFmtId="169" formatCode="#,##0_ ;\-#,##0\ "/>
  </numFmts>
  <fonts count="70" x14ac:knownFonts="1">
    <font>
      <sz val="10"/>
      <name val="Arial CE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4"/>
      <name val="Times New Roman"/>
      <family val="1"/>
      <charset val="238"/>
    </font>
    <font>
      <sz val="12"/>
      <name val="Times New Roman"/>
      <family val="1"/>
      <charset val="238"/>
    </font>
    <font>
      <sz val="12"/>
      <name val="Arial"/>
      <family val="2"/>
      <charset val="238"/>
    </font>
    <font>
      <b/>
      <sz val="12"/>
      <name val="Times New Roman"/>
      <family val="1"/>
      <charset val="238"/>
    </font>
    <font>
      <u/>
      <sz val="14"/>
      <name val="Times New Roman"/>
      <family val="1"/>
      <charset val="238"/>
    </font>
    <font>
      <sz val="14"/>
      <name val="Times New Roman"/>
      <family val="1"/>
      <charset val="238"/>
    </font>
    <font>
      <sz val="12"/>
      <name val="Arial"/>
      <family val="2"/>
    </font>
    <font>
      <b/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i/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1"/>
      <name val="Times New Roman"/>
      <family val="1"/>
      <charset val="238"/>
    </font>
    <font>
      <sz val="8"/>
      <name val="Arial CE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0"/>
      <name val="Times New Roman CE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  <font>
      <b/>
      <sz val="8"/>
      <name val="Times New Roman CE"/>
      <charset val="238"/>
    </font>
    <font>
      <sz val="8"/>
      <name val="Times New Roman"/>
      <family val="1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sz val="12"/>
      <name val="Times New Roman CE"/>
      <charset val="238"/>
    </font>
    <font>
      <sz val="9"/>
      <name val="Times New Roman CE"/>
      <family val="1"/>
      <charset val="238"/>
    </font>
    <font>
      <sz val="12"/>
      <name val="Times New Roman CE"/>
      <charset val="238"/>
    </font>
    <font>
      <sz val="12"/>
      <name val="Times New Roman CE"/>
      <family val="1"/>
      <charset val="238"/>
    </font>
    <font>
      <b/>
      <sz val="14"/>
      <name val="Arial"/>
      <family val="2"/>
      <charset val="238"/>
    </font>
    <font>
      <b/>
      <sz val="14"/>
      <name val="Arial CE"/>
      <charset val="238"/>
    </font>
    <font>
      <b/>
      <sz val="12"/>
      <name val="Arial"/>
      <family val="2"/>
      <charset val="238"/>
    </font>
    <font>
      <b/>
      <sz val="14"/>
      <name val="Times New Roman CE"/>
      <charset val="238"/>
    </font>
    <font>
      <sz val="14"/>
      <name val="Times New Roman CE"/>
      <charset val="238"/>
    </font>
    <font>
      <sz val="14"/>
      <name val="Arial CE"/>
      <charset val="238"/>
    </font>
    <font>
      <b/>
      <sz val="13"/>
      <name val="Times New Roman"/>
      <family val="1"/>
      <charset val="238"/>
    </font>
    <font>
      <sz val="14"/>
      <name val="Arial"/>
      <family val="2"/>
      <charset val="238"/>
    </font>
    <font>
      <sz val="12"/>
      <name val="Arial"/>
      <family val="2"/>
      <charset val="238"/>
    </font>
    <font>
      <b/>
      <sz val="12"/>
      <name val="Arial CE"/>
      <charset val="238"/>
    </font>
    <font>
      <b/>
      <sz val="16"/>
      <name val="Arial CE"/>
      <charset val="238"/>
    </font>
    <font>
      <sz val="16"/>
      <name val="Arial CE"/>
      <charset val="238"/>
    </font>
    <font>
      <b/>
      <sz val="10"/>
      <name val="Arial CE"/>
      <charset val="238"/>
    </font>
    <font>
      <b/>
      <sz val="10"/>
      <name val="Arial"/>
      <family val="2"/>
      <charset val="238"/>
    </font>
    <font>
      <b/>
      <sz val="14"/>
      <name val="Arial"/>
      <family val="2"/>
      <charset val="238"/>
    </font>
    <font>
      <b/>
      <sz val="12"/>
      <name val="Arial"/>
      <family val="2"/>
      <charset val="238"/>
    </font>
    <font>
      <sz val="9"/>
      <name val="Times New Roman CE"/>
      <charset val="238"/>
    </font>
    <font>
      <sz val="9"/>
      <name val="Arial CE"/>
      <charset val="238"/>
    </font>
  </fonts>
  <fills count="20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53"/>
      </patternFill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55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57"/>
      </patternFill>
    </fill>
    <fill>
      <patternFill patternType="solid">
        <fgColor indexed="10"/>
      </patternFill>
    </fill>
    <fill>
      <patternFill patternType="solid">
        <fgColor indexed="54"/>
      </patternFill>
    </fill>
    <fill>
      <patternFill patternType="solid">
        <fgColor indexed="42"/>
      </patternFill>
    </fill>
    <fill>
      <patternFill patternType="solid">
        <fgColor indexed="9"/>
      </patternFill>
    </fill>
    <fill>
      <patternFill patternType="solid">
        <fgColor indexed="45"/>
      </patternFill>
    </fill>
    <fill>
      <patternFill patternType="lightHorizontal"/>
    </fill>
    <fill>
      <patternFill patternType="solid">
        <fgColor indexed="65"/>
        <bgColor indexed="64"/>
      </patternFill>
    </fill>
  </fills>
  <borders count="6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6">
    <xf numFmtId="0" fontId="0" fillId="0" borderId="0"/>
    <xf numFmtId="0" fontId="20" fillId="4" borderId="0" applyNumberFormat="0" applyBorder="0" applyAlignment="0" applyProtection="0"/>
    <xf numFmtId="0" fontId="20" fillId="5" borderId="0" applyNumberFormat="0" applyBorder="0" applyAlignment="0" applyProtection="0"/>
    <xf numFmtId="0" fontId="20" fillId="6" borderId="0" applyNumberFormat="0" applyBorder="0" applyAlignment="0" applyProtection="0"/>
    <xf numFmtId="0" fontId="20" fillId="4" borderId="0" applyNumberFormat="0" applyBorder="0" applyAlignment="0" applyProtection="0"/>
    <xf numFmtId="0" fontId="20" fillId="7" borderId="0" applyNumberFormat="0" applyBorder="0" applyAlignment="0" applyProtection="0"/>
    <xf numFmtId="0" fontId="20" fillId="6" borderId="0" applyNumberFormat="0" applyBorder="0" applyAlignment="0" applyProtection="0"/>
    <xf numFmtId="0" fontId="20" fillId="9" borderId="0" applyNumberFormat="0" applyBorder="0" applyAlignment="0" applyProtection="0"/>
    <xf numFmtId="0" fontId="20" fillId="5" borderId="0" applyNumberFormat="0" applyBorder="0" applyAlignment="0" applyProtection="0"/>
    <xf numFmtId="0" fontId="20" fillId="10" borderId="0" applyNumberFormat="0" applyBorder="0" applyAlignment="0" applyProtection="0"/>
    <xf numFmtId="0" fontId="20" fillId="9" borderId="0" applyNumberFormat="0" applyBorder="0" applyAlignment="0" applyProtection="0"/>
    <xf numFmtId="0" fontId="20" fillId="11" borderId="0" applyNumberFormat="0" applyBorder="0" applyAlignment="0" applyProtection="0"/>
    <xf numFmtId="0" fontId="20" fillId="10" borderId="0" applyNumberFormat="0" applyBorder="0" applyAlignment="0" applyProtection="0"/>
    <xf numFmtId="0" fontId="21" fillId="2" borderId="0" applyNumberFormat="0" applyBorder="0" applyAlignment="0" applyProtection="0"/>
    <xf numFmtId="0" fontId="21" fillId="5" borderId="0" applyNumberFormat="0" applyBorder="0" applyAlignment="0" applyProtection="0"/>
    <xf numFmtId="0" fontId="21" fillId="10" borderId="0" applyNumberFormat="0" applyBorder="0" applyAlignment="0" applyProtection="0"/>
    <xf numFmtId="0" fontId="21" fillId="9" borderId="0" applyNumberFormat="0" applyBorder="0" applyAlignment="0" applyProtection="0"/>
    <xf numFmtId="0" fontId="21" fillId="2" borderId="0" applyNumberFormat="0" applyBorder="0" applyAlignment="0" applyProtection="0"/>
    <xf numFmtId="0" fontId="21" fillId="5" borderId="0" applyNumberFormat="0" applyBorder="0" applyAlignment="0" applyProtection="0"/>
    <xf numFmtId="0" fontId="22" fillId="10" borderId="1" applyNumberFormat="0" applyAlignment="0" applyProtection="0"/>
    <xf numFmtId="0" fontId="23" fillId="0" borderId="0" applyNumberFormat="0" applyFill="0" applyBorder="0" applyAlignment="0" applyProtection="0"/>
    <xf numFmtId="0" fontId="24" fillId="0" borderId="2" applyNumberFormat="0" applyFill="0" applyAlignment="0" applyProtection="0"/>
    <xf numFmtId="0" fontId="25" fillId="0" borderId="3" applyNumberFormat="0" applyFill="0" applyAlignment="0" applyProtection="0"/>
    <xf numFmtId="0" fontId="26" fillId="0" borderId="4" applyNumberFormat="0" applyFill="0" applyAlignment="0" applyProtection="0"/>
    <xf numFmtId="0" fontId="26" fillId="0" borderId="0" applyNumberFormat="0" applyFill="0" applyBorder="0" applyAlignment="0" applyProtection="0"/>
    <xf numFmtId="0" fontId="27" fillId="8" borderId="5" applyNumberFormat="0" applyAlignment="0" applyProtection="0"/>
    <xf numFmtId="43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6" applyNumberFormat="0" applyFill="0" applyAlignment="0" applyProtection="0"/>
    <xf numFmtId="0" fontId="30" fillId="6" borderId="7" applyNumberFormat="0" applyFont="0" applyAlignment="0" applyProtection="0"/>
    <xf numFmtId="0" fontId="21" fillId="2" borderId="0" applyNumberFormat="0" applyBorder="0" applyAlignment="0" applyProtection="0"/>
    <xf numFmtId="0" fontId="21" fillId="13" borderId="0" applyNumberFormat="0" applyBorder="0" applyAlignment="0" applyProtection="0"/>
    <xf numFmtId="0" fontId="21" fillId="12" borderId="0" applyNumberFormat="0" applyBorder="0" applyAlignment="0" applyProtection="0"/>
    <xf numFmtId="0" fontId="21" fillId="14" borderId="0" applyNumberFormat="0" applyBorder="0" applyAlignment="0" applyProtection="0"/>
    <xf numFmtId="0" fontId="21" fillId="2" borderId="0" applyNumberFormat="0" applyBorder="0" applyAlignment="0" applyProtection="0"/>
    <xf numFmtId="0" fontId="21" fillId="3" borderId="0" applyNumberFormat="0" applyBorder="0" applyAlignment="0" applyProtection="0"/>
    <xf numFmtId="0" fontId="31" fillId="15" borderId="0" applyNumberFormat="0" applyBorder="0" applyAlignment="0" applyProtection="0"/>
    <xf numFmtId="0" fontId="32" fillId="16" borderId="8" applyNumberFormat="0" applyAlignment="0" applyProtection="0"/>
    <xf numFmtId="0" fontId="33" fillId="0" borderId="0" applyNumberFormat="0" applyFill="0" applyBorder="0" applyAlignment="0" applyProtection="0"/>
    <xf numFmtId="0" fontId="2" fillId="0" borderId="0"/>
    <xf numFmtId="0" fontId="30" fillId="0" borderId="0"/>
    <xf numFmtId="0" fontId="34" fillId="0" borderId="9" applyNumberFormat="0" applyFill="0" applyAlignment="0" applyProtection="0"/>
    <xf numFmtId="0" fontId="35" fillId="17" borderId="0" applyNumberFormat="0" applyBorder="0" applyAlignment="0" applyProtection="0"/>
    <xf numFmtId="0" fontId="36" fillId="10" borderId="0" applyNumberFormat="0" applyBorder="0" applyAlignment="0" applyProtection="0"/>
    <xf numFmtId="0" fontId="37" fillId="16" borderId="1" applyNumberFormat="0" applyAlignment="0" applyProtection="0"/>
  </cellStyleXfs>
  <cellXfs count="479">
    <xf numFmtId="0" fontId="0" fillId="0" borderId="0" xfId="0"/>
    <xf numFmtId="0" fontId="5" fillId="0" borderId="0" xfId="40" applyFont="1" applyAlignment="1">
      <alignment vertical="center"/>
    </xf>
    <xf numFmtId="0" fontId="5" fillId="0" borderId="0" xfId="40" applyFont="1" applyAlignment="1">
      <alignment horizontal="center" vertical="center"/>
    </xf>
    <xf numFmtId="0" fontId="6" fillId="0" borderId="0" xfId="40" applyFont="1" applyAlignment="1">
      <alignment horizontal="center" vertical="center"/>
    </xf>
    <xf numFmtId="0" fontId="7" fillId="0" borderId="0" xfId="40" applyFont="1" applyAlignment="1">
      <alignment horizontal="center" vertical="center"/>
    </xf>
    <xf numFmtId="0" fontId="7" fillId="0" borderId="0" xfId="40" applyFont="1" applyAlignment="1">
      <alignment vertical="center"/>
    </xf>
    <xf numFmtId="0" fontId="7" fillId="0" borderId="0" xfId="40" applyFont="1" applyAlignment="1">
      <alignment horizontal="left" vertical="center"/>
    </xf>
    <xf numFmtId="0" fontId="8" fillId="0" borderId="0" xfId="40" applyFont="1" applyAlignment="1">
      <alignment horizontal="left" vertical="center"/>
    </xf>
    <xf numFmtId="0" fontId="9" fillId="0" borderId="0" xfId="40" applyFont="1" applyAlignment="1">
      <alignment horizontal="center" vertical="center"/>
    </xf>
    <xf numFmtId="0" fontId="5" fillId="0" borderId="10" xfId="40" applyFont="1" applyBorder="1" applyAlignment="1">
      <alignment horizontal="center" vertical="center"/>
    </xf>
    <xf numFmtId="0" fontId="10" fillId="0" borderId="0" xfId="40" applyFont="1" applyAlignment="1">
      <alignment horizontal="center" vertical="center"/>
    </xf>
    <xf numFmtId="0" fontId="6" fillId="0" borderId="0" xfId="40" applyFont="1" applyAlignment="1">
      <alignment vertical="center"/>
    </xf>
    <xf numFmtId="165" fontId="4" fillId="0" borderId="11" xfId="27" applyNumberFormat="1" applyFont="1" applyFill="1" applyBorder="1" applyAlignment="1">
      <alignment horizontal="center"/>
    </xf>
    <xf numFmtId="165" fontId="5" fillId="0" borderId="12" xfId="40" applyNumberFormat="1" applyFont="1" applyBorder="1" applyAlignment="1">
      <alignment horizontal="center" vertical="center"/>
    </xf>
    <xf numFmtId="165" fontId="5" fillId="0" borderId="11" xfId="27" applyNumberFormat="1" applyFont="1" applyFill="1" applyBorder="1" applyAlignment="1">
      <alignment horizontal="center"/>
    </xf>
    <xf numFmtId="0" fontId="5" fillId="0" borderId="0" xfId="40" applyFont="1" applyAlignment="1">
      <alignment vertical="center" wrapText="1"/>
    </xf>
    <xf numFmtId="0" fontId="5" fillId="0" borderId="0" xfId="40" applyFont="1" applyAlignment="1">
      <alignment horizontal="center" vertical="center" wrapText="1"/>
    </xf>
    <xf numFmtId="165" fontId="7" fillId="0" borderId="11" xfId="27" applyNumberFormat="1" applyFont="1" applyFill="1" applyBorder="1" applyAlignment="1">
      <alignment horizontal="center"/>
    </xf>
    <xf numFmtId="0" fontId="5" fillId="18" borderId="10" xfId="40" applyFont="1" applyFill="1" applyBorder="1" applyAlignment="1">
      <alignment horizontal="center" vertical="center"/>
    </xf>
    <xf numFmtId="165" fontId="5" fillId="18" borderId="12" xfId="27" applyNumberFormat="1" applyFont="1" applyFill="1" applyBorder="1" applyAlignment="1">
      <alignment horizontal="center"/>
    </xf>
    <xf numFmtId="165" fontId="5" fillId="18" borderId="11" xfId="27" applyNumberFormat="1" applyFont="1" applyFill="1" applyBorder="1" applyAlignment="1">
      <alignment horizontal="center"/>
    </xf>
    <xf numFmtId="0" fontId="13" fillId="0" borderId="0" xfId="0" applyFont="1"/>
    <xf numFmtId="0" fontId="13" fillId="0" borderId="0" xfId="0" applyFont="1" applyAlignment="1">
      <alignment horizontal="centerContinuous"/>
    </xf>
    <xf numFmtId="0" fontId="13" fillId="0" borderId="0" xfId="0" applyFont="1" applyBorder="1" applyAlignment="1">
      <alignment horizontal="centerContinuous"/>
    </xf>
    <xf numFmtId="0" fontId="15" fillId="0" borderId="0" xfId="0" applyFont="1" applyAlignment="1">
      <alignment horizontal="center" vertical="center"/>
    </xf>
    <xf numFmtId="0" fontId="13" fillId="0" borderId="16" xfId="0" applyFont="1" applyBorder="1" applyAlignment="1">
      <alignment horizontal="centerContinuous"/>
    </xf>
    <xf numFmtId="0" fontId="13" fillId="0" borderId="0" xfId="0" applyFont="1" applyAlignment="1"/>
    <xf numFmtId="165" fontId="4" fillId="0" borderId="20" xfId="40" applyNumberFormat="1" applyFont="1" applyBorder="1" applyAlignment="1">
      <alignment horizontal="center"/>
    </xf>
    <xf numFmtId="0" fontId="13" fillId="0" borderId="12" xfId="0" applyFont="1" applyBorder="1"/>
    <xf numFmtId="166" fontId="30" fillId="0" borderId="0" xfId="41" applyNumberFormat="1" applyFill="1" applyAlignment="1">
      <alignment horizontal="center" vertical="center" wrapText="1"/>
    </xf>
    <xf numFmtId="166" fontId="30" fillId="0" borderId="0" xfId="41" applyNumberFormat="1" applyFill="1" applyAlignment="1">
      <alignment vertical="center" wrapText="1"/>
    </xf>
    <xf numFmtId="166" fontId="39" fillId="0" borderId="21" xfId="41" applyNumberFormat="1" applyFont="1" applyFill="1" applyBorder="1" applyAlignment="1">
      <alignment horizontal="center" vertical="center"/>
    </xf>
    <xf numFmtId="166" fontId="39" fillId="0" borderId="23" xfId="41" applyNumberFormat="1" applyFont="1" applyFill="1" applyBorder="1" applyAlignment="1">
      <alignment horizontal="center" vertical="center" wrapText="1"/>
    </xf>
    <xf numFmtId="166" fontId="40" fillId="0" borderId="24" xfId="41" applyNumberFormat="1" applyFont="1" applyFill="1" applyBorder="1" applyAlignment="1">
      <alignment horizontal="center" vertical="center" wrapText="1"/>
    </xf>
    <xf numFmtId="166" fontId="40" fillId="0" borderId="25" xfId="41" applyNumberFormat="1" applyFont="1" applyFill="1" applyBorder="1" applyAlignment="1">
      <alignment horizontal="center" vertical="center" wrapText="1"/>
    </xf>
    <xf numFmtId="166" fontId="40" fillId="0" borderId="26" xfId="41" applyNumberFormat="1" applyFont="1" applyFill="1" applyBorder="1" applyAlignment="1">
      <alignment horizontal="center" vertical="center" wrapText="1"/>
    </xf>
    <xf numFmtId="166" fontId="40" fillId="0" borderId="27" xfId="41" applyNumberFormat="1" applyFont="1" applyFill="1" applyBorder="1" applyAlignment="1">
      <alignment horizontal="center" vertical="center" wrapText="1"/>
    </xf>
    <xf numFmtId="166" fontId="40" fillId="0" borderId="28" xfId="41" applyNumberFormat="1" applyFont="1" applyFill="1" applyBorder="1" applyAlignment="1">
      <alignment horizontal="center" vertical="center" wrapText="1"/>
    </xf>
    <xf numFmtId="166" fontId="40" fillId="0" borderId="29" xfId="41" applyNumberFormat="1" applyFont="1" applyFill="1" applyBorder="1" applyAlignment="1">
      <alignment horizontal="center" vertical="center" wrapText="1"/>
    </xf>
    <xf numFmtId="166" fontId="40" fillId="0" borderId="25" xfId="41" applyNumberFormat="1" applyFont="1" applyFill="1" applyBorder="1" applyAlignment="1">
      <alignment horizontal="left" vertical="center" wrapText="1" indent="1"/>
    </xf>
    <xf numFmtId="166" fontId="41" fillId="0" borderId="30" xfId="41" applyNumberFormat="1" applyFont="1" applyFill="1" applyBorder="1" applyAlignment="1" applyProtection="1">
      <alignment horizontal="left" vertical="center" wrapText="1" indent="2"/>
    </xf>
    <xf numFmtId="166" fontId="41" fillId="0" borderId="25" xfId="41" applyNumberFormat="1" applyFont="1" applyFill="1" applyBorder="1" applyAlignment="1" applyProtection="1">
      <alignment vertical="center" wrapText="1"/>
    </xf>
    <xf numFmtId="166" fontId="41" fillId="0" borderId="29" xfId="41" applyNumberFormat="1" applyFont="1" applyFill="1" applyBorder="1" applyAlignment="1" applyProtection="1">
      <alignment vertical="center" wrapText="1"/>
    </xf>
    <xf numFmtId="166" fontId="41" fillId="0" borderId="30" xfId="41" applyNumberFormat="1" applyFont="1" applyFill="1" applyBorder="1" applyAlignment="1" applyProtection="1">
      <alignment vertical="center" wrapText="1"/>
    </xf>
    <xf numFmtId="166" fontId="41" fillId="0" borderId="27" xfId="41" applyNumberFormat="1" applyFont="1" applyFill="1" applyBorder="1" applyAlignment="1" applyProtection="1">
      <alignment vertical="center" wrapText="1"/>
    </xf>
    <xf numFmtId="166" fontId="41" fillId="0" borderId="25" xfId="41" applyNumberFormat="1" applyFont="1" applyFill="1" applyBorder="1" applyAlignment="1">
      <alignment vertical="center" wrapText="1"/>
    </xf>
    <xf numFmtId="166" fontId="40" fillId="0" borderId="10" xfId="41" applyNumberFormat="1" applyFont="1" applyFill="1" applyBorder="1" applyAlignment="1">
      <alignment horizontal="center" vertical="center" wrapText="1"/>
    </xf>
    <xf numFmtId="166" fontId="41" fillId="0" borderId="31" xfId="41" applyNumberFormat="1" applyFont="1" applyFill="1" applyBorder="1" applyAlignment="1" applyProtection="1">
      <alignment horizontal="left" vertical="center" wrapText="1" indent="1"/>
      <protection locked="0"/>
    </xf>
    <xf numFmtId="167" fontId="42" fillId="0" borderId="12" xfId="41" applyNumberFormat="1" applyFont="1" applyFill="1" applyBorder="1" applyAlignment="1" applyProtection="1">
      <alignment horizontal="left" vertical="center" wrapText="1" indent="2"/>
      <protection locked="0"/>
    </xf>
    <xf numFmtId="166" fontId="41" fillId="0" borderId="31" xfId="41" applyNumberFormat="1" applyFont="1" applyFill="1" applyBorder="1" applyAlignment="1" applyProtection="1">
      <alignment vertical="center" wrapText="1"/>
      <protection locked="0"/>
    </xf>
    <xf numFmtId="166" fontId="41" fillId="0" borderId="10" xfId="41" applyNumberFormat="1" applyFont="1" applyFill="1" applyBorder="1" applyAlignment="1" applyProtection="1">
      <alignment vertical="center" wrapText="1"/>
      <protection locked="0"/>
    </xf>
    <xf numFmtId="166" fontId="41" fillId="0" borderId="12" xfId="41" applyNumberFormat="1" applyFont="1" applyFill="1" applyBorder="1" applyAlignment="1" applyProtection="1">
      <alignment vertical="center" wrapText="1"/>
      <protection locked="0"/>
    </xf>
    <xf numFmtId="166" fontId="41" fillId="0" borderId="11" xfId="41" applyNumberFormat="1" applyFont="1" applyFill="1" applyBorder="1" applyAlignment="1" applyProtection="1">
      <alignment vertical="center" wrapText="1"/>
      <protection locked="0"/>
    </xf>
    <xf numFmtId="166" fontId="41" fillId="0" borderId="31" xfId="41" applyNumberFormat="1" applyFont="1" applyFill="1" applyBorder="1" applyAlignment="1">
      <alignment vertical="center" wrapText="1"/>
    </xf>
    <xf numFmtId="166" fontId="40" fillId="0" borderId="25" xfId="41" applyNumberFormat="1" applyFont="1" applyFill="1" applyBorder="1" applyAlignment="1" applyProtection="1">
      <alignment horizontal="left" vertical="center" wrapText="1" indent="1"/>
      <protection locked="0"/>
    </xf>
    <xf numFmtId="166" fontId="42" fillId="0" borderId="30" xfId="41" applyNumberFormat="1" applyFont="1" applyFill="1" applyBorder="1" applyAlignment="1" applyProtection="1">
      <alignment horizontal="left" vertical="center" wrapText="1" indent="2"/>
    </xf>
    <xf numFmtId="166" fontId="40" fillId="0" borderId="32" xfId="41" applyNumberFormat="1" applyFont="1" applyFill="1" applyBorder="1" applyAlignment="1">
      <alignment horizontal="center" vertical="center" wrapText="1"/>
    </xf>
    <xf numFmtId="166" fontId="41" fillId="0" borderId="33" xfId="41" applyNumberFormat="1" applyFont="1" applyFill="1" applyBorder="1" applyAlignment="1">
      <alignment vertical="center" wrapText="1"/>
    </xf>
    <xf numFmtId="166" fontId="43" fillId="0" borderId="25" xfId="41" applyNumberFormat="1" applyFont="1" applyFill="1" applyBorder="1" applyAlignment="1" applyProtection="1">
      <alignment horizontal="left" vertical="center" wrapText="1" indent="1"/>
      <protection locked="0"/>
    </xf>
    <xf numFmtId="166" fontId="41" fillId="0" borderId="25" xfId="41" applyNumberFormat="1" applyFont="1" applyFill="1" applyBorder="1" applyAlignment="1" applyProtection="1">
      <alignment vertical="center" wrapText="1"/>
      <protection locked="0"/>
    </xf>
    <xf numFmtId="166" fontId="41" fillId="0" borderId="29" xfId="41" applyNumberFormat="1" applyFont="1" applyFill="1" applyBorder="1" applyAlignment="1" applyProtection="1">
      <alignment vertical="center" wrapText="1"/>
      <protection locked="0"/>
    </xf>
    <xf numFmtId="166" fontId="41" fillId="0" borderId="30" xfId="41" applyNumberFormat="1" applyFont="1" applyFill="1" applyBorder="1" applyAlignment="1" applyProtection="1">
      <alignment vertical="center" wrapText="1"/>
      <protection locked="0"/>
    </xf>
    <xf numFmtId="166" fontId="41" fillId="0" borderId="27" xfId="41" applyNumberFormat="1" applyFont="1" applyFill="1" applyBorder="1" applyAlignment="1" applyProtection="1">
      <alignment vertical="center" wrapText="1"/>
      <protection locked="0"/>
    </xf>
    <xf numFmtId="166" fontId="40" fillId="0" borderId="36" xfId="41" applyNumberFormat="1" applyFont="1" applyFill="1" applyBorder="1" applyAlignment="1">
      <alignment horizontal="center" vertical="center" wrapText="1"/>
    </xf>
    <xf numFmtId="166" fontId="41" fillId="0" borderId="37" xfId="41" applyNumberFormat="1" applyFont="1" applyFill="1" applyBorder="1" applyAlignment="1" applyProtection="1">
      <alignment horizontal="left" vertical="center" wrapText="1" indent="1"/>
      <protection locked="0"/>
    </xf>
    <xf numFmtId="167" fontId="42" fillId="0" borderId="16" xfId="41" applyNumberFormat="1" applyFont="1" applyFill="1" applyBorder="1" applyAlignment="1" applyProtection="1">
      <alignment horizontal="left" vertical="center" wrapText="1" indent="2"/>
      <protection locked="0"/>
    </xf>
    <xf numFmtId="166" fontId="41" fillId="0" borderId="28" xfId="41" applyNumberFormat="1" applyFont="1" applyFill="1" applyBorder="1" applyAlignment="1" applyProtection="1">
      <alignment vertical="center" wrapText="1"/>
      <protection locked="0"/>
    </xf>
    <xf numFmtId="166" fontId="41" fillId="0" borderId="36" xfId="41" applyNumberFormat="1" applyFont="1" applyFill="1" applyBorder="1" applyAlignment="1" applyProtection="1">
      <alignment vertical="center" wrapText="1"/>
      <protection locked="0"/>
    </xf>
    <xf numFmtId="166" fontId="41" fillId="0" borderId="38" xfId="41" applyNumberFormat="1" applyFont="1" applyFill="1" applyBorder="1" applyAlignment="1" applyProtection="1">
      <alignment vertical="center" wrapText="1"/>
      <protection locked="0"/>
    </xf>
    <xf numFmtId="166" fontId="41" fillId="0" borderId="39" xfId="41" applyNumberFormat="1" applyFont="1" applyFill="1" applyBorder="1" applyAlignment="1" applyProtection="1">
      <alignment vertical="center" wrapText="1"/>
      <protection locked="0"/>
    </xf>
    <xf numFmtId="166" fontId="41" fillId="0" borderId="28" xfId="41" applyNumberFormat="1" applyFont="1" applyFill="1" applyBorder="1" applyAlignment="1">
      <alignment vertical="center" wrapText="1"/>
    </xf>
    <xf numFmtId="166" fontId="42" fillId="18" borderId="26" xfId="41" applyNumberFormat="1" applyFont="1" applyFill="1" applyBorder="1" applyAlignment="1" applyProtection="1">
      <alignment horizontal="left" vertical="center" wrapText="1" indent="2"/>
    </xf>
    <xf numFmtId="166" fontId="45" fillId="0" borderId="0" xfId="41" applyNumberFormat="1" applyFont="1" applyFill="1" applyAlignment="1">
      <alignment horizontal="center" vertical="center" wrapText="1"/>
    </xf>
    <xf numFmtId="166" fontId="45" fillId="0" borderId="0" xfId="41" applyNumberFormat="1" applyFont="1" applyFill="1" applyAlignment="1">
      <alignment vertical="center" wrapText="1"/>
    </xf>
    <xf numFmtId="0" fontId="39" fillId="0" borderId="29" xfId="41" applyFont="1" applyFill="1" applyBorder="1" applyAlignment="1">
      <alignment horizontal="center" vertical="center" wrapText="1"/>
    </xf>
    <xf numFmtId="0" fontId="39" fillId="0" borderId="30" xfId="41" applyFont="1" applyFill="1" applyBorder="1" applyAlignment="1">
      <alignment horizontal="center" vertical="center" wrapText="1"/>
    </xf>
    <xf numFmtId="0" fontId="39" fillId="0" borderId="27" xfId="41" applyFont="1" applyFill="1" applyBorder="1" applyAlignment="1">
      <alignment horizontal="center" vertical="center" wrapText="1"/>
    </xf>
    <xf numFmtId="0" fontId="40" fillId="0" borderId="29" xfId="41" applyFont="1" applyFill="1" applyBorder="1" applyAlignment="1">
      <alignment horizontal="center" vertical="center" wrapText="1"/>
    </xf>
    <xf numFmtId="0" fontId="40" fillId="0" borderId="30" xfId="41" applyFont="1" applyFill="1" applyBorder="1" applyAlignment="1">
      <alignment horizontal="center" vertical="center" wrapText="1"/>
    </xf>
    <xf numFmtId="0" fontId="40" fillId="0" borderId="27" xfId="41" applyFont="1" applyFill="1" applyBorder="1" applyAlignment="1">
      <alignment horizontal="center" vertical="center" wrapText="1"/>
    </xf>
    <xf numFmtId="0" fontId="46" fillId="0" borderId="40" xfId="41" applyFont="1" applyFill="1" applyBorder="1" applyAlignment="1">
      <alignment horizontal="center" vertical="center" wrapText="1"/>
    </xf>
    <xf numFmtId="0" fontId="44" fillId="0" borderId="41" xfId="41" applyFont="1" applyFill="1" applyBorder="1" applyAlignment="1" applyProtection="1">
      <alignment horizontal="left" vertical="center" wrapText="1" indent="1"/>
      <protection locked="0"/>
    </xf>
    <xf numFmtId="166" fontId="46" fillId="0" borderId="41" xfId="41" applyNumberFormat="1" applyFont="1" applyFill="1" applyBorder="1" applyAlignment="1" applyProtection="1">
      <alignment horizontal="right" vertical="center" wrapText="1" indent="1"/>
      <protection locked="0"/>
    </xf>
    <xf numFmtId="166" fontId="46" fillId="0" borderId="42" xfId="41" applyNumberFormat="1" applyFont="1" applyFill="1" applyBorder="1" applyAlignment="1" applyProtection="1">
      <alignment horizontal="right" vertical="center" wrapText="1" indent="1"/>
      <protection locked="0"/>
    </xf>
    <xf numFmtId="0" fontId="30" fillId="0" borderId="0" xfId="41" applyFill="1" applyAlignment="1">
      <alignment vertical="center" wrapText="1"/>
    </xf>
    <xf numFmtId="0" fontId="46" fillId="0" borderId="10" xfId="41" applyFont="1" applyFill="1" applyBorder="1" applyAlignment="1">
      <alignment horizontal="center" vertical="center" wrapText="1"/>
    </xf>
    <xf numFmtId="0" fontId="44" fillId="0" borderId="19" xfId="41" applyFont="1" applyFill="1" applyBorder="1" applyAlignment="1" applyProtection="1">
      <alignment horizontal="left" vertical="center" wrapText="1" indent="1"/>
      <protection locked="0"/>
    </xf>
    <xf numFmtId="166" fontId="46" fillId="0" borderId="19" xfId="41" applyNumberFormat="1" applyFont="1" applyFill="1" applyBorder="1" applyAlignment="1" applyProtection="1">
      <alignment horizontal="right" vertical="center" wrapText="1" indent="1"/>
      <protection locked="0"/>
    </xf>
    <xf numFmtId="166" fontId="46" fillId="0" borderId="11" xfId="41" applyNumberFormat="1" applyFont="1" applyFill="1" applyBorder="1" applyAlignment="1" applyProtection="1">
      <alignment horizontal="right" vertical="center" wrapText="1" indent="1"/>
      <protection locked="0"/>
    </xf>
    <xf numFmtId="0" fontId="44" fillId="0" borderId="19" xfId="41" applyFont="1" applyFill="1" applyBorder="1" applyAlignment="1" applyProtection="1">
      <alignment horizontal="left" vertical="center" wrapText="1" indent="8"/>
      <protection locked="0"/>
    </xf>
    <xf numFmtId="0" fontId="46" fillId="0" borderId="43" xfId="41" applyFont="1" applyFill="1" applyBorder="1" applyAlignment="1" applyProtection="1">
      <alignment vertical="center" wrapText="1"/>
      <protection locked="0"/>
    </xf>
    <xf numFmtId="166" fontId="46" fillId="0" borderId="12" xfId="41" applyNumberFormat="1" applyFont="1" applyFill="1" applyBorder="1" applyAlignment="1" applyProtection="1">
      <alignment horizontal="right" vertical="center" wrapText="1" indent="1"/>
      <protection locked="0"/>
    </xf>
    <xf numFmtId="0" fontId="43" fillId="0" borderId="29" xfId="41" applyFont="1" applyFill="1" applyBorder="1" applyAlignment="1">
      <alignment horizontal="center" vertical="center" wrapText="1"/>
    </xf>
    <xf numFmtId="0" fontId="47" fillId="0" borderId="44" xfId="41" applyFont="1" applyFill="1" applyBorder="1" applyAlignment="1">
      <alignment vertical="center" wrapText="1"/>
    </xf>
    <xf numFmtId="166" fontId="43" fillId="0" borderId="44" xfId="41" applyNumberFormat="1" applyFont="1" applyFill="1" applyBorder="1" applyAlignment="1">
      <alignment vertical="center" wrapText="1"/>
    </xf>
    <xf numFmtId="166" fontId="43" fillId="0" borderId="45" xfId="41" applyNumberFormat="1" applyFont="1" applyFill="1" applyBorder="1" applyAlignment="1">
      <alignment vertical="center" wrapText="1"/>
    </xf>
    <xf numFmtId="0" fontId="30" fillId="0" borderId="0" xfId="41" applyFill="1" applyAlignment="1">
      <alignment horizontal="center" vertical="center" wrapText="1"/>
    </xf>
    <xf numFmtId="166" fontId="38" fillId="0" borderId="0" xfId="41" applyNumberFormat="1" applyFont="1" applyFill="1" applyAlignment="1">
      <alignment horizontal="right" wrapText="1"/>
    </xf>
    <xf numFmtId="166" fontId="39" fillId="0" borderId="29" xfId="41" applyNumberFormat="1" applyFont="1" applyFill="1" applyBorder="1" applyAlignment="1">
      <alignment horizontal="center" vertical="center" wrapText="1"/>
    </xf>
    <xf numFmtId="166" fontId="39" fillId="0" borderId="30" xfId="41" applyNumberFormat="1" applyFont="1" applyFill="1" applyBorder="1" applyAlignment="1">
      <alignment horizontal="center" vertical="center" wrapText="1"/>
    </xf>
    <xf numFmtId="166" fontId="39" fillId="0" borderId="27" xfId="41" applyNumberFormat="1" applyFont="1" applyFill="1" applyBorder="1" applyAlignment="1" applyProtection="1">
      <alignment horizontal="center" vertical="center" wrapText="1"/>
    </xf>
    <xf numFmtId="166" fontId="40" fillId="0" borderId="46" xfId="41" applyNumberFormat="1" applyFont="1" applyFill="1" applyBorder="1" applyAlignment="1" applyProtection="1">
      <alignment horizontal="center" vertical="center" wrapText="1"/>
    </xf>
    <xf numFmtId="166" fontId="40" fillId="0" borderId="44" xfId="41" applyNumberFormat="1" applyFont="1" applyFill="1" applyBorder="1" applyAlignment="1" applyProtection="1">
      <alignment horizontal="center" vertical="center" wrapText="1"/>
    </xf>
    <xf numFmtId="166" fontId="40" fillId="0" borderId="45" xfId="41" applyNumberFormat="1" applyFont="1" applyFill="1" applyBorder="1" applyAlignment="1" applyProtection="1">
      <alignment horizontal="center" vertical="center" wrapText="1"/>
    </xf>
    <xf numFmtId="166" fontId="48" fillId="0" borderId="10" xfId="41" applyNumberFormat="1" applyFont="1" applyFill="1" applyBorder="1" applyAlignment="1" applyProtection="1">
      <alignment horizontal="left" vertical="center" wrapText="1" indent="1"/>
      <protection locked="0"/>
    </xf>
    <xf numFmtId="166" fontId="49" fillId="0" borderId="12" xfId="41" applyNumberFormat="1" applyFont="1" applyFill="1" applyBorder="1" applyAlignment="1" applyProtection="1">
      <alignment vertical="center" wrapText="1"/>
      <protection locked="0"/>
    </xf>
    <xf numFmtId="1" fontId="49" fillId="0" borderId="12" xfId="41" applyNumberFormat="1" applyFont="1" applyFill="1" applyBorder="1" applyAlignment="1" applyProtection="1">
      <alignment vertical="center" wrapText="1"/>
      <protection locked="0"/>
    </xf>
    <xf numFmtId="166" fontId="49" fillId="0" borderId="11" xfId="41" applyNumberFormat="1" applyFont="1" applyFill="1" applyBorder="1" applyAlignment="1" applyProtection="1">
      <alignment vertical="center" wrapText="1"/>
    </xf>
    <xf numFmtId="166" fontId="50" fillId="0" borderId="10" xfId="41" applyNumberFormat="1" applyFont="1" applyFill="1" applyBorder="1" applyAlignment="1" applyProtection="1">
      <alignment horizontal="left" vertical="center" wrapText="1" indent="1"/>
      <protection locked="0"/>
    </xf>
    <xf numFmtId="166" fontId="51" fillId="0" borderId="10" xfId="41" applyNumberFormat="1" applyFont="1" applyFill="1" applyBorder="1" applyAlignment="1" applyProtection="1">
      <alignment horizontal="left" vertical="center" wrapText="1" indent="1"/>
      <protection locked="0"/>
    </xf>
    <xf numFmtId="166" fontId="39" fillId="0" borderId="29" xfId="41" applyNumberFormat="1" applyFont="1" applyFill="1" applyBorder="1" applyAlignment="1">
      <alignment horizontal="left" vertical="center" wrapText="1"/>
    </xf>
    <xf numFmtId="166" fontId="39" fillId="0" borderId="30" xfId="41" applyNumberFormat="1" applyFont="1" applyFill="1" applyBorder="1" applyAlignment="1">
      <alignment vertical="center" wrapText="1"/>
    </xf>
    <xf numFmtId="166" fontId="39" fillId="18" borderId="30" xfId="41" applyNumberFormat="1" applyFont="1" applyFill="1" applyBorder="1" applyAlignment="1" applyProtection="1">
      <alignment vertical="center" wrapText="1"/>
    </xf>
    <xf numFmtId="0" fontId="0" fillId="0" borderId="12" xfId="0" applyBorder="1"/>
    <xf numFmtId="0" fontId="4" fillId="0" borderId="10" xfId="40" applyFont="1" applyBorder="1" applyAlignment="1">
      <alignment horizontal="center" vertical="center"/>
    </xf>
    <xf numFmtId="0" fontId="52" fillId="0" borderId="0" xfId="40" applyFont="1" applyAlignment="1">
      <alignment vertical="center"/>
    </xf>
    <xf numFmtId="0" fontId="0" fillId="0" borderId="47" xfId="0" applyBorder="1"/>
    <xf numFmtId="0" fontId="0" fillId="0" borderId="10" xfId="0" applyBorder="1"/>
    <xf numFmtId="0" fontId="0" fillId="0" borderId="48" xfId="0" applyBorder="1"/>
    <xf numFmtId="0" fontId="0" fillId="0" borderId="40" xfId="0" applyBorder="1"/>
    <xf numFmtId="165" fontId="4" fillId="0" borderId="11" xfId="40" applyNumberFormat="1" applyFont="1" applyBorder="1" applyAlignment="1">
      <alignment horizontal="center"/>
    </xf>
    <xf numFmtId="0" fontId="4" fillId="0" borderId="48" xfId="40" applyFont="1" applyBorder="1" applyAlignment="1">
      <alignment horizontal="center" vertical="center"/>
    </xf>
    <xf numFmtId="0" fontId="4" fillId="0" borderId="20" xfId="40" applyFont="1" applyBorder="1" applyAlignment="1">
      <alignment vertical="center"/>
    </xf>
    <xf numFmtId="165" fontId="4" fillId="0" borderId="23" xfId="40" applyNumberFormat="1" applyFont="1" applyBorder="1" applyAlignment="1">
      <alignment horizontal="center"/>
    </xf>
    <xf numFmtId="14" fontId="42" fillId="0" borderId="12" xfId="41" applyNumberFormat="1" applyFont="1" applyFill="1" applyBorder="1" applyAlignment="1" applyProtection="1">
      <alignment horizontal="left" vertical="center" wrapText="1" indent="2"/>
      <protection locked="0"/>
    </xf>
    <xf numFmtId="49" fontId="5" fillId="0" borderId="12" xfId="0" applyNumberFormat="1" applyFont="1" applyBorder="1" applyAlignment="1">
      <alignment horizontal="center"/>
    </xf>
    <xf numFmtId="49" fontId="5" fillId="0" borderId="12" xfId="40" applyNumberFormat="1" applyFont="1" applyBorder="1" applyAlignment="1">
      <alignment horizontal="left"/>
    </xf>
    <xf numFmtId="0" fontId="7" fillId="0" borderId="10" xfId="40" applyFont="1" applyBorder="1" applyAlignment="1">
      <alignment horizontal="center" vertical="center"/>
    </xf>
    <xf numFmtId="0" fontId="54" fillId="0" borderId="0" xfId="40" applyFont="1" applyAlignment="1">
      <alignment vertical="center"/>
    </xf>
    <xf numFmtId="166" fontId="56" fillId="0" borderId="0" xfId="41" applyNumberFormat="1" applyFont="1" applyFill="1" applyAlignment="1">
      <alignment horizontal="center" vertical="center" wrapText="1"/>
    </xf>
    <xf numFmtId="166" fontId="56" fillId="0" borderId="0" xfId="41" applyNumberFormat="1" applyFont="1" applyFill="1" applyAlignment="1">
      <alignment vertical="center" wrapText="1"/>
    </xf>
    <xf numFmtId="166" fontId="17" fillId="0" borderId="0" xfId="41" applyNumberFormat="1" applyFont="1" applyFill="1" applyAlignment="1">
      <alignment horizontal="right" wrapText="1"/>
    </xf>
    <xf numFmtId="166" fontId="30" fillId="0" borderId="0" xfId="41" applyNumberFormat="1" applyFont="1" applyFill="1" applyAlignment="1">
      <alignment horizontal="right" vertical="center"/>
    </xf>
    <xf numFmtId="166" fontId="38" fillId="0" borderId="0" xfId="41" applyNumberFormat="1" applyFont="1" applyFill="1" applyAlignment="1">
      <alignment horizontal="right"/>
    </xf>
    <xf numFmtId="166" fontId="30" fillId="0" borderId="0" xfId="41" applyNumberFormat="1" applyFont="1" applyFill="1" applyAlignment="1">
      <alignment vertical="center" wrapText="1"/>
    </xf>
    <xf numFmtId="166" fontId="30" fillId="0" borderId="0" xfId="41" applyNumberFormat="1" applyFont="1" applyFill="1" applyBorder="1" applyAlignment="1">
      <alignment vertical="center" wrapText="1"/>
    </xf>
    <xf numFmtId="166" fontId="50" fillId="0" borderId="0" xfId="41" applyNumberFormat="1" applyFont="1" applyFill="1" applyBorder="1" applyAlignment="1" applyProtection="1">
      <alignment horizontal="left" vertical="center" wrapText="1" indent="1"/>
      <protection locked="0"/>
    </xf>
    <xf numFmtId="166" fontId="30" fillId="0" borderId="0" xfId="41" applyNumberFormat="1" applyFill="1" applyBorder="1" applyAlignment="1">
      <alignment vertical="center" wrapText="1"/>
    </xf>
    <xf numFmtId="0" fontId="30" fillId="0" borderId="0" xfId="41" applyNumberFormat="1" applyFill="1" applyBorder="1" applyAlignment="1">
      <alignment horizontal="center" vertical="center" wrapText="1"/>
    </xf>
    <xf numFmtId="166" fontId="30" fillId="0" borderId="0" xfId="41" applyNumberFormat="1" applyFill="1" applyBorder="1" applyAlignment="1">
      <alignment horizontal="center" vertical="center" wrapText="1"/>
    </xf>
    <xf numFmtId="0" fontId="30" fillId="0" borderId="0" xfId="41" applyNumberFormat="1" applyFill="1" applyBorder="1" applyAlignment="1">
      <alignment vertical="center" wrapText="1"/>
    </xf>
    <xf numFmtId="0" fontId="30" fillId="0" borderId="0" xfId="41" applyNumberFormat="1" applyFont="1" applyFill="1" applyBorder="1" applyAlignment="1">
      <alignment horizontal="center" vertical="center" wrapText="1"/>
    </xf>
    <xf numFmtId="0" fontId="30" fillId="0" borderId="0" xfId="41" applyNumberFormat="1" applyFill="1" applyAlignment="1">
      <alignment horizontal="center" vertical="center" wrapText="1"/>
    </xf>
    <xf numFmtId="0" fontId="5" fillId="0" borderId="0" xfId="40" applyFont="1" applyBorder="1" applyAlignment="1">
      <alignment horizontal="left"/>
    </xf>
    <xf numFmtId="0" fontId="5" fillId="0" borderId="12" xfId="40" applyFont="1" applyBorder="1" applyAlignment="1">
      <alignment horizontal="left" vertical="center"/>
    </xf>
    <xf numFmtId="49" fontId="5" fillId="0" borderId="12" xfId="40" applyNumberFormat="1" applyFont="1" applyBorder="1" applyAlignment="1">
      <alignment horizontal="right"/>
    </xf>
    <xf numFmtId="165" fontId="5" fillId="0" borderId="11" xfId="40" applyNumberFormat="1" applyFont="1" applyBorder="1" applyAlignment="1">
      <alignment horizontal="center" vertical="center"/>
    </xf>
    <xf numFmtId="165" fontId="5" fillId="0" borderId="11" xfId="27" applyNumberFormat="1" applyFont="1" applyBorder="1" applyAlignment="1">
      <alignment horizontal="center"/>
    </xf>
    <xf numFmtId="165" fontId="7" fillId="0" borderId="11" xfId="27" applyNumberFormat="1" applyFont="1" applyBorder="1" applyAlignment="1">
      <alignment horizontal="center"/>
    </xf>
    <xf numFmtId="165" fontId="4" fillId="0" borderId="11" xfId="27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40" applyFont="1" applyAlignment="1">
      <alignment horizontal="center"/>
    </xf>
    <xf numFmtId="165" fontId="5" fillId="0" borderId="12" xfId="27" applyNumberFormat="1" applyFont="1" applyBorder="1" applyAlignment="1">
      <alignment horizontal="center"/>
    </xf>
    <xf numFmtId="165" fontId="7" fillId="0" borderId="12" xfId="27" applyNumberFormat="1" applyFont="1" applyBorder="1" applyAlignment="1">
      <alignment horizontal="center"/>
    </xf>
    <xf numFmtId="165" fontId="5" fillId="19" borderId="12" xfId="27" applyNumberFormat="1" applyFont="1" applyFill="1" applyBorder="1" applyAlignment="1">
      <alignment horizontal="center"/>
    </xf>
    <xf numFmtId="165" fontId="4" fillId="0" borderId="12" xfId="27" applyNumberFormat="1" applyFont="1" applyBorder="1" applyAlignment="1">
      <alignment horizontal="center"/>
    </xf>
    <xf numFmtId="165" fontId="9" fillId="0" borderId="12" xfId="27" applyNumberFormat="1" applyFont="1" applyBorder="1" applyAlignment="1">
      <alignment horizontal="center"/>
    </xf>
    <xf numFmtId="165" fontId="4" fillId="0" borderId="12" xfId="40" applyNumberFormat="1" applyFont="1" applyBorder="1" applyAlignment="1">
      <alignment horizontal="center"/>
    </xf>
    <xf numFmtId="0" fontId="0" fillId="0" borderId="17" xfId="0" applyBorder="1"/>
    <xf numFmtId="0" fontId="5" fillId="0" borderId="17" xfId="40" applyFont="1" applyBorder="1" applyAlignment="1">
      <alignment horizontal="left"/>
    </xf>
    <xf numFmtId="0" fontId="5" fillId="0" borderId="17" xfId="0" applyFont="1" applyBorder="1"/>
    <xf numFmtId="0" fontId="4" fillId="0" borderId="22" xfId="40" applyFont="1" applyBorder="1" applyAlignment="1">
      <alignment vertical="center"/>
    </xf>
    <xf numFmtId="0" fontId="11" fillId="18" borderId="34" xfId="40" applyFont="1" applyFill="1" applyBorder="1" applyAlignment="1">
      <alignment horizontal="center" vertical="center" wrapText="1"/>
    </xf>
    <xf numFmtId="165" fontId="5" fillId="0" borderId="40" xfId="40" applyNumberFormat="1" applyFont="1" applyBorder="1" applyAlignment="1">
      <alignment horizontal="center" vertical="center"/>
    </xf>
    <xf numFmtId="165" fontId="5" fillId="0" borderId="49" xfId="40" applyNumberFormat="1" applyFont="1" applyBorder="1" applyAlignment="1">
      <alignment horizontal="center" vertical="center"/>
    </xf>
    <xf numFmtId="165" fontId="5" fillId="0" borderId="50" xfId="27" applyNumberFormat="1" applyFont="1" applyFill="1" applyBorder="1" applyAlignment="1">
      <alignment horizontal="center"/>
    </xf>
    <xf numFmtId="165" fontId="5" fillId="0" borderId="10" xfId="40" applyNumberFormat="1" applyFont="1" applyBorder="1" applyAlignment="1">
      <alignment horizontal="center" vertical="center"/>
    </xf>
    <xf numFmtId="165" fontId="5" fillId="0" borderId="10" xfId="27" applyNumberFormat="1" applyFont="1" applyBorder="1" applyAlignment="1">
      <alignment horizontal="center"/>
    </xf>
    <xf numFmtId="165" fontId="7" fillId="0" borderId="10" xfId="27" applyNumberFormat="1" applyFont="1" applyBorder="1" applyAlignment="1">
      <alignment horizontal="center"/>
    </xf>
    <xf numFmtId="165" fontId="4" fillId="0" borderId="10" xfId="27" applyNumberFormat="1" applyFont="1" applyBorder="1" applyAlignment="1">
      <alignment horizontal="center"/>
    </xf>
    <xf numFmtId="165" fontId="5" fillId="18" borderId="10" xfId="27" applyNumberFormat="1" applyFont="1" applyFill="1" applyBorder="1" applyAlignment="1">
      <alignment horizontal="center"/>
    </xf>
    <xf numFmtId="165" fontId="9" fillId="0" borderId="11" xfId="27" applyNumberFormat="1" applyFont="1" applyFill="1" applyBorder="1" applyAlignment="1">
      <alignment horizontal="center"/>
    </xf>
    <xf numFmtId="165" fontId="9" fillId="0" borderId="10" xfId="27" applyNumberFormat="1" applyFont="1" applyBorder="1" applyAlignment="1">
      <alignment horizontal="center"/>
    </xf>
    <xf numFmtId="165" fontId="4" fillId="0" borderId="10" xfId="40" applyNumberFormat="1" applyFont="1" applyBorder="1" applyAlignment="1">
      <alignment horizontal="center"/>
    </xf>
    <xf numFmtId="165" fontId="4" fillId="0" borderId="48" xfId="40" applyNumberFormat="1" applyFont="1" applyBorder="1" applyAlignment="1">
      <alignment horizontal="center"/>
    </xf>
    <xf numFmtId="165" fontId="5" fillId="0" borderId="17" xfId="27" applyNumberFormat="1" applyFont="1" applyFill="1" applyBorder="1" applyAlignment="1">
      <alignment horizontal="center"/>
    </xf>
    <xf numFmtId="166" fontId="51" fillId="0" borderId="0" xfId="41" applyNumberFormat="1" applyFont="1" applyFill="1" applyBorder="1" applyAlignment="1" applyProtection="1">
      <alignment horizontal="left" vertical="center" wrapText="1" indent="1"/>
      <protection locked="0"/>
    </xf>
    <xf numFmtId="0" fontId="61" fillId="0" borderId="0" xfId="0" applyFont="1" applyAlignment="1">
      <alignment horizontal="center"/>
    </xf>
    <xf numFmtId="0" fontId="0" fillId="0" borderId="29" xfId="0" applyBorder="1"/>
    <xf numFmtId="0" fontId="0" fillId="0" borderId="30" xfId="0" applyBorder="1"/>
    <xf numFmtId="0" fontId="0" fillId="0" borderId="27" xfId="0" applyBorder="1"/>
    <xf numFmtId="0" fontId="0" fillId="0" borderId="20" xfId="0" applyBorder="1"/>
    <xf numFmtId="0" fontId="62" fillId="0" borderId="0" xfId="0" applyFont="1" applyAlignment="1">
      <alignment horizontal="center"/>
    </xf>
    <xf numFmtId="0" fontId="53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0" fillId="0" borderId="49" xfId="0" applyBorder="1"/>
    <xf numFmtId="0" fontId="0" fillId="0" borderId="50" xfId="0" applyBorder="1"/>
    <xf numFmtId="168" fontId="0" fillId="0" borderId="12" xfId="26" applyNumberFormat="1" applyFont="1" applyBorder="1"/>
    <xf numFmtId="14" fontId="0" fillId="0" borderId="12" xfId="0" applyNumberFormat="1" applyBorder="1"/>
    <xf numFmtId="0" fontId="0" fillId="0" borderId="11" xfId="0" applyBorder="1"/>
    <xf numFmtId="168" fontId="0" fillId="0" borderId="20" xfId="26" applyNumberFormat="1" applyFont="1" applyBorder="1"/>
    <xf numFmtId="0" fontId="0" fillId="0" borderId="23" xfId="0" applyBorder="1"/>
    <xf numFmtId="0" fontId="63" fillId="0" borderId="0" xfId="0" applyFont="1"/>
    <xf numFmtId="0" fontId="61" fillId="0" borderId="0" xfId="0" applyFont="1" applyAlignment="1">
      <alignment horizontal="left"/>
    </xf>
    <xf numFmtId="166" fontId="40" fillId="0" borderId="12" xfId="41" applyNumberFormat="1" applyFont="1" applyFill="1" applyBorder="1" applyAlignment="1">
      <alignment horizontal="center" vertical="center" wrapText="1"/>
    </xf>
    <xf numFmtId="166" fontId="40" fillId="0" borderId="11" xfId="41" applyNumberFormat="1" applyFont="1" applyFill="1" applyBorder="1" applyAlignment="1">
      <alignment horizontal="center" vertical="center" wrapText="1"/>
    </xf>
    <xf numFmtId="166" fontId="50" fillId="0" borderId="12" xfId="41" applyNumberFormat="1" applyFont="1" applyFill="1" applyBorder="1" applyAlignment="1">
      <alignment horizontal="left" vertical="center" wrapText="1" indent="1"/>
    </xf>
    <xf numFmtId="166" fontId="41" fillId="0" borderId="12" xfId="41" applyNumberFormat="1" applyFont="1" applyFill="1" applyBorder="1" applyAlignment="1" applyProtection="1">
      <alignment horizontal="left" vertical="center" wrapText="1" indent="2"/>
    </xf>
    <xf numFmtId="168" fontId="41" fillId="0" borderId="12" xfId="26" applyNumberFormat="1" applyFont="1" applyFill="1" applyBorder="1" applyAlignment="1" applyProtection="1">
      <alignment vertical="center" wrapText="1"/>
    </xf>
    <xf numFmtId="168" fontId="41" fillId="0" borderId="11" xfId="26" applyNumberFormat="1" applyFont="1" applyFill="1" applyBorder="1" applyAlignment="1">
      <alignment vertical="center" wrapText="1"/>
    </xf>
    <xf numFmtId="166" fontId="41" fillId="0" borderId="12" xfId="41" applyNumberFormat="1" applyFont="1" applyFill="1" applyBorder="1" applyAlignment="1" applyProtection="1">
      <alignment horizontal="left" vertical="center" wrapText="1" indent="1"/>
      <protection locked="0"/>
    </xf>
    <xf numFmtId="166" fontId="41" fillId="0" borderId="11" xfId="41" applyNumberFormat="1" applyFont="1" applyFill="1" applyBorder="1" applyAlignment="1">
      <alignment vertical="center" wrapText="1"/>
    </xf>
    <xf numFmtId="166" fontId="40" fillId="0" borderId="12" xfId="41" applyNumberFormat="1" applyFont="1" applyFill="1" applyBorder="1" applyAlignment="1" applyProtection="1">
      <alignment horizontal="left" vertical="center" wrapText="1" indent="1"/>
      <protection locked="0"/>
    </xf>
    <xf numFmtId="166" fontId="42" fillId="0" borderId="12" xfId="41" applyNumberFormat="1" applyFont="1" applyFill="1" applyBorder="1" applyAlignment="1" applyProtection="1">
      <alignment horizontal="left" vertical="center" wrapText="1" indent="2"/>
    </xf>
    <xf numFmtId="166" fontId="41" fillId="0" borderId="12" xfId="41" applyNumberFormat="1" applyFont="1" applyFill="1" applyBorder="1" applyAlignment="1" applyProtection="1">
      <alignment vertical="center" wrapText="1"/>
    </xf>
    <xf numFmtId="166" fontId="50" fillId="0" borderId="12" xfId="41" applyNumberFormat="1" applyFont="1" applyFill="1" applyBorder="1" applyAlignment="1" applyProtection="1">
      <alignment horizontal="left" vertical="center" wrapText="1" indent="1"/>
      <protection locked="0"/>
    </xf>
    <xf numFmtId="166" fontId="43" fillId="0" borderId="12" xfId="41" applyNumberFormat="1" applyFont="1" applyFill="1" applyBorder="1" applyAlignment="1" applyProtection="1">
      <alignment horizontal="left" vertical="center" wrapText="1" indent="1"/>
      <protection locked="0"/>
    </xf>
    <xf numFmtId="166" fontId="42" fillId="18" borderId="20" xfId="41" applyNumberFormat="1" applyFont="1" applyFill="1" applyBorder="1" applyAlignment="1" applyProtection="1">
      <alignment horizontal="left" vertical="center" wrapText="1" indent="2"/>
    </xf>
    <xf numFmtId="166" fontId="41" fillId="0" borderId="20" xfId="41" applyNumberFormat="1" applyFont="1" applyFill="1" applyBorder="1" applyAlignment="1" applyProtection="1">
      <alignment vertical="center" wrapText="1"/>
    </xf>
    <xf numFmtId="166" fontId="41" fillId="0" borderId="23" xfId="41" applyNumberFormat="1" applyFont="1" applyFill="1" applyBorder="1" applyAlignment="1">
      <alignment vertical="center" wrapText="1"/>
    </xf>
    <xf numFmtId="0" fontId="63" fillId="0" borderId="0" xfId="0" applyFont="1" applyAlignment="1">
      <alignment horizontal="center"/>
    </xf>
    <xf numFmtId="0" fontId="0" fillId="0" borderId="12" xfId="0" applyBorder="1" applyAlignment="1">
      <alignment horizontal="center"/>
    </xf>
    <xf numFmtId="168" fontId="0" fillId="0" borderId="0" xfId="26" applyNumberFormat="1" applyFont="1"/>
    <xf numFmtId="0" fontId="64" fillId="0" borderId="0" xfId="0" applyFont="1"/>
    <xf numFmtId="0" fontId="18" fillId="0" borderId="0" xfId="0" applyFont="1"/>
    <xf numFmtId="169" fontId="18" fillId="0" borderId="0" xfId="26" applyNumberFormat="1" applyFont="1"/>
    <xf numFmtId="0" fontId="18" fillId="0" borderId="12" xfId="0" applyFont="1" applyBorder="1"/>
    <xf numFmtId="0" fontId="12" fillId="0" borderId="12" xfId="0" applyFont="1" applyBorder="1"/>
    <xf numFmtId="168" fontId="64" fillId="0" borderId="12" xfId="26" applyNumberFormat="1" applyFont="1" applyBorder="1"/>
    <xf numFmtId="168" fontId="64" fillId="0" borderId="34" xfId="26" applyNumberFormat="1" applyFont="1" applyBorder="1"/>
    <xf numFmtId="168" fontId="0" fillId="0" borderId="43" xfId="26" applyNumberFormat="1" applyFont="1" applyBorder="1"/>
    <xf numFmtId="168" fontId="0" fillId="0" borderId="34" xfId="26" applyNumberFormat="1" applyFont="1" applyBorder="1"/>
    <xf numFmtId="0" fontId="18" fillId="0" borderId="0" xfId="0" applyFont="1" applyBorder="1"/>
    <xf numFmtId="0" fontId="18" fillId="0" borderId="43" xfId="0" applyFont="1" applyBorder="1"/>
    <xf numFmtId="0" fontId="12" fillId="0" borderId="12" xfId="0" applyFont="1" applyBorder="1" applyAlignment="1">
      <alignment wrapText="1"/>
    </xf>
    <xf numFmtId="168" fontId="1" fillId="0" borderId="12" xfId="26" applyNumberFormat="1" applyFont="1" applyBorder="1"/>
    <xf numFmtId="0" fontId="12" fillId="0" borderId="34" xfId="0" applyFont="1" applyBorder="1"/>
    <xf numFmtId="0" fontId="12" fillId="0" borderId="34" xfId="0" applyFont="1" applyBorder="1" applyAlignment="1">
      <alignment wrapText="1"/>
    </xf>
    <xf numFmtId="0" fontId="12" fillId="0" borderId="0" xfId="0" applyFont="1" applyBorder="1"/>
    <xf numFmtId="0" fontId="18" fillId="0" borderId="0" xfId="0" applyFont="1" applyBorder="1" applyAlignment="1">
      <alignment wrapText="1"/>
    </xf>
    <xf numFmtId="168" fontId="0" fillId="0" borderId="0" xfId="26" applyNumberFormat="1" applyFont="1" applyBorder="1"/>
    <xf numFmtId="0" fontId="12" fillId="0" borderId="0" xfId="0" applyFont="1" applyBorder="1" applyAlignment="1">
      <alignment wrapText="1"/>
    </xf>
    <xf numFmtId="169" fontId="18" fillId="0" borderId="0" xfId="26" applyNumberFormat="1" applyFont="1" applyBorder="1"/>
    <xf numFmtId="168" fontId="64" fillId="0" borderId="0" xfId="26" applyNumberFormat="1" applyFont="1" applyBorder="1"/>
    <xf numFmtId="169" fontId="18" fillId="0" borderId="12" xfId="26" applyNumberFormat="1" applyFont="1" applyBorder="1" applyAlignment="1">
      <alignment horizontal="center"/>
    </xf>
    <xf numFmtId="0" fontId="12" fillId="0" borderId="40" xfId="40" applyFont="1" applyBorder="1" applyAlignment="1">
      <alignment horizontal="center" vertical="center" wrapText="1"/>
    </xf>
    <xf numFmtId="165" fontId="5" fillId="0" borderId="17" xfId="40" applyNumberFormat="1" applyFont="1" applyBorder="1" applyAlignment="1">
      <alignment horizontal="center" vertical="center"/>
    </xf>
    <xf numFmtId="165" fontId="5" fillId="0" borderId="17" xfId="27" applyNumberFormat="1" applyFont="1" applyBorder="1" applyAlignment="1">
      <alignment horizontal="center"/>
    </xf>
    <xf numFmtId="165" fontId="7" fillId="0" borderId="17" xfId="27" applyNumberFormat="1" applyFont="1" applyBorder="1" applyAlignment="1">
      <alignment horizontal="center"/>
    </xf>
    <xf numFmtId="165" fontId="4" fillId="0" borderId="17" xfId="27" applyNumberFormat="1" applyFont="1" applyBorder="1" applyAlignment="1">
      <alignment horizontal="center"/>
    </xf>
    <xf numFmtId="165" fontId="5" fillId="18" borderId="17" xfId="27" applyNumberFormat="1" applyFont="1" applyFill="1" applyBorder="1" applyAlignment="1">
      <alignment horizontal="center"/>
    </xf>
    <xf numFmtId="165" fontId="4" fillId="0" borderId="19" xfId="27" applyNumberFormat="1" applyFont="1" applyBorder="1" applyAlignment="1">
      <alignment horizontal="center"/>
    </xf>
    <xf numFmtId="165" fontId="4" fillId="0" borderId="17" xfId="40" applyNumberFormat="1" applyFont="1" applyBorder="1" applyAlignment="1">
      <alignment horizontal="center"/>
    </xf>
    <xf numFmtId="165" fontId="4" fillId="0" borderId="22" xfId="40" applyNumberFormat="1" applyFont="1" applyBorder="1" applyAlignment="1">
      <alignment horizontal="center"/>
    </xf>
    <xf numFmtId="0" fontId="60" fillId="0" borderId="0" xfId="40" applyFont="1" applyAlignment="1">
      <alignment vertical="top"/>
    </xf>
    <xf numFmtId="0" fontId="65" fillId="18" borderId="34" xfId="40" applyFont="1" applyFill="1" applyBorder="1" applyAlignment="1">
      <alignment vertical="top" wrapText="1"/>
    </xf>
    <xf numFmtId="0" fontId="65" fillId="18" borderId="35" xfId="40" applyFont="1" applyFill="1" applyBorder="1" applyAlignment="1">
      <alignment vertical="top" wrapText="1"/>
    </xf>
    <xf numFmtId="168" fontId="60" fillId="0" borderId="49" xfId="26" applyNumberFormat="1" applyFont="1" applyBorder="1" applyAlignment="1">
      <alignment vertical="top"/>
    </xf>
    <xf numFmtId="168" fontId="60" fillId="0" borderId="50" xfId="26" applyNumberFormat="1" applyFont="1" applyBorder="1" applyAlignment="1">
      <alignment vertical="top"/>
    </xf>
    <xf numFmtId="168" fontId="60" fillId="0" borderId="12" xfId="26" applyNumberFormat="1" applyFont="1" applyBorder="1" applyAlignment="1">
      <alignment vertical="top"/>
    </xf>
    <xf numFmtId="168" fontId="60" fillId="0" borderId="11" xfId="26" applyNumberFormat="1" applyFont="1" applyBorder="1" applyAlignment="1">
      <alignment vertical="top"/>
    </xf>
    <xf numFmtId="165" fontId="60" fillId="0" borderId="12" xfId="40" applyNumberFormat="1" applyFont="1" applyBorder="1" applyAlignment="1">
      <alignment vertical="top"/>
    </xf>
    <xf numFmtId="165" fontId="60" fillId="0" borderId="11" xfId="40" applyNumberFormat="1" applyFont="1" applyBorder="1" applyAlignment="1">
      <alignment vertical="top"/>
    </xf>
    <xf numFmtId="165" fontId="60" fillId="0" borderId="19" xfId="40" applyNumberFormat="1" applyFont="1" applyBorder="1" applyAlignment="1">
      <alignment vertical="top"/>
    </xf>
    <xf numFmtId="165" fontId="66" fillId="0" borderId="12" xfId="27" applyNumberFormat="1" applyFont="1" applyBorder="1" applyAlignment="1">
      <alignment vertical="top"/>
    </xf>
    <xf numFmtId="165" fontId="66" fillId="0" borderId="11" xfId="27" applyNumberFormat="1" applyFont="1" applyBorder="1" applyAlignment="1">
      <alignment vertical="top"/>
    </xf>
    <xf numFmtId="165" fontId="60" fillId="18" borderId="12" xfId="27" applyNumberFormat="1" applyFont="1" applyFill="1" applyBorder="1" applyAlignment="1">
      <alignment vertical="top"/>
    </xf>
    <xf numFmtId="165" fontId="60" fillId="18" borderId="19" xfId="27" applyNumberFormat="1" applyFont="1" applyFill="1" applyBorder="1" applyAlignment="1">
      <alignment vertical="top"/>
    </xf>
    <xf numFmtId="165" fontId="60" fillId="0" borderId="12" xfId="27" applyNumberFormat="1" applyFont="1" applyBorder="1" applyAlignment="1">
      <alignment vertical="top"/>
    </xf>
    <xf numFmtId="165" fontId="60" fillId="0" borderId="19" xfId="27" applyNumberFormat="1" applyFont="1" applyBorder="1" applyAlignment="1">
      <alignment vertical="top"/>
    </xf>
    <xf numFmtId="168" fontId="67" fillId="0" borderId="12" xfId="26" applyNumberFormat="1" applyFont="1" applyBorder="1" applyAlignment="1">
      <alignment vertical="top"/>
    </xf>
    <xf numFmtId="165" fontId="67" fillId="0" borderId="11" xfId="27" applyNumberFormat="1" applyFont="1" applyBorder="1" applyAlignment="1">
      <alignment vertical="top"/>
    </xf>
    <xf numFmtId="165" fontId="67" fillId="0" borderId="12" xfId="27" applyNumberFormat="1" applyFont="1" applyBorder="1" applyAlignment="1">
      <alignment vertical="top"/>
    </xf>
    <xf numFmtId="168" fontId="67" fillId="0" borderId="11" xfId="26" applyNumberFormat="1" applyFont="1" applyBorder="1" applyAlignment="1">
      <alignment vertical="top"/>
    </xf>
    <xf numFmtId="168" fontId="66" fillId="0" borderId="12" xfId="26" applyNumberFormat="1" applyFont="1" applyBorder="1" applyAlignment="1">
      <alignment vertical="top"/>
    </xf>
    <xf numFmtId="168" fontId="66" fillId="0" borderId="11" xfId="26" applyNumberFormat="1" applyFont="1" applyBorder="1" applyAlignment="1">
      <alignment vertical="top"/>
    </xf>
    <xf numFmtId="168" fontId="59" fillId="0" borderId="12" xfId="26" applyNumberFormat="1" applyFont="1" applyBorder="1" applyAlignment="1">
      <alignment vertical="top"/>
    </xf>
    <xf numFmtId="168" fontId="59" fillId="0" borderId="11" xfId="26" applyNumberFormat="1" applyFont="1" applyBorder="1" applyAlignment="1">
      <alignment vertical="top"/>
    </xf>
    <xf numFmtId="0" fontId="11" fillId="18" borderId="55" xfId="40" applyFont="1" applyFill="1" applyBorder="1" applyAlignment="1">
      <alignment horizontal="center" vertical="center" wrapText="1"/>
    </xf>
    <xf numFmtId="0" fontId="11" fillId="18" borderId="15" xfId="40" applyFont="1" applyFill="1" applyBorder="1" applyAlignment="1">
      <alignment horizontal="center" vertical="center" wrapText="1"/>
    </xf>
    <xf numFmtId="165" fontId="60" fillId="0" borderId="11" xfId="27" applyNumberFormat="1" applyFont="1" applyBorder="1" applyAlignment="1">
      <alignment vertical="top"/>
    </xf>
    <xf numFmtId="165" fontId="60" fillId="18" borderId="11" xfId="27" applyNumberFormat="1" applyFont="1" applyFill="1" applyBorder="1" applyAlignment="1">
      <alignment vertical="top"/>
    </xf>
    <xf numFmtId="165" fontId="60" fillId="0" borderId="11" xfId="27" applyNumberFormat="1" applyFont="1" applyFill="1" applyBorder="1" applyAlignment="1">
      <alignment vertical="top"/>
    </xf>
    <xf numFmtId="165" fontId="66" fillId="0" borderId="11" xfId="40" applyNumberFormat="1" applyFont="1" applyBorder="1" applyAlignment="1">
      <alignment vertical="top"/>
    </xf>
    <xf numFmtId="165" fontId="5" fillId="0" borderId="51" xfId="27" applyNumberFormat="1" applyFont="1" applyFill="1" applyBorder="1" applyAlignment="1">
      <alignment horizontal="center"/>
    </xf>
    <xf numFmtId="165" fontId="7" fillId="0" borderId="17" xfId="27" applyNumberFormat="1" applyFont="1" applyFill="1" applyBorder="1" applyAlignment="1">
      <alignment horizontal="center"/>
    </xf>
    <xf numFmtId="165" fontId="9" fillId="0" borderId="17" xfId="27" applyNumberFormat="1" applyFont="1" applyFill="1" applyBorder="1" applyAlignment="1">
      <alignment horizontal="center"/>
    </xf>
    <xf numFmtId="165" fontId="4" fillId="0" borderId="17" xfId="27" applyNumberFormat="1" applyFont="1" applyFill="1" applyBorder="1" applyAlignment="1">
      <alignment horizontal="center"/>
    </xf>
    <xf numFmtId="168" fontId="60" fillId="0" borderId="53" xfId="26" applyNumberFormat="1" applyFont="1" applyBorder="1" applyAlignment="1">
      <alignment vertical="top"/>
    </xf>
    <xf numFmtId="168" fontId="60" fillId="0" borderId="19" xfId="26" applyNumberFormat="1" applyFont="1" applyBorder="1" applyAlignment="1">
      <alignment vertical="top"/>
    </xf>
    <xf numFmtId="165" fontId="66" fillId="0" borderId="19" xfId="27" applyNumberFormat="1" applyFont="1" applyBorder="1" applyAlignment="1">
      <alignment vertical="top"/>
    </xf>
    <xf numFmtId="165" fontId="67" fillId="0" borderId="19" xfId="27" applyNumberFormat="1" applyFont="1" applyBorder="1" applyAlignment="1">
      <alignment vertical="top"/>
    </xf>
    <xf numFmtId="168" fontId="67" fillId="0" borderId="19" xfId="26" applyNumberFormat="1" applyFont="1" applyBorder="1" applyAlignment="1">
      <alignment vertical="top"/>
    </xf>
    <xf numFmtId="168" fontId="66" fillId="0" borderId="19" xfId="26" applyNumberFormat="1" applyFont="1" applyBorder="1" applyAlignment="1">
      <alignment vertical="top"/>
    </xf>
    <xf numFmtId="168" fontId="59" fillId="0" borderId="19" xfId="26" applyNumberFormat="1" applyFont="1" applyBorder="1" applyAlignment="1">
      <alignment vertical="top"/>
    </xf>
    <xf numFmtId="165" fontId="4" fillId="0" borderId="19" xfId="40" applyNumberFormat="1" applyFont="1" applyBorder="1" applyAlignment="1">
      <alignment horizontal="center"/>
    </xf>
    <xf numFmtId="165" fontId="4" fillId="0" borderId="61" xfId="40" applyNumberFormat="1" applyFont="1" applyBorder="1" applyAlignment="1">
      <alignment horizontal="center"/>
    </xf>
    <xf numFmtId="1" fontId="49" fillId="0" borderId="12" xfId="41" applyNumberFormat="1" applyFont="1" applyFill="1" applyBorder="1" applyAlignment="1" applyProtection="1">
      <alignment horizontal="right" vertical="center" wrapText="1"/>
      <protection locked="0"/>
    </xf>
    <xf numFmtId="168" fontId="13" fillId="0" borderId="0" xfId="26" applyNumberFormat="1" applyFont="1"/>
    <xf numFmtId="168" fontId="13" fillId="0" borderId="0" xfId="26" applyNumberFormat="1" applyFont="1" applyAlignment="1"/>
    <xf numFmtId="168" fontId="13" fillId="0" borderId="12" xfId="26" applyNumberFormat="1" applyFont="1" applyBorder="1"/>
    <xf numFmtId="168" fontId="13" fillId="18" borderId="12" xfId="26" applyNumberFormat="1" applyFont="1" applyFill="1" applyBorder="1"/>
    <xf numFmtId="168" fontId="13" fillId="0" borderId="0" xfId="26" applyNumberFormat="1" applyFont="1" applyBorder="1"/>
    <xf numFmtId="0" fontId="7" fillId="0" borderId="0" xfId="40" applyFont="1" applyAlignment="1">
      <alignment horizontal="center"/>
    </xf>
    <xf numFmtId="166" fontId="47" fillId="0" borderId="12" xfId="41" applyNumberFormat="1" applyFont="1" applyFill="1" applyBorder="1" applyAlignment="1" applyProtection="1">
      <alignment vertical="center" wrapText="1"/>
      <protection locked="0"/>
    </xf>
    <xf numFmtId="166" fontId="47" fillId="0" borderId="11" xfId="41" applyNumberFormat="1" applyFont="1" applyFill="1" applyBorder="1" applyAlignment="1" applyProtection="1">
      <alignment vertical="center" wrapText="1"/>
    </xf>
    <xf numFmtId="168" fontId="13" fillId="0" borderId="0" xfId="0" applyNumberFormat="1" applyFont="1"/>
    <xf numFmtId="166" fontId="68" fillId="0" borderId="12" xfId="41" applyNumberFormat="1" applyFont="1" applyFill="1" applyBorder="1" applyAlignment="1" applyProtection="1">
      <alignment vertical="center" wrapText="1"/>
      <protection locked="0"/>
    </xf>
    <xf numFmtId="1" fontId="68" fillId="0" borderId="12" xfId="41" applyNumberFormat="1" applyFont="1" applyFill="1" applyBorder="1" applyAlignment="1" applyProtection="1">
      <alignment vertical="center" wrapText="1"/>
      <protection locked="0"/>
    </xf>
    <xf numFmtId="166" fontId="68" fillId="0" borderId="11" xfId="41" applyNumberFormat="1" applyFont="1" applyFill="1" applyBorder="1" applyAlignment="1" applyProtection="1">
      <alignment vertical="center" wrapText="1"/>
    </xf>
    <xf numFmtId="166" fontId="0" fillId="0" borderId="0" xfId="0" applyNumberFormat="1"/>
    <xf numFmtId="166" fontId="49" fillId="0" borderId="0" xfId="41" applyNumberFormat="1" applyFont="1" applyFill="1" applyBorder="1" applyAlignment="1" applyProtection="1">
      <alignment vertical="center" wrapText="1"/>
      <protection locked="0"/>
    </xf>
    <xf numFmtId="166" fontId="40" fillId="0" borderId="62" xfId="41" applyNumberFormat="1" applyFont="1" applyFill="1" applyBorder="1" applyAlignment="1" applyProtection="1">
      <alignment horizontal="center" vertical="center" wrapText="1"/>
    </xf>
    <xf numFmtId="166" fontId="40" fillId="0" borderId="63" xfId="41" applyNumberFormat="1" applyFont="1" applyFill="1" applyBorder="1" applyAlignment="1" applyProtection="1">
      <alignment horizontal="center" vertical="center" wrapText="1"/>
    </xf>
    <xf numFmtId="166" fontId="40" fillId="0" borderId="55" xfId="41" applyNumberFormat="1" applyFont="1" applyFill="1" applyBorder="1" applyAlignment="1" applyProtection="1">
      <alignment horizontal="center" vertical="center" wrapText="1"/>
    </xf>
    <xf numFmtId="166" fontId="47" fillId="0" borderId="11" xfId="41" applyNumberFormat="1" applyFont="1" applyFill="1" applyBorder="1" applyAlignment="1" applyProtection="1">
      <alignment vertical="center" wrapText="1"/>
      <protection locked="0"/>
    </xf>
    <xf numFmtId="166" fontId="51" fillId="0" borderId="46" xfId="41" applyNumberFormat="1" applyFont="1" applyFill="1" applyBorder="1" applyAlignment="1" applyProtection="1">
      <alignment horizontal="left" vertical="center" wrapText="1" indent="1"/>
      <protection locked="0"/>
    </xf>
    <xf numFmtId="166" fontId="49" fillId="0" borderId="44" xfId="41" applyNumberFormat="1" applyFont="1" applyFill="1" applyBorder="1" applyAlignment="1" applyProtection="1">
      <alignment vertical="center" wrapText="1"/>
      <protection locked="0"/>
    </xf>
    <xf numFmtId="1" fontId="49" fillId="0" borderId="44" xfId="41" applyNumberFormat="1" applyFont="1" applyFill="1" applyBorder="1" applyAlignment="1" applyProtection="1">
      <alignment vertical="center" wrapText="1"/>
      <protection locked="0"/>
    </xf>
    <xf numFmtId="166" fontId="49" fillId="0" borderId="45" xfId="41" applyNumberFormat="1" applyFont="1" applyFill="1" applyBorder="1" applyAlignment="1" applyProtection="1">
      <alignment vertical="center" wrapText="1"/>
    </xf>
    <xf numFmtId="166" fontId="39" fillId="0" borderId="0" xfId="41" applyNumberFormat="1" applyFont="1" applyFill="1" applyBorder="1" applyAlignment="1" applyProtection="1">
      <alignment horizontal="center" vertical="center" wrapText="1"/>
    </xf>
    <xf numFmtId="166" fontId="40" fillId="0" borderId="0" xfId="41" applyNumberFormat="1" applyFont="1" applyFill="1" applyBorder="1" applyAlignment="1" applyProtection="1">
      <alignment horizontal="center" vertical="center" wrapText="1"/>
    </xf>
    <xf numFmtId="166" fontId="47" fillId="0" borderId="0" xfId="41" applyNumberFormat="1" applyFont="1" applyFill="1" applyBorder="1" applyAlignment="1" applyProtection="1">
      <alignment vertical="center" wrapText="1"/>
    </xf>
    <xf numFmtId="166" fontId="68" fillId="0" borderId="0" xfId="41" applyNumberFormat="1" applyFont="1" applyFill="1" applyBorder="1" applyAlignment="1" applyProtection="1">
      <alignment vertical="center" wrapText="1"/>
    </xf>
    <xf numFmtId="166" fontId="47" fillId="0" borderId="0" xfId="41" applyNumberFormat="1" applyFont="1" applyFill="1" applyBorder="1" applyAlignment="1" applyProtection="1">
      <alignment vertical="center" wrapText="1"/>
      <protection locked="0"/>
    </xf>
    <xf numFmtId="166" fontId="49" fillId="0" borderId="0" xfId="41" applyNumberFormat="1" applyFont="1" applyFill="1" applyBorder="1" applyAlignment="1" applyProtection="1">
      <alignment vertical="center" wrapText="1"/>
    </xf>
    <xf numFmtId="166" fontId="39" fillId="0" borderId="0" xfId="41" applyNumberFormat="1" applyFont="1" applyFill="1" applyBorder="1" applyAlignment="1" applyProtection="1">
      <alignment vertical="center" wrapText="1"/>
    </xf>
    <xf numFmtId="165" fontId="9" fillId="0" borderId="19" xfId="40" applyNumberFormat="1" applyFont="1" applyBorder="1" applyAlignment="1">
      <alignment horizontal="center"/>
    </xf>
    <xf numFmtId="165" fontId="9" fillId="0" borderId="12" xfId="40" applyNumberFormat="1" applyFont="1" applyBorder="1" applyAlignment="1">
      <alignment horizontal="center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center" vertical="center"/>
    </xf>
    <xf numFmtId="168" fontId="13" fillId="0" borderId="12" xfId="26" applyNumberFormat="1" applyFont="1" applyFill="1" applyBorder="1"/>
    <xf numFmtId="0" fontId="13" fillId="0" borderId="64" xfId="0" applyFont="1" applyBorder="1" applyAlignment="1">
      <alignment horizontal="centerContinuous"/>
    </xf>
    <xf numFmtId="166" fontId="40" fillId="0" borderId="66" xfId="41" applyNumberFormat="1" applyFont="1" applyFill="1" applyBorder="1" applyAlignment="1">
      <alignment horizontal="center" vertical="center" wrapText="1"/>
    </xf>
    <xf numFmtId="166" fontId="41" fillId="0" borderId="66" xfId="41" applyNumberFormat="1" applyFont="1" applyFill="1" applyBorder="1" applyAlignment="1" applyProtection="1">
      <alignment horizontal="left" vertical="center" wrapText="1" indent="2"/>
    </xf>
    <xf numFmtId="167" fontId="42" fillId="0" borderId="18" xfId="41" applyNumberFormat="1" applyFont="1" applyFill="1" applyBorder="1" applyAlignment="1" applyProtection="1">
      <alignment horizontal="left" vertical="center" wrapText="1" indent="2"/>
      <protection locked="0"/>
    </xf>
    <xf numFmtId="166" fontId="42" fillId="0" borderId="66" xfId="41" applyNumberFormat="1" applyFont="1" applyFill="1" applyBorder="1" applyAlignment="1" applyProtection="1">
      <alignment horizontal="left" vertical="center" wrapText="1" indent="2"/>
    </xf>
    <xf numFmtId="14" fontId="42" fillId="0" borderId="18" xfId="41" applyNumberFormat="1" applyFont="1" applyFill="1" applyBorder="1" applyAlignment="1" applyProtection="1">
      <alignment horizontal="left" vertical="center" wrapText="1" indent="2"/>
      <protection locked="0"/>
    </xf>
    <xf numFmtId="167" fontId="42" fillId="0" borderId="0" xfId="41" applyNumberFormat="1" applyFont="1" applyFill="1" applyBorder="1" applyAlignment="1" applyProtection="1">
      <alignment horizontal="left" vertical="center" wrapText="1" indent="2"/>
      <protection locked="0"/>
    </xf>
    <xf numFmtId="166" fontId="42" fillId="18" borderId="66" xfId="41" applyNumberFormat="1" applyFont="1" applyFill="1" applyBorder="1" applyAlignment="1" applyProtection="1">
      <alignment horizontal="left" vertical="center" wrapText="1" indent="2"/>
    </xf>
    <xf numFmtId="0" fontId="9" fillId="0" borderId="12" xfId="40" applyFont="1" applyBorder="1" applyAlignment="1">
      <alignment horizontal="left" vertical="center"/>
    </xf>
    <xf numFmtId="0" fontId="9" fillId="0" borderId="11" xfId="40" applyFont="1" applyBorder="1" applyAlignment="1">
      <alignment horizontal="left" vertical="center"/>
    </xf>
    <xf numFmtId="0" fontId="4" fillId="0" borderId="0" xfId="40" applyFont="1" applyAlignment="1">
      <alignment horizontal="center" vertical="center"/>
    </xf>
    <xf numFmtId="0" fontId="7" fillId="0" borderId="0" xfId="40" applyFont="1" applyAlignment="1">
      <alignment horizontal="center" vertical="center"/>
    </xf>
    <xf numFmtId="0" fontId="4" fillId="0" borderId="40" xfId="40" applyFont="1" applyBorder="1" applyAlignment="1">
      <alignment horizontal="center" vertical="center"/>
    </xf>
    <xf numFmtId="0" fontId="4" fillId="0" borderId="49" xfId="40" applyFont="1" applyBorder="1" applyAlignment="1">
      <alignment horizontal="center" vertical="center"/>
    </xf>
    <xf numFmtId="0" fontId="4" fillId="0" borderId="50" xfId="40" applyFont="1" applyBorder="1" applyAlignment="1">
      <alignment horizontal="center" vertical="center"/>
    </xf>
    <xf numFmtId="0" fontId="5" fillId="0" borderId="12" xfId="40" applyFont="1" applyBorder="1" applyAlignment="1">
      <alignment horizontal="left"/>
    </xf>
    <xf numFmtId="0" fontId="5" fillId="0" borderId="17" xfId="40" applyFont="1" applyBorder="1" applyAlignment="1">
      <alignment horizontal="left"/>
    </xf>
    <xf numFmtId="0" fontId="4" fillId="0" borderId="12" xfId="40" applyFont="1" applyBorder="1" applyAlignment="1">
      <alignment horizontal="left" wrapText="1"/>
    </xf>
    <xf numFmtId="0" fontId="4" fillId="0" borderId="17" xfId="40" applyFont="1" applyBorder="1" applyAlignment="1">
      <alignment horizontal="left" wrapText="1"/>
    </xf>
    <xf numFmtId="0" fontId="58" fillId="0" borderId="12" xfId="40" applyFont="1" applyBorder="1" applyAlignment="1">
      <alignment horizontal="left" wrapText="1"/>
    </xf>
    <xf numFmtId="0" fontId="58" fillId="0" borderId="17" xfId="40" applyFont="1" applyBorder="1" applyAlignment="1">
      <alignment horizontal="left" wrapText="1"/>
    </xf>
    <xf numFmtId="0" fontId="4" fillId="0" borderId="12" xfId="40" applyFont="1" applyBorder="1" applyAlignment="1">
      <alignment horizontal="left"/>
    </xf>
    <xf numFmtId="0" fontId="4" fillId="0" borderId="17" xfId="40" applyFont="1" applyBorder="1" applyAlignment="1">
      <alignment horizontal="left"/>
    </xf>
    <xf numFmtId="0" fontId="7" fillId="0" borderId="12" xfId="40" applyFont="1" applyBorder="1" applyAlignment="1">
      <alignment horizontal="left"/>
    </xf>
    <xf numFmtId="0" fontId="7" fillId="0" borderId="17" xfId="40" applyFont="1" applyBorder="1" applyAlignment="1">
      <alignment horizontal="left"/>
    </xf>
    <xf numFmtId="0" fontId="5" fillId="0" borderId="12" xfId="40" applyFont="1" applyBorder="1" applyAlignment="1">
      <alignment horizontal="left" vertical="center" wrapText="1"/>
    </xf>
    <xf numFmtId="0" fontId="5" fillId="0" borderId="17" xfId="40" applyFont="1" applyBorder="1" applyAlignment="1">
      <alignment horizontal="left" vertical="center" wrapText="1"/>
    </xf>
    <xf numFmtId="0" fontId="5" fillId="0" borderId="12" xfId="40" applyFont="1" applyBorder="1" applyAlignment="1">
      <alignment horizontal="right" vertical="center" wrapText="1"/>
    </xf>
    <xf numFmtId="0" fontId="5" fillId="0" borderId="17" xfId="40" applyFont="1" applyBorder="1" applyAlignment="1">
      <alignment horizontal="right" vertical="center" wrapText="1"/>
    </xf>
    <xf numFmtId="0" fontId="5" fillId="0" borderId="12" xfId="40" applyFont="1" applyBorder="1" applyAlignment="1">
      <alignment horizontal="left" wrapText="1"/>
    </xf>
    <xf numFmtId="0" fontId="5" fillId="0" borderId="17" xfId="40" applyFont="1" applyBorder="1" applyAlignment="1">
      <alignment horizontal="left" wrapText="1"/>
    </xf>
    <xf numFmtId="0" fontId="5" fillId="18" borderId="12" xfId="40" applyFont="1" applyFill="1" applyBorder="1" applyAlignment="1">
      <alignment horizontal="center"/>
    </xf>
    <xf numFmtId="0" fontId="5" fillId="18" borderId="17" xfId="40" applyFont="1" applyFill="1" applyBorder="1" applyAlignment="1">
      <alignment horizontal="center"/>
    </xf>
    <xf numFmtId="0" fontId="11" fillId="0" borderId="49" xfId="40" applyFont="1" applyBorder="1" applyAlignment="1">
      <alignment horizontal="center" vertical="center" wrapText="1"/>
    </xf>
    <xf numFmtId="0" fontId="11" fillId="0" borderId="12" xfId="40" applyFont="1" applyBorder="1" applyAlignment="1">
      <alignment horizontal="center" vertical="center" wrapText="1"/>
    </xf>
    <xf numFmtId="0" fontId="5" fillId="0" borderId="12" xfId="40" applyFont="1" applyBorder="1" applyAlignment="1">
      <alignment horizontal="left" vertical="center"/>
    </xf>
    <xf numFmtId="0" fontId="5" fillId="0" borderId="17" xfId="40" applyFont="1" applyBorder="1" applyAlignment="1">
      <alignment horizontal="left" vertical="center"/>
    </xf>
    <xf numFmtId="0" fontId="5" fillId="0" borderId="12" xfId="40" applyFont="1" applyBorder="1" applyAlignment="1">
      <alignment horizontal="right" vertical="center"/>
    </xf>
    <xf numFmtId="0" fontId="5" fillId="0" borderId="17" xfId="40" applyFont="1" applyBorder="1" applyAlignment="1">
      <alignment horizontal="right" vertical="center"/>
    </xf>
    <xf numFmtId="0" fontId="7" fillId="0" borderId="49" xfId="40" applyFont="1" applyBorder="1" applyAlignment="1">
      <alignment horizontal="center" vertical="center"/>
    </xf>
    <xf numFmtId="0" fontId="5" fillId="0" borderId="12" xfId="40" applyFont="1" applyBorder="1" applyAlignment="1">
      <alignment horizontal="right" wrapText="1"/>
    </xf>
    <xf numFmtId="0" fontId="5" fillId="0" borderId="17" xfId="40" applyFont="1" applyBorder="1" applyAlignment="1">
      <alignment horizontal="right" wrapText="1"/>
    </xf>
    <xf numFmtId="0" fontId="11" fillId="0" borderId="13" xfId="40" applyFont="1" applyBorder="1" applyAlignment="1">
      <alignment horizontal="center" vertical="center" wrapText="1"/>
    </xf>
    <xf numFmtId="0" fontId="11" fillId="0" borderId="14" xfId="4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60" fillId="0" borderId="40" xfId="40" applyFont="1" applyBorder="1" applyAlignment="1">
      <alignment horizontal="center" vertical="center" wrapText="1"/>
    </xf>
    <xf numFmtId="0" fontId="60" fillId="0" borderId="48" xfId="40" applyFont="1" applyBorder="1" applyAlignment="1">
      <alignment horizontal="center" vertical="center" wrapText="1"/>
    </xf>
    <xf numFmtId="0" fontId="60" fillId="0" borderId="49" xfId="40" applyFont="1" applyBorder="1" applyAlignment="1">
      <alignment horizontal="center" vertical="center" wrapText="1"/>
    </xf>
    <xf numFmtId="0" fontId="60" fillId="0" borderId="20" xfId="40" applyFont="1" applyBorder="1" applyAlignment="1">
      <alignment horizontal="center" vertical="center" wrapText="1"/>
    </xf>
    <xf numFmtId="0" fontId="60" fillId="0" borderId="50" xfId="40" applyFont="1" applyBorder="1" applyAlignment="1">
      <alignment horizontal="center" vertical="center" wrapText="1"/>
    </xf>
    <xf numFmtId="0" fontId="60" fillId="0" borderId="23" xfId="40" applyFont="1" applyBorder="1" applyAlignment="1">
      <alignment horizontal="center" vertical="center" wrapText="1"/>
    </xf>
    <xf numFmtId="0" fontId="2" fillId="0" borderId="43" xfId="40" applyFont="1" applyBorder="1" applyAlignment="1">
      <alignment horizontal="center" vertical="top" wrapText="1"/>
    </xf>
    <xf numFmtId="0" fontId="17" fillId="0" borderId="43" xfId="40" applyFont="1" applyBorder="1" applyAlignment="1">
      <alignment horizontal="center" vertical="top" wrapText="1"/>
    </xf>
    <xf numFmtId="0" fontId="4" fillId="0" borderId="0" xfId="40" applyFont="1" applyAlignment="1">
      <alignment horizontal="center"/>
    </xf>
    <xf numFmtId="0" fontId="0" fillId="0" borderId="0" xfId="0" applyAlignment="1">
      <alignment horizontal="center"/>
    </xf>
    <xf numFmtId="0" fontId="7" fillId="0" borderId="0" xfId="40" applyFont="1" applyBorder="1" applyAlignment="1">
      <alignment horizontal="right"/>
    </xf>
    <xf numFmtId="0" fontId="7" fillId="0" borderId="0" xfId="40" applyFont="1" applyAlignment="1">
      <alignment horizontal="center"/>
    </xf>
    <xf numFmtId="0" fontId="12" fillId="0" borderId="40" xfId="40" applyFont="1" applyBorder="1" applyAlignment="1">
      <alignment horizontal="center" vertical="center" wrapText="1"/>
    </xf>
    <xf numFmtId="0" fontId="12" fillId="0" borderId="10" xfId="40" applyFont="1" applyBorder="1" applyAlignment="1">
      <alignment horizontal="center" vertical="center" wrapText="1"/>
    </xf>
    <xf numFmtId="0" fontId="12" fillId="0" borderId="32" xfId="40" applyFont="1" applyBorder="1" applyAlignment="1">
      <alignment horizontal="center" vertical="center" wrapText="1"/>
    </xf>
    <xf numFmtId="0" fontId="7" fillId="0" borderId="12" xfId="40" applyFont="1" applyBorder="1" applyAlignment="1">
      <alignment horizontal="center" vertical="center"/>
    </xf>
    <xf numFmtId="0" fontId="7" fillId="0" borderId="34" xfId="40" applyFont="1" applyBorder="1" applyAlignment="1">
      <alignment horizontal="center" vertical="center"/>
    </xf>
    <xf numFmtId="0" fontId="6" fillId="0" borderId="49" xfId="40" applyFont="1" applyBorder="1" applyAlignment="1">
      <alignment horizontal="center" vertical="center" wrapText="1"/>
    </xf>
    <xf numFmtId="0" fontId="6" fillId="0" borderId="12" xfId="40" applyFont="1" applyBorder="1" applyAlignment="1">
      <alignment horizontal="center" vertical="center" wrapText="1"/>
    </xf>
    <xf numFmtId="0" fontId="7" fillId="0" borderId="12" xfId="40" applyFont="1" applyBorder="1" applyAlignment="1">
      <alignment horizontal="center"/>
    </xf>
    <xf numFmtId="0" fontId="7" fillId="0" borderId="17" xfId="40" applyFont="1" applyBorder="1" applyAlignment="1">
      <alignment horizontal="center"/>
    </xf>
    <xf numFmtId="0" fontId="61" fillId="0" borderId="0" xfId="0" applyFont="1" applyAlignment="1">
      <alignment horizontal="center"/>
    </xf>
    <xf numFmtId="0" fontId="7" fillId="0" borderId="54" xfId="0" applyFont="1" applyBorder="1" applyAlignment="1">
      <alignment horizontal="center"/>
    </xf>
    <xf numFmtId="0" fontId="0" fillId="0" borderId="54" xfId="0" applyBorder="1" applyAlignment="1">
      <alignment horizontal="center"/>
    </xf>
    <xf numFmtId="165" fontId="13" fillId="0" borderId="17" xfId="0" applyNumberFormat="1" applyFont="1" applyFill="1" applyBorder="1" applyAlignment="1">
      <alignment horizontal="center"/>
    </xf>
    <xf numFmtId="165" fontId="13" fillId="0" borderId="18" xfId="0" applyNumberFormat="1" applyFont="1" applyFill="1" applyBorder="1" applyAlignment="1">
      <alignment horizontal="center"/>
    </xf>
    <xf numFmtId="165" fontId="13" fillId="0" borderId="19" xfId="0" applyNumberFormat="1" applyFont="1" applyFill="1" applyBorder="1" applyAlignment="1">
      <alignment horizontal="center"/>
    </xf>
    <xf numFmtId="165" fontId="14" fillId="19" borderId="17" xfId="0" applyNumberFormat="1" applyFont="1" applyFill="1" applyBorder="1" applyAlignment="1">
      <alignment horizontal="center"/>
    </xf>
    <xf numFmtId="165" fontId="14" fillId="19" borderId="18" xfId="0" applyNumberFormat="1" applyFont="1" applyFill="1" applyBorder="1" applyAlignment="1">
      <alignment horizontal="center"/>
    </xf>
    <xf numFmtId="165" fontId="14" fillId="19" borderId="19" xfId="0" applyNumberFormat="1" applyFont="1" applyFill="1" applyBorder="1" applyAlignment="1">
      <alignment horizontal="center"/>
    </xf>
    <xf numFmtId="165" fontId="13" fillId="19" borderId="17" xfId="0" applyNumberFormat="1" applyFont="1" applyFill="1" applyBorder="1" applyAlignment="1">
      <alignment horizontal="center"/>
    </xf>
    <xf numFmtId="165" fontId="13" fillId="19" borderId="18" xfId="0" applyNumberFormat="1" applyFont="1" applyFill="1" applyBorder="1" applyAlignment="1">
      <alignment horizontal="center"/>
    </xf>
    <xf numFmtId="165" fontId="13" fillId="19" borderId="19" xfId="0" applyNumberFormat="1" applyFont="1" applyFill="1" applyBorder="1" applyAlignment="1">
      <alignment horizontal="center"/>
    </xf>
    <xf numFmtId="0" fontId="13" fillId="0" borderId="13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3" fillId="0" borderId="65" xfId="0" applyFont="1" applyBorder="1" applyAlignment="1">
      <alignment horizontal="center" vertical="center" wrapText="1"/>
    </xf>
    <xf numFmtId="0" fontId="13" fillId="0" borderId="54" xfId="0" applyFont="1" applyBorder="1" applyAlignment="1">
      <alignment horizontal="center" vertical="center" wrapText="1"/>
    </xf>
    <xf numFmtId="0" fontId="13" fillId="0" borderId="41" xfId="0" applyFont="1" applyBorder="1" applyAlignment="1">
      <alignment horizontal="center" vertical="center" wrapText="1"/>
    </xf>
    <xf numFmtId="165" fontId="13" fillId="0" borderId="17" xfId="0" applyNumberFormat="1" applyFont="1" applyBorder="1" applyAlignment="1">
      <alignment horizontal="center"/>
    </xf>
    <xf numFmtId="165" fontId="13" fillId="0" borderId="18" xfId="0" applyNumberFormat="1" applyFont="1" applyBorder="1" applyAlignment="1">
      <alignment horizontal="center"/>
    </xf>
    <xf numFmtId="165" fontId="13" fillId="0" borderId="19" xfId="0" applyNumberFormat="1" applyFont="1" applyBorder="1" applyAlignment="1">
      <alignment horizontal="center"/>
    </xf>
    <xf numFmtId="0" fontId="13" fillId="0" borderId="17" xfId="0" applyFont="1" applyBorder="1" applyAlignment="1">
      <alignment horizontal="left" vertical="center" wrapText="1"/>
    </xf>
    <xf numFmtId="0" fontId="13" fillId="0" borderId="18" xfId="0" applyFont="1" applyBorder="1" applyAlignment="1">
      <alignment horizontal="left" vertical="center" wrapText="1"/>
    </xf>
    <xf numFmtId="0" fontId="13" fillId="0" borderId="19" xfId="0" applyFont="1" applyBorder="1" applyAlignment="1">
      <alignment horizontal="left" vertical="center" wrapText="1"/>
    </xf>
    <xf numFmtId="0" fontId="13" fillId="0" borderId="17" xfId="0" quotePrefix="1" applyFont="1" applyBorder="1" applyAlignment="1">
      <alignment horizontal="center" vertical="center"/>
    </xf>
    <xf numFmtId="0" fontId="13" fillId="0" borderId="19" xfId="0" quotePrefix="1" applyFont="1" applyBorder="1" applyAlignment="1">
      <alignment horizontal="center" vertical="center"/>
    </xf>
    <xf numFmtId="0" fontId="14" fillId="0" borderId="17" xfId="0" applyFont="1" applyBorder="1" applyAlignment="1">
      <alignment horizontal="left" vertical="center" wrapText="1"/>
    </xf>
    <xf numFmtId="0" fontId="14" fillId="0" borderId="18" xfId="0" applyFont="1" applyBorder="1" applyAlignment="1">
      <alignment horizontal="left" vertical="center" wrapText="1"/>
    </xf>
    <xf numFmtId="0" fontId="14" fillId="0" borderId="19" xfId="0" applyFont="1" applyBorder="1" applyAlignment="1">
      <alignment horizontal="left" vertical="center" wrapText="1"/>
    </xf>
    <xf numFmtId="0" fontId="13" fillId="0" borderId="65" xfId="0" applyFont="1" applyBorder="1" applyAlignment="1">
      <alignment horizontal="left" vertical="top" wrapText="1"/>
    </xf>
    <xf numFmtId="0" fontId="13" fillId="0" borderId="54" xfId="0" applyFont="1" applyBorder="1" applyAlignment="1">
      <alignment horizontal="left" vertical="top"/>
    </xf>
    <xf numFmtId="0" fontId="13" fillId="0" borderId="41" xfId="0" applyFont="1" applyBorder="1" applyAlignment="1">
      <alignment horizontal="left" vertical="top"/>
    </xf>
    <xf numFmtId="0" fontId="13" fillId="0" borderId="17" xfId="0" applyFont="1" applyFill="1" applyBorder="1" applyAlignment="1">
      <alignment horizontal="left" vertical="center" wrapText="1"/>
    </xf>
    <xf numFmtId="0" fontId="13" fillId="0" borderId="18" xfId="0" applyFont="1" applyFill="1" applyBorder="1" applyAlignment="1">
      <alignment horizontal="left" vertical="center" wrapText="1"/>
    </xf>
    <xf numFmtId="0" fontId="13" fillId="0" borderId="19" xfId="0" applyFont="1" applyFill="1" applyBorder="1" applyAlignment="1">
      <alignment horizontal="left" vertical="center" wrapText="1"/>
    </xf>
    <xf numFmtId="0" fontId="13" fillId="0" borderId="17" xfId="0" applyFont="1" applyBorder="1" applyAlignment="1">
      <alignment horizontal="left" vertical="center"/>
    </xf>
    <xf numFmtId="0" fontId="13" fillId="0" borderId="18" xfId="0" applyFont="1" applyBorder="1" applyAlignment="1">
      <alignment horizontal="left" vertical="center"/>
    </xf>
    <xf numFmtId="0" fontId="13" fillId="0" borderId="19" xfId="0" applyFont="1" applyBorder="1" applyAlignment="1">
      <alignment horizontal="left" vertical="center"/>
    </xf>
    <xf numFmtId="0" fontId="13" fillId="0" borderId="17" xfId="0" quotePrefix="1" applyFont="1" applyFill="1" applyBorder="1" applyAlignment="1">
      <alignment horizontal="center" vertical="center"/>
    </xf>
    <xf numFmtId="0" fontId="13" fillId="0" borderId="19" xfId="0" quotePrefix="1" applyFont="1" applyFill="1" applyBorder="1" applyAlignment="1">
      <alignment horizontal="center" vertical="center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0" fillId="0" borderId="65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166" fontId="39" fillId="0" borderId="49" xfId="41" applyNumberFormat="1" applyFont="1" applyFill="1" applyBorder="1" applyAlignment="1">
      <alignment horizontal="center" vertical="center" wrapText="1"/>
    </xf>
    <xf numFmtId="166" fontId="39" fillId="0" borderId="12" xfId="41" applyNumberFormat="1" applyFont="1" applyFill="1" applyBorder="1" applyAlignment="1">
      <alignment horizontal="center" vertical="center" wrapText="1"/>
    </xf>
    <xf numFmtId="166" fontId="39" fillId="0" borderId="55" xfId="41" applyNumberFormat="1" applyFont="1" applyFill="1" applyBorder="1" applyAlignment="1">
      <alignment horizontal="center" vertical="center" wrapText="1"/>
    </xf>
    <xf numFmtId="166" fontId="39" fillId="0" borderId="42" xfId="41" applyNumberFormat="1" applyFont="1" applyFill="1" applyBorder="1" applyAlignment="1">
      <alignment horizontal="center" vertical="center" wrapText="1"/>
    </xf>
    <xf numFmtId="166" fontId="39" fillId="0" borderId="48" xfId="41" applyNumberFormat="1" applyFont="1" applyFill="1" applyBorder="1" applyAlignment="1">
      <alignment horizontal="left" vertical="center" wrapText="1" indent="2"/>
    </xf>
    <xf numFmtId="166" fontId="39" fillId="0" borderId="20" xfId="41" applyNumberFormat="1" applyFont="1" applyFill="1" applyBorder="1" applyAlignment="1">
      <alignment horizontal="left" vertical="center" wrapText="1" indent="2"/>
    </xf>
    <xf numFmtId="166" fontId="39" fillId="0" borderId="40" xfId="41" applyNumberFormat="1" applyFont="1" applyFill="1" applyBorder="1" applyAlignment="1">
      <alignment horizontal="center" vertical="center" wrapText="1"/>
    </xf>
    <xf numFmtId="166" fontId="39" fillId="0" borderId="10" xfId="41" applyNumberFormat="1" applyFont="1" applyFill="1" applyBorder="1" applyAlignment="1">
      <alignment horizontal="center" vertical="center" wrapText="1"/>
    </xf>
    <xf numFmtId="166" fontId="39" fillId="0" borderId="49" xfId="41" applyNumberFormat="1" applyFont="1" applyFill="1" applyBorder="1" applyAlignment="1">
      <alignment horizontal="center" vertical="center"/>
    </xf>
    <xf numFmtId="166" fontId="39" fillId="0" borderId="12" xfId="41" applyNumberFormat="1" applyFont="1" applyFill="1" applyBorder="1" applyAlignment="1">
      <alignment horizontal="center" vertical="center"/>
    </xf>
    <xf numFmtId="166" fontId="39" fillId="0" borderId="56" xfId="41" applyNumberFormat="1" applyFont="1" applyFill="1" applyBorder="1" applyAlignment="1">
      <alignment horizontal="center" vertical="center" wrapText="1"/>
    </xf>
    <xf numFmtId="166" fontId="39" fillId="0" borderId="57" xfId="41" applyNumberFormat="1" applyFont="1" applyFill="1" applyBorder="1" applyAlignment="1">
      <alignment horizontal="center" vertical="center" wrapText="1"/>
    </xf>
    <xf numFmtId="166" fontId="39" fillId="0" borderId="56" xfId="41" applyNumberFormat="1" applyFont="1" applyFill="1" applyBorder="1" applyAlignment="1">
      <alignment horizontal="center" vertical="center"/>
    </xf>
    <xf numFmtId="166" fontId="39" fillId="0" borderId="57" xfId="41" applyNumberFormat="1" applyFont="1" applyFill="1" applyBorder="1" applyAlignment="1">
      <alignment horizontal="center" vertical="center"/>
    </xf>
    <xf numFmtId="166" fontId="39" fillId="0" borderId="24" xfId="41" applyNumberFormat="1" applyFont="1" applyFill="1" applyBorder="1" applyAlignment="1">
      <alignment horizontal="left" vertical="center" wrapText="1" indent="2"/>
    </xf>
    <xf numFmtId="166" fontId="39" fillId="0" borderId="58" xfId="41" applyNumberFormat="1" applyFont="1" applyFill="1" applyBorder="1" applyAlignment="1">
      <alignment horizontal="left" vertical="center" wrapText="1" indent="2"/>
    </xf>
    <xf numFmtId="166" fontId="56" fillId="0" borderId="0" xfId="41" applyNumberFormat="1" applyFont="1" applyFill="1" applyAlignment="1">
      <alignment horizontal="center" vertical="center" wrapText="1"/>
    </xf>
    <xf numFmtId="0" fontId="57" fillId="0" borderId="0" xfId="0" applyFont="1" applyAlignment="1">
      <alignment horizontal="center" vertical="center" wrapText="1"/>
    </xf>
    <xf numFmtId="166" fontId="39" fillId="0" borderId="59" xfId="41" applyNumberFormat="1" applyFont="1" applyFill="1" applyBorder="1" applyAlignment="1">
      <alignment horizontal="center" vertical="center"/>
    </xf>
    <xf numFmtId="166" fontId="39" fillId="0" borderId="52" xfId="41" applyNumberFormat="1" applyFont="1" applyFill="1" applyBorder="1" applyAlignment="1">
      <alignment horizontal="center" vertical="center"/>
    </xf>
    <xf numFmtId="166" fontId="39" fillId="0" borderId="60" xfId="41" applyNumberFormat="1" applyFont="1" applyFill="1" applyBorder="1" applyAlignment="1">
      <alignment horizontal="center" vertical="center"/>
    </xf>
    <xf numFmtId="0" fontId="55" fillId="0" borderId="0" xfId="41" applyFont="1" applyFill="1" applyAlignment="1">
      <alignment horizontal="center" vertical="center" wrapText="1"/>
    </xf>
    <xf numFmtId="0" fontId="53" fillId="0" borderId="0" xfId="0" applyFont="1" applyAlignment="1">
      <alignment horizontal="center" vertical="center" wrapText="1"/>
    </xf>
    <xf numFmtId="0" fontId="16" fillId="0" borderId="17" xfId="0" applyFont="1" applyBorder="1" applyAlignment="1">
      <alignment horizontal="left" vertical="center" wrapText="1"/>
    </xf>
    <xf numFmtId="0" fontId="16" fillId="0" borderId="18" xfId="0" applyFont="1" applyBorder="1" applyAlignment="1">
      <alignment horizontal="left" vertical="center" wrapText="1"/>
    </xf>
    <xf numFmtId="0" fontId="13" fillId="18" borderId="17" xfId="0" applyFont="1" applyFill="1" applyBorder="1" applyAlignment="1">
      <alignment horizontal="left" vertical="center" wrapText="1"/>
    </xf>
    <xf numFmtId="0" fontId="13" fillId="18" borderId="18" xfId="0" applyFont="1" applyFill="1" applyBorder="1" applyAlignment="1">
      <alignment horizontal="left" vertical="center" wrapText="1"/>
    </xf>
    <xf numFmtId="0" fontId="0" fillId="0" borderId="18" xfId="0" applyBorder="1" applyAlignment="1">
      <alignment horizontal="left" vertical="center" wrapText="1"/>
    </xf>
    <xf numFmtId="0" fontId="13" fillId="0" borderId="34" xfId="0" applyFont="1" applyBorder="1" applyAlignment="1">
      <alignment horizontal="center"/>
    </xf>
    <xf numFmtId="0" fontId="13" fillId="0" borderId="43" xfId="0" applyFont="1" applyBorder="1" applyAlignment="1">
      <alignment horizontal="center"/>
    </xf>
    <xf numFmtId="168" fontId="13" fillId="0" borderId="17" xfId="26" applyNumberFormat="1" applyFont="1" applyBorder="1" applyAlignment="1">
      <alignment horizontal="center"/>
    </xf>
    <xf numFmtId="168" fontId="0" fillId="0" borderId="18" xfId="26" applyNumberFormat="1" applyFont="1" applyBorder="1" applyAlignment="1">
      <alignment horizontal="center"/>
    </xf>
    <xf numFmtId="168" fontId="0" fillId="0" borderId="19" xfId="26" applyNumberFormat="1" applyFont="1" applyBorder="1" applyAlignment="1">
      <alignment horizontal="center"/>
    </xf>
    <xf numFmtId="166" fontId="56" fillId="0" borderId="0" xfId="41" applyNumberFormat="1" applyFont="1" applyFill="1" applyAlignment="1">
      <alignment vertical="center" wrapText="1"/>
    </xf>
    <xf numFmtId="0" fontId="69" fillId="0" borderId="43" xfId="0" applyFont="1" applyBorder="1" applyAlignment="1">
      <alignment horizontal="right"/>
    </xf>
    <xf numFmtId="168" fontId="69" fillId="0" borderId="42" xfId="26" applyNumberFormat="1" applyFont="1" applyBorder="1"/>
    <xf numFmtId="0" fontId="69" fillId="0" borderId="12" xfId="0" applyFont="1" applyBorder="1" applyAlignment="1">
      <alignment horizontal="right"/>
    </xf>
    <xf numFmtId="168" fontId="69" fillId="0" borderId="11" xfId="26" applyNumberFormat="1" applyFont="1" applyBorder="1"/>
    <xf numFmtId="0" fontId="69" fillId="0" borderId="12" xfId="0" applyFont="1" applyBorder="1"/>
    <xf numFmtId="0" fontId="69" fillId="0" borderId="12" xfId="0" applyFont="1" applyBorder="1" applyAlignment="1">
      <alignment horizontal="left"/>
    </xf>
    <xf numFmtId="168" fontId="69" fillId="0" borderId="11" xfId="0" applyNumberFormat="1" applyFont="1" applyBorder="1" applyAlignment="1">
      <alignment horizontal="center"/>
    </xf>
    <xf numFmtId="0" fontId="69" fillId="0" borderId="11" xfId="0" applyFont="1" applyBorder="1" applyAlignment="1">
      <alignment horizontal="center"/>
    </xf>
    <xf numFmtId="0" fontId="69" fillId="0" borderId="20" xfId="0" applyFont="1" applyBorder="1"/>
    <xf numFmtId="0" fontId="69" fillId="0" borderId="23" xfId="0" applyFont="1" applyBorder="1" applyAlignment="1">
      <alignment horizontal="center"/>
    </xf>
  </cellXfs>
  <cellStyles count="46"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40% - 1. jelölőszín" xfId="7" builtinId="31" customBuiltin="1"/>
    <cellStyle name="40% - 2. jelölőszín" xfId="8" builtinId="35" customBuiltin="1"/>
    <cellStyle name="40% - 3. jelölőszín" xfId="9" builtinId="39" customBuiltin="1"/>
    <cellStyle name="40% - 4. jelölőszín" xfId="10" builtinId="43" customBuiltin="1"/>
    <cellStyle name="40% - 5. jelölőszín" xfId="11" builtinId="47" customBuiltin="1"/>
    <cellStyle name="40% - 6. jelölőszín" xfId="12" builtinId="51" customBuiltin="1"/>
    <cellStyle name="60% - 1. jelölőszín" xfId="13" builtinId="32" customBuiltin="1"/>
    <cellStyle name="60% - 2. jelölőszín" xfId="14" builtinId="36" customBuiltin="1"/>
    <cellStyle name="60% - 3. jelölőszín" xfId="15" builtinId="40" customBuiltin="1"/>
    <cellStyle name="60% - 4. jelölőszín" xfId="16" builtinId="44" customBuiltin="1"/>
    <cellStyle name="60% - 5. jelölőszín" xfId="17" builtinId="48" customBuiltin="1"/>
    <cellStyle name="60% - 6. jelölőszín" xfId="18" builtinId="52" customBuiltin="1"/>
    <cellStyle name="Bevitel" xfId="19" builtinId="20" customBuiltin="1"/>
    <cellStyle name="Cím" xfId="20" builtinId="15" customBuiltin="1"/>
    <cellStyle name="Címsor 1" xfId="21" builtinId="16" customBuiltin="1"/>
    <cellStyle name="Címsor 2" xfId="22" builtinId="17" customBuiltin="1"/>
    <cellStyle name="Címsor 3" xfId="23" builtinId="18" customBuiltin="1"/>
    <cellStyle name="Címsor 4" xfId="24" builtinId="19" customBuiltin="1"/>
    <cellStyle name="Ellenőrzőcella" xfId="25" builtinId="23" customBuiltin="1"/>
    <cellStyle name="Ezres" xfId="26" builtinId="3"/>
    <cellStyle name="Ezres_Ktgvetési rendelet mellékletek_2008_Eszteregnye" xfId="27"/>
    <cellStyle name="Figyelmeztetés" xfId="28" builtinId="11" customBuiltin="1"/>
    <cellStyle name="Hivatkozott cella" xfId="29" builtinId="24" customBuiltin="1"/>
    <cellStyle name="Jegyzet" xfId="30" builtinId="10" customBuiltin="1"/>
    <cellStyle name="Jelölőszín (1)" xfId="31"/>
    <cellStyle name="Jelölőszín (2)" xfId="32"/>
    <cellStyle name="Jelölőszín (3)" xfId="33"/>
    <cellStyle name="Jelölőszín (4)" xfId="34"/>
    <cellStyle name="Jelölőszín (5)" xfId="35"/>
    <cellStyle name="Jelölőszín (6)" xfId="36"/>
    <cellStyle name="Jó" xfId="37" builtinId="26" customBuiltin="1"/>
    <cellStyle name="Kimenet" xfId="38" builtinId="21" customBuiltin="1"/>
    <cellStyle name="Magyarázó szöveg" xfId="39" builtinId="53" customBuiltin="1"/>
    <cellStyle name="Normál" xfId="0" builtinId="0"/>
    <cellStyle name="Normál_Ktgvetési rendelet mellékletek_2008_Eszteregnye" xfId="40"/>
    <cellStyle name="Normál_KVIREND" xfId="41"/>
    <cellStyle name="Összesen" xfId="42" builtinId="25" customBuiltin="1"/>
    <cellStyle name="Rossz" xfId="43" builtinId="27" customBuiltin="1"/>
    <cellStyle name="Semleges" xfId="44" builtinId="28" customBuiltin="1"/>
    <cellStyle name="Számítás" xfId="45" builtinId="22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workbookViewId="0">
      <selection activeCell="B8" sqref="B8:C8"/>
    </sheetView>
  </sheetViews>
  <sheetFormatPr defaultRowHeight="15.75" x14ac:dyDescent="0.2"/>
  <cols>
    <col min="1" max="1" width="5.5703125" style="3" customWidth="1"/>
    <col min="2" max="2" width="48.140625" style="2" customWidth="1"/>
    <col min="3" max="3" width="21.28515625" style="2" customWidth="1"/>
    <col min="4" max="10" width="9.140625" style="2"/>
    <col min="11" max="16384" width="9.140625" style="3"/>
  </cols>
  <sheetData>
    <row r="1" spans="1:10" ht="21.75" customHeight="1" x14ac:dyDescent="0.2">
      <c r="A1" s="332"/>
      <c r="B1" s="332"/>
      <c r="C1" s="332"/>
      <c r="D1" s="1"/>
      <c r="E1" s="1"/>
      <c r="F1" s="1"/>
    </row>
    <row r="2" spans="1:10" ht="30" customHeight="1" x14ac:dyDescent="0.2">
      <c r="A2" s="333"/>
      <c r="B2" s="333"/>
      <c r="C2" s="333"/>
      <c r="D2" s="5"/>
      <c r="E2" s="5"/>
      <c r="F2" s="5"/>
      <c r="G2" s="5"/>
    </row>
    <row r="3" spans="1:10" ht="30" customHeight="1" x14ac:dyDescent="0.2">
      <c r="B3" s="4"/>
      <c r="C3" s="4"/>
      <c r="D3" s="4"/>
      <c r="E3" s="5"/>
      <c r="F3" s="5"/>
      <c r="G3" s="5"/>
    </row>
    <row r="4" spans="1:10" ht="21.75" customHeight="1" x14ac:dyDescent="0.2">
      <c r="B4" s="6"/>
      <c r="C4" s="4"/>
      <c r="D4" s="4"/>
      <c r="E4" s="4"/>
      <c r="F4" s="4"/>
      <c r="G4" s="5"/>
    </row>
    <row r="5" spans="1:10" ht="19.5" thickBot="1" x14ac:dyDescent="0.25">
      <c r="B5" s="7"/>
      <c r="C5" s="8"/>
    </row>
    <row r="6" spans="1:10" ht="27.75" customHeight="1" x14ac:dyDescent="0.2">
      <c r="A6" s="334" t="s">
        <v>138</v>
      </c>
      <c r="B6" s="335"/>
      <c r="C6" s="336"/>
    </row>
    <row r="7" spans="1:10" ht="18.75" x14ac:dyDescent="0.2">
      <c r="A7" s="9" t="s">
        <v>139</v>
      </c>
      <c r="B7" s="330" t="s">
        <v>176</v>
      </c>
      <c r="C7" s="331"/>
    </row>
    <row r="8" spans="1:10" s="10" customFormat="1" ht="18.75" x14ac:dyDescent="0.2">
      <c r="A8" s="9"/>
      <c r="B8" s="330"/>
      <c r="C8" s="331"/>
      <c r="D8" s="2"/>
      <c r="E8" s="2"/>
      <c r="F8" s="2"/>
      <c r="G8" s="2"/>
      <c r="H8" s="2"/>
      <c r="I8" s="2"/>
      <c r="J8" s="2"/>
    </row>
    <row r="9" spans="1:10" x14ac:dyDescent="0.2">
      <c r="B9" s="4"/>
    </row>
  </sheetData>
  <mergeCells count="5">
    <mergeCell ref="B8:C8"/>
    <mergeCell ref="A1:C1"/>
    <mergeCell ref="A2:C2"/>
    <mergeCell ref="A6:C6"/>
    <mergeCell ref="B7:C7"/>
  </mergeCells>
  <phoneticPr fontId="3" type="noConversion"/>
  <printOptions horizontalCentered="1"/>
  <pageMargins left="0.75" right="0.75" top="1" bottom="1" header="0.5" footer="0.5"/>
  <pageSetup paperSize="9" orientation="portrait" horizontalDpi="300" verticalDpi="300" r:id="rId1"/>
  <headerFooter alignWithMargins="0">
    <oddHeader>&amp;R1. sz. melléklet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D26"/>
  <sheetViews>
    <sheetView view="pageBreakPreview" zoomScaleNormal="100" zoomScaleSheetLayoutView="100" workbookViewId="0">
      <selection activeCell="B2" sqref="B2"/>
    </sheetView>
  </sheetViews>
  <sheetFormatPr defaultRowHeight="12.75" x14ac:dyDescent="0.2"/>
  <cols>
    <col min="1" max="1" width="5.140625" customWidth="1"/>
    <col min="2" max="2" width="58.140625" customWidth="1"/>
    <col min="3" max="3" width="13" customWidth="1"/>
    <col min="4" max="4" width="12.85546875" customWidth="1"/>
  </cols>
  <sheetData>
    <row r="1" spans="1:4" ht="18" x14ac:dyDescent="0.2">
      <c r="B1" s="456" t="s">
        <v>359</v>
      </c>
      <c r="C1" s="457"/>
    </row>
    <row r="2" spans="1:4" x14ac:dyDescent="0.2">
      <c r="B2" s="84"/>
      <c r="C2" s="84"/>
    </row>
    <row r="3" spans="1:4" ht="18" x14ac:dyDescent="0.2">
      <c r="B3" s="456" t="s">
        <v>177</v>
      </c>
      <c r="C3" s="457"/>
    </row>
    <row r="4" spans="1:4" ht="18" x14ac:dyDescent="0.2">
      <c r="A4" s="96"/>
      <c r="B4" s="456" t="s">
        <v>159</v>
      </c>
      <c r="C4" s="457"/>
      <c r="D4" s="84"/>
    </row>
    <row r="5" spans="1:4" ht="15.75" thickBot="1" x14ac:dyDescent="0.25">
      <c r="A5" s="72"/>
      <c r="B5" s="73"/>
      <c r="C5" s="73"/>
      <c r="D5" s="132" t="s">
        <v>179</v>
      </c>
    </row>
    <row r="6" spans="1:4" ht="36.75" thickBot="1" x14ac:dyDescent="0.25">
      <c r="A6" s="74" t="s">
        <v>146</v>
      </c>
      <c r="B6" s="75" t="s">
        <v>30</v>
      </c>
      <c r="C6" s="75" t="s">
        <v>31</v>
      </c>
      <c r="D6" s="76" t="s">
        <v>32</v>
      </c>
    </row>
    <row r="7" spans="1:4" ht="13.5" thickBot="1" x14ac:dyDescent="0.25">
      <c r="A7" s="77">
        <v>1</v>
      </c>
      <c r="B7" s="78">
        <v>2</v>
      </c>
      <c r="C7" s="78">
        <v>3</v>
      </c>
      <c r="D7" s="79">
        <v>4</v>
      </c>
    </row>
    <row r="8" spans="1:4" x14ac:dyDescent="0.2">
      <c r="A8" s="80" t="s">
        <v>6</v>
      </c>
      <c r="B8" s="81" t="s">
        <v>33</v>
      </c>
      <c r="C8" s="82"/>
      <c r="D8" s="83"/>
    </row>
    <row r="9" spans="1:4" x14ac:dyDescent="0.2">
      <c r="A9" s="85" t="s">
        <v>14</v>
      </c>
      <c r="B9" s="86" t="s">
        <v>34</v>
      </c>
      <c r="C9" s="87"/>
      <c r="D9" s="88"/>
    </row>
    <row r="10" spans="1:4" x14ac:dyDescent="0.2">
      <c r="A10" s="85" t="s">
        <v>15</v>
      </c>
      <c r="B10" s="86" t="s">
        <v>35</v>
      </c>
      <c r="C10" s="87"/>
      <c r="D10" s="88"/>
    </row>
    <row r="11" spans="1:4" x14ac:dyDescent="0.2">
      <c r="A11" s="85" t="s">
        <v>16</v>
      </c>
      <c r="B11" s="86" t="s">
        <v>36</v>
      </c>
      <c r="C11" s="87"/>
      <c r="D11" s="88"/>
    </row>
    <row r="12" spans="1:4" x14ac:dyDescent="0.2">
      <c r="A12" s="85" t="s">
        <v>18</v>
      </c>
      <c r="B12" s="86" t="s">
        <v>37</v>
      </c>
      <c r="C12" s="87"/>
      <c r="D12" s="88"/>
    </row>
    <row r="13" spans="1:4" x14ac:dyDescent="0.2">
      <c r="A13" s="85" t="s">
        <v>19</v>
      </c>
      <c r="B13" s="86" t="s">
        <v>38</v>
      </c>
      <c r="C13" s="87"/>
      <c r="D13" s="88"/>
    </row>
    <row r="14" spans="1:4" x14ac:dyDescent="0.2">
      <c r="A14" s="85" t="s">
        <v>20</v>
      </c>
      <c r="B14" s="89" t="s">
        <v>39</v>
      </c>
      <c r="C14" s="87"/>
      <c r="D14" s="88"/>
    </row>
    <row r="15" spans="1:4" x14ac:dyDescent="0.2">
      <c r="A15" s="85" t="s">
        <v>22</v>
      </c>
      <c r="B15" s="89" t="s">
        <v>40</v>
      </c>
      <c r="C15" s="87"/>
      <c r="D15" s="88"/>
    </row>
    <row r="16" spans="1:4" x14ac:dyDescent="0.2">
      <c r="A16" s="85" t="s">
        <v>23</v>
      </c>
      <c r="B16" s="89" t="s">
        <v>41</v>
      </c>
      <c r="C16" s="87">
        <v>156000</v>
      </c>
      <c r="D16" s="88">
        <v>78000</v>
      </c>
    </row>
    <row r="17" spans="1:4" x14ac:dyDescent="0.2">
      <c r="A17" s="85" t="s">
        <v>7</v>
      </c>
      <c r="B17" s="89" t="s">
        <v>42</v>
      </c>
      <c r="C17" s="87"/>
      <c r="D17" s="88"/>
    </row>
    <row r="18" spans="1:4" x14ac:dyDescent="0.2">
      <c r="A18" s="85" t="s">
        <v>25</v>
      </c>
      <c r="B18" s="89" t="s">
        <v>76</v>
      </c>
      <c r="C18" s="87"/>
      <c r="D18" s="88"/>
    </row>
    <row r="19" spans="1:4" ht="22.5" x14ac:dyDescent="0.2">
      <c r="A19" s="85" t="s">
        <v>27</v>
      </c>
      <c r="B19" s="89" t="s">
        <v>77</v>
      </c>
      <c r="C19" s="87"/>
      <c r="D19" s="88"/>
    </row>
    <row r="20" spans="1:4" x14ac:dyDescent="0.2">
      <c r="A20" s="85" t="s">
        <v>78</v>
      </c>
      <c r="B20" s="86" t="s">
        <v>79</v>
      </c>
      <c r="C20" s="87"/>
      <c r="D20" s="88"/>
    </row>
    <row r="21" spans="1:4" x14ac:dyDescent="0.2">
      <c r="A21" s="85" t="s">
        <v>80</v>
      </c>
      <c r="B21" s="86" t="s">
        <v>81</v>
      </c>
      <c r="C21" s="87"/>
      <c r="D21" s="88"/>
    </row>
    <row r="22" spans="1:4" x14ac:dyDescent="0.2">
      <c r="A22" s="85" t="s">
        <v>82</v>
      </c>
      <c r="B22" s="86" t="s">
        <v>83</v>
      </c>
      <c r="C22" s="87"/>
      <c r="D22" s="88"/>
    </row>
    <row r="23" spans="1:4" x14ac:dyDescent="0.2">
      <c r="A23" s="85" t="s">
        <v>84</v>
      </c>
      <c r="B23" s="86" t="s">
        <v>85</v>
      </c>
      <c r="C23" s="87"/>
      <c r="D23" s="88"/>
    </row>
    <row r="24" spans="1:4" x14ac:dyDescent="0.2">
      <c r="A24" s="85" t="s">
        <v>86</v>
      </c>
      <c r="B24" s="86" t="s">
        <v>87</v>
      </c>
      <c r="C24" s="87"/>
      <c r="D24" s="88"/>
    </row>
    <row r="25" spans="1:4" ht="13.5" thickBot="1" x14ac:dyDescent="0.25">
      <c r="A25" s="85" t="s">
        <v>88</v>
      </c>
      <c r="B25" s="90"/>
      <c r="C25" s="91"/>
      <c r="D25" s="88"/>
    </row>
    <row r="26" spans="1:4" ht="13.5" thickBot="1" x14ac:dyDescent="0.25">
      <c r="A26" s="92" t="s">
        <v>89</v>
      </c>
      <c r="B26" s="93" t="s">
        <v>29</v>
      </c>
      <c r="C26" s="94">
        <f>SUM(C8:C25)</f>
        <v>156000</v>
      </c>
      <c r="D26" s="95">
        <f>SUM(D8:D25)</f>
        <v>78000</v>
      </c>
    </row>
  </sheetData>
  <mergeCells count="3">
    <mergeCell ref="B1:C1"/>
    <mergeCell ref="B3:C3"/>
    <mergeCell ref="B4:C4"/>
  </mergeCells>
  <phoneticPr fontId="19" type="noConversion"/>
  <pageMargins left="0.75" right="0.75" top="1" bottom="1" header="0.5" footer="0.5"/>
  <pageSetup paperSize="9" scale="98" orientation="portrait" verticalDpi="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68"/>
  <sheetViews>
    <sheetView showGridLines="0" view="pageBreakPreview" zoomScaleNormal="100" zoomScaleSheetLayoutView="100" workbookViewId="0">
      <selection activeCell="J8" sqref="J8"/>
    </sheetView>
  </sheetViews>
  <sheetFormatPr defaultRowHeight="12.75" x14ac:dyDescent="0.2"/>
  <cols>
    <col min="1" max="7" width="9.140625" style="21"/>
    <col min="8" max="8" width="12.5703125" style="21" bestFit="1" customWidth="1"/>
    <col min="9" max="9" width="13.7109375" style="21" bestFit="1" customWidth="1"/>
    <col min="10" max="10" width="12.7109375" style="21" customWidth="1"/>
    <col min="11" max="11" width="13.85546875" style="21" customWidth="1"/>
    <col min="12" max="16384" width="9.140625" style="21"/>
  </cols>
  <sheetData>
    <row r="1" spans="1:10" ht="12.75" customHeight="1" x14ac:dyDescent="0.2">
      <c r="B1" s="428"/>
      <c r="C1" s="428"/>
      <c r="D1" s="428"/>
      <c r="E1" s="428"/>
      <c r="F1" s="428"/>
      <c r="G1" s="428"/>
      <c r="H1" s="288"/>
      <c r="I1" s="288"/>
      <c r="J1" s="288"/>
    </row>
    <row r="2" spans="1:10" ht="12.75" customHeight="1" x14ac:dyDescent="0.2">
      <c r="B2" s="428"/>
      <c r="C2" s="428"/>
      <c r="D2" s="428"/>
      <c r="E2" s="428"/>
      <c r="F2" s="428"/>
      <c r="G2" s="428"/>
      <c r="H2" s="288"/>
      <c r="I2" s="288"/>
      <c r="J2" s="288"/>
    </row>
    <row r="3" spans="1:10" s="26" customFormat="1" ht="26.25" customHeight="1" x14ac:dyDescent="0.25">
      <c r="B3" s="428" t="s">
        <v>292</v>
      </c>
      <c r="C3" s="428"/>
      <c r="D3" s="428"/>
      <c r="E3" s="428"/>
      <c r="F3" s="428"/>
      <c r="G3" s="428"/>
      <c r="H3" s="289"/>
      <c r="I3" s="289"/>
      <c r="J3" s="289"/>
    </row>
    <row r="4" spans="1:10" s="26" customFormat="1" ht="19.5" customHeight="1" x14ac:dyDescent="0.25">
      <c r="B4" s="428"/>
      <c r="C4" s="428"/>
      <c r="D4" s="428"/>
      <c r="E4" s="428"/>
      <c r="F4" s="428"/>
      <c r="G4" s="428"/>
      <c r="H4" s="289"/>
      <c r="I4" s="289"/>
      <c r="J4" s="289"/>
    </row>
    <row r="5" spans="1:10" s="26" customFormat="1" ht="15.75" x14ac:dyDescent="0.25">
      <c r="B5" s="428" t="s">
        <v>177</v>
      </c>
      <c r="C5" s="376"/>
      <c r="D5" s="376"/>
      <c r="E5" s="376"/>
      <c r="F5" s="376"/>
      <c r="G5" s="376"/>
      <c r="H5" s="289"/>
      <c r="I5" s="289"/>
      <c r="J5" s="289"/>
    </row>
    <row r="6" spans="1:10" ht="15.75" x14ac:dyDescent="0.2">
      <c r="B6" s="429" t="s">
        <v>155</v>
      </c>
      <c r="C6" s="429"/>
      <c r="D6" s="429"/>
      <c r="E6" s="429"/>
      <c r="F6" s="429"/>
      <c r="G6" s="429"/>
      <c r="H6" s="288"/>
      <c r="I6" s="288"/>
      <c r="J6" s="288"/>
    </row>
    <row r="7" spans="1:10" ht="15.75" x14ac:dyDescent="0.2">
      <c r="B7" s="24"/>
      <c r="C7" s="24"/>
      <c r="D7" s="24"/>
      <c r="E7" s="24"/>
      <c r="F7" s="24"/>
      <c r="G7" s="24"/>
      <c r="H7" s="288"/>
      <c r="I7" s="288"/>
      <c r="J7" s="288" t="s">
        <v>355</v>
      </c>
    </row>
    <row r="8" spans="1:10" x14ac:dyDescent="0.2">
      <c r="H8" s="288"/>
      <c r="I8" s="288"/>
      <c r="J8" s="288"/>
    </row>
    <row r="9" spans="1:10" ht="31.5" customHeight="1" x14ac:dyDescent="0.2">
      <c r="A9" s="463"/>
      <c r="B9" s="430" t="s">
        <v>133</v>
      </c>
      <c r="C9" s="431"/>
      <c r="D9" s="431"/>
      <c r="E9" s="431"/>
      <c r="F9" s="431"/>
      <c r="G9" s="431"/>
      <c r="H9" s="290" t="s">
        <v>293</v>
      </c>
      <c r="I9" s="290" t="s">
        <v>153</v>
      </c>
      <c r="J9" s="290" t="s">
        <v>154</v>
      </c>
    </row>
    <row r="10" spans="1:10" x14ac:dyDescent="0.2">
      <c r="A10" s="464"/>
      <c r="B10" s="25"/>
      <c r="C10" s="23"/>
      <c r="D10" s="23"/>
      <c r="E10" s="23"/>
      <c r="F10" s="22"/>
      <c r="G10" s="22"/>
      <c r="H10" s="465" t="s">
        <v>294</v>
      </c>
      <c r="I10" s="466"/>
      <c r="J10" s="467"/>
    </row>
    <row r="11" spans="1:10" ht="24.75" customHeight="1" x14ac:dyDescent="0.2">
      <c r="A11" s="28"/>
      <c r="B11" s="414" t="s">
        <v>358</v>
      </c>
      <c r="C11" s="415"/>
      <c r="D11" s="415"/>
      <c r="E11" s="415"/>
      <c r="F11" s="415"/>
      <c r="G11" s="415"/>
      <c r="H11" s="290"/>
      <c r="I11" s="290"/>
      <c r="J11" s="290"/>
    </row>
    <row r="12" spans="1:10" ht="24.75" customHeight="1" x14ac:dyDescent="0.2">
      <c r="A12" s="28"/>
      <c r="B12" s="409" t="s">
        <v>303</v>
      </c>
      <c r="C12" s="462"/>
      <c r="D12" s="462"/>
      <c r="E12" s="462"/>
      <c r="F12" s="462"/>
      <c r="G12" s="462"/>
      <c r="H12" s="290">
        <v>90000</v>
      </c>
      <c r="I12" s="290">
        <v>105000</v>
      </c>
      <c r="J12" s="290">
        <v>60000</v>
      </c>
    </row>
    <row r="13" spans="1:10" ht="24.75" customHeight="1" x14ac:dyDescent="0.2">
      <c r="A13" s="28"/>
      <c r="B13" s="409" t="s">
        <v>307</v>
      </c>
      <c r="C13" s="462"/>
      <c r="D13" s="462"/>
      <c r="E13" s="462"/>
      <c r="F13" s="462"/>
      <c r="G13" s="462"/>
      <c r="H13" s="290"/>
      <c r="I13" s="290">
        <v>500000</v>
      </c>
      <c r="J13" s="290">
        <v>500000</v>
      </c>
    </row>
    <row r="14" spans="1:10" ht="24.75" customHeight="1" x14ac:dyDescent="0.2">
      <c r="A14" s="28"/>
      <c r="B14" s="420" t="s">
        <v>156</v>
      </c>
      <c r="C14" s="462"/>
      <c r="D14" s="462"/>
      <c r="E14" s="462"/>
      <c r="F14" s="462"/>
      <c r="G14" s="462"/>
      <c r="H14" s="290">
        <v>75000</v>
      </c>
      <c r="I14" s="290">
        <v>200000</v>
      </c>
      <c r="J14" s="290">
        <v>200000</v>
      </c>
    </row>
    <row r="15" spans="1:10" ht="23.25" customHeight="1" x14ac:dyDescent="0.2">
      <c r="A15" s="28"/>
      <c r="B15" s="409" t="s">
        <v>304</v>
      </c>
      <c r="C15" s="410"/>
      <c r="D15" s="410"/>
      <c r="E15" s="410"/>
      <c r="F15" s="410"/>
      <c r="G15" s="410"/>
      <c r="H15" s="290">
        <v>255000</v>
      </c>
      <c r="I15" s="321">
        <f>255000+3195+17</f>
        <v>258212</v>
      </c>
      <c r="J15" s="290">
        <v>258212</v>
      </c>
    </row>
    <row r="16" spans="1:10" ht="23.25" customHeight="1" x14ac:dyDescent="0.2">
      <c r="A16" s="28"/>
      <c r="B16" s="409" t="s">
        <v>305</v>
      </c>
      <c r="C16" s="410"/>
      <c r="D16" s="410"/>
      <c r="E16" s="410"/>
      <c r="F16" s="410"/>
      <c r="G16" s="410"/>
      <c r="H16" s="290">
        <v>104000</v>
      </c>
      <c r="I16" s="321">
        <f>103983</f>
        <v>103983</v>
      </c>
      <c r="J16" s="290">
        <v>103983</v>
      </c>
    </row>
    <row r="17" spans="1:11" ht="19.5" customHeight="1" x14ac:dyDescent="0.2">
      <c r="A17" s="28"/>
      <c r="B17" s="414" t="s">
        <v>2</v>
      </c>
      <c r="C17" s="415"/>
      <c r="D17" s="415"/>
      <c r="E17" s="415"/>
      <c r="F17" s="415"/>
      <c r="G17" s="415"/>
      <c r="H17" s="290">
        <f>SUM(H12:H16)</f>
        <v>524000</v>
      </c>
      <c r="I17" s="290">
        <f t="shared" ref="I17:J17" si="0">SUM(I12:I16)</f>
        <v>1167195</v>
      </c>
      <c r="J17" s="290">
        <f t="shared" si="0"/>
        <v>1122195</v>
      </c>
      <c r="K17" s="296">
        <f>SUM(J15:J16)</f>
        <v>362195</v>
      </c>
    </row>
    <row r="18" spans="1:11" ht="19.5" customHeight="1" x14ac:dyDescent="0.2">
      <c r="A18" s="28"/>
      <c r="B18" s="460"/>
      <c r="C18" s="461"/>
      <c r="D18" s="461"/>
      <c r="E18" s="461"/>
      <c r="F18" s="461"/>
      <c r="G18" s="461"/>
      <c r="H18" s="291"/>
      <c r="I18" s="291"/>
      <c r="J18" s="291"/>
    </row>
    <row r="19" spans="1:11" ht="19.5" customHeight="1" x14ac:dyDescent="0.2">
      <c r="A19" s="28"/>
      <c r="B19" s="458" t="s">
        <v>3</v>
      </c>
      <c r="C19" s="459"/>
      <c r="D19" s="459"/>
      <c r="E19" s="459"/>
      <c r="F19" s="459"/>
      <c r="G19" s="459"/>
      <c r="H19" s="290"/>
      <c r="I19" s="290"/>
      <c r="J19" s="290"/>
    </row>
    <row r="20" spans="1:11" ht="19.5" customHeight="1" x14ac:dyDescent="0.2">
      <c r="A20" s="28"/>
      <c r="B20" s="409" t="s">
        <v>295</v>
      </c>
      <c r="C20" s="410"/>
      <c r="D20" s="410"/>
      <c r="E20" s="410"/>
      <c r="F20" s="410"/>
      <c r="G20" s="410"/>
      <c r="H20" s="290">
        <v>120000</v>
      </c>
      <c r="I20" s="290">
        <v>120000</v>
      </c>
      <c r="J20" s="290">
        <v>120000</v>
      </c>
    </row>
    <row r="21" spans="1:11" ht="19.5" customHeight="1" x14ac:dyDescent="0.2">
      <c r="A21" s="28"/>
      <c r="B21" s="423" t="s">
        <v>178</v>
      </c>
      <c r="C21" s="424"/>
      <c r="D21" s="424"/>
      <c r="E21" s="424"/>
      <c r="F21" s="424"/>
      <c r="G21" s="424"/>
      <c r="H21" s="290">
        <v>500000</v>
      </c>
      <c r="I21" s="290">
        <v>500000</v>
      </c>
      <c r="J21" s="290">
        <v>350000</v>
      </c>
    </row>
    <row r="22" spans="1:11" ht="19.5" customHeight="1" x14ac:dyDescent="0.2">
      <c r="A22" s="28"/>
      <c r="B22" s="423" t="s">
        <v>308</v>
      </c>
      <c r="C22" s="424"/>
      <c r="D22" s="424"/>
      <c r="E22" s="424"/>
      <c r="F22" s="424"/>
      <c r="G22" s="424"/>
      <c r="H22" s="290">
        <v>15000</v>
      </c>
      <c r="I22" s="290">
        <v>15000</v>
      </c>
      <c r="J22" s="290">
        <v>15000</v>
      </c>
    </row>
    <row r="23" spans="1:11" ht="19.5" customHeight="1" x14ac:dyDescent="0.2">
      <c r="A23" s="28"/>
      <c r="B23" s="420" t="s">
        <v>306</v>
      </c>
      <c r="C23" s="421"/>
      <c r="D23" s="421"/>
      <c r="E23" s="421"/>
      <c r="F23" s="421"/>
      <c r="G23" s="421"/>
      <c r="H23" s="290">
        <v>10000</v>
      </c>
      <c r="I23" s="290">
        <v>10000</v>
      </c>
      <c r="J23" s="290"/>
    </row>
    <row r="24" spans="1:11" ht="19.5" customHeight="1" x14ac:dyDescent="0.2">
      <c r="A24" s="28"/>
      <c r="B24" s="423" t="s">
        <v>309</v>
      </c>
      <c r="C24" s="424"/>
      <c r="D24" s="424"/>
      <c r="E24" s="424"/>
      <c r="F24" s="424"/>
      <c r="G24" s="424"/>
      <c r="H24" s="290"/>
      <c r="I24" s="321">
        <v>8066300</v>
      </c>
      <c r="J24" s="290">
        <v>8066300</v>
      </c>
    </row>
    <row r="25" spans="1:11" ht="19.5" customHeight="1" x14ac:dyDescent="0.2">
      <c r="A25" s="28"/>
      <c r="B25" s="423"/>
      <c r="C25" s="424"/>
      <c r="D25" s="424"/>
      <c r="E25" s="424"/>
      <c r="F25" s="424"/>
      <c r="G25" s="424"/>
      <c r="H25" s="290"/>
      <c r="I25" s="290"/>
      <c r="J25" s="290"/>
    </row>
    <row r="26" spans="1:11" ht="19.5" customHeight="1" x14ac:dyDescent="0.2">
      <c r="A26" s="28"/>
      <c r="B26" s="420"/>
      <c r="C26" s="421"/>
      <c r="D26" s="421"/>
      <c r="E26" s="421"/>
      <c r="F26" s="421"/>
      <c r="G26" s="421"/>
      <c r="H26" s="290"/>
      <c r="I26" s="290"/>
      <c r="J26" s="290"/>
    </row>
    <row r="27" spans="1:11" ht="21.95" customHeight="1" x14ac:dyDescent="0.2">
      <c r="A27" s="28"/>
      <c r="B27" s="414" t="s">
        <v>4</v>
      </c>
      <c r="C27" s="415"/>
      <c r="D27" s="415"/>
      <c r="E27" s="415"/>
      <c r="F27" s="415"/>
      <c r="G27" s="415"/>
      <c r="H27" s="290">
        <f>SUM(H20:H26)</f>
        <v>645000</v>
      </c>
      <c r="I27" s="290">
        <f>SUM(I20:I26)</f>
        <v>8711300</v>
      </c>
      <c r="J27" s="290">
        <f>SUM(J20:J26)</f>
        <v>8551300</v>
      </c>
      <c r="K27" s="292"/>
    </row>
    <row r="28" spans="1:11" ht="21.95" customHeight="1" x14ac:dyDescent="0.2">
      <c r="A28" s="28"/>
      <c r="B28" s="414" t="s">
        <v>5</v>
      </c>
      <c r="C28" s="415"/>
      <c r="D28" s="415"/>
      <c r="E28" s="415"/>
      <c r="F28" s="415"/>
      <c r="G28" s="415"/>
      <c r="H28" s="290">
        <f>+H27+H17</f>
        <v>1169000</v>
      </c>
      <c r="I28" s="290">
        <f>+I27+I17</f>
        <v>9878495</v>
      </c>
      <c r="J28" s="290">
        <f>+J27+J17</f>
        <v>9673495</v>
      </c>
    </row>
    <row r="29" spans="1:11" ht="21.95" customHeight="1" x14ac:dyDescent="0.2"/>
    <row r="30" spans="1:11" ht="21.95" customHeight="1" x14ac:dyDescent="0.2"/>
    <row r="31" spans="1:11" ht="21.95" customHeight="1" x14ac:dyDescent="0.2"/>
    <row r="32" spans="1:11" ht="21.95" customHeight="1" x14ac:dyDescent="0.2"/>
    <row r="33" ht="21.95" customHeight="1" x14ac:dyDescent="0.2"/>
    <row r="34" ht="21.95" customHeight="1" x14ac:dyDescent="0.2"/>
    <row r="35" ht="21.95" customHeight="1" x14ac:dyDescent="0.2"/>
    <row r="36" ht="21.95" customHeight="1" x14ac:dyDescent="0.2"/>
    <row r="37" ht="21.95" customHeight="1" x14ac:dyDescent="0.2"/>
    <row r="38" ht="21.95" customHeight="1" x14ac:dyDescent="0.2"/>
    <row r="39" ht="21.95" customHeight="1" x14ac:dyDescent="0.2"/>
    <row r="40" ht="21.95" customHeight="1" x14ac:dyDescent="0.2"/>
    <row r="41" ht="21.95" customHeight="1" x14ac:dyDescent="0.2"/>
    <row r="42" ht="21.95" customHeight="1" x14ac:dyDescent="0.2"/>
    <row r="43" ht="21.95" customHeight="1" x14ac:dyDescent="0.2"/>
    <row r="44" ht="21.95" customHeight="1" x14ac:dyDescent="0.2"/>
    <row r="45" ht="21.95" customHeight="1" x14ac:dyDescent="0.2"/>
    <row r="46" ht="21.95" customHeight="1" x14ac:dyDescent="0.2"/>
    <row r="47" ht="21.95" customHeight="1" x14ac:dyDescent="0.2"/>
    <row r="48" ht="21.95" customHeight="1" x14ac:dyDescent="0.2"/>
    <row r="49" ht="21.95" customHeight="1" x14ac:dyDescent="0.2"/>
    <row r="50" ht="21.95" customHeight="1" x14ac:dyDescent="0.2"/>
    <row r="51" ht="21.95" customHeight="1" x14ac:dyDescent="0.2"/>
    <row r="52" ht="21.95" customHeight="1" x14ac:dyDescent="0.2"/>
    <row r="53" ht="21.95" customHeight="1" x14ac:dyDescent="0.2"/>
    <row r="54" ht="21.95" customHeight="1" x14ac:dyDescent="0.2"/>
    <row r="55" ht="21.95" customHeight="1" x14ac:dyDescent="0.2"/>
    <row r="56" ht="21.95" customHeight="1" x14ac:dyDescent="0.2"/>
    <row r="57" ht="21.95" customHeight="1" x14ac:dyDescent="0.2"/>
    <row r="58" ht="21.95" customHeight="1" x14ac:dyDescent="0.2"/>
    <row r="59" ht="21.95" customHeight="1" x14ac:dyDescent="0.2"/>
    <row r="60" ht="21.95" customHeight="1" x14ac:dyDescent="0.2"/>
    <row r="61" ht="21.95" customHeight="1" x14ac:dyDescent="0.2"/>
    <row r="62" ht="21.95" customHeight="1" x14ac:dyDescent="0.2"/>
    <row r="63" ht="21.95" customHeight="1" x14ac:dyDescent="0.2"/>
    <row r="64" ht="21.95" customHeight="1" x14ac:dyDescent="0.2"/>
    <row r="65" ht="21.95" customHeight="1" x14ac:dyDescent="0.2"/>
    <row r="66" ht="21.95" customHeight="1" x14ac:dyDescent="0.2"/>
    <row r="67" ht="21.95" customHeight="1" x14ac:dyDescent="0.2"/>
    <row r="68" ht="21.95" customHeight="1" x14ac:dyDescent="0.2"/>
    <row r="69" ht="21.95" customHeight="1" x14ac:dyDescent="0.2"/>
    <row r="70" ht="21.95" customHeight="1" x14ac:dyDescent="0.2"/>
    <row r="71" ht="21.95" customHeight="1" x14ac:dyDescent="0.2"/>
    <row r="72" ht="21.95" customHeight="1" x14ac:dyDescent="0.2"/>
    <row r="73" ht="21.95" customHeight="1" x14ac:dyDescent="0.2"/>
    <row r="74" ht="21.95" customHeight="1" x14ac:dyDescent="0.2"/>
    <row r="75" ht="21.95" customHeight="1" x14ac:dyDescent="0.2"/>
    <row r="76" ht="21.95" customHeight="1" x14ac:dyDescent="0.2"/>
    <row r="77" ht="21.95" customHeight="1" x14ac:dyDescent="0.2"/>
    <row r="78" ht="21.95" customHeight="1" x14ac:dyDescent="0.2"/>
    <row r="79" ht="21.95" customHeight="1" x14ac:dyDescent="0.2"/>
    <row r="80" ht="21.95" customHeight="1" x14ac:dyDescent="0.2"/>
    <row r="81" ht="21.95" customHeight="1" x14ac:dyDescent="0.2"/>
    <row r="82" ht="21.95" customHeight="1" x14ac:dyDescent="0.2"/>
    <row r="83" ht="21.95" customHeight="1" x14ac:dyDescent="0.2"/>
    <row r="84" ht="21.95" customHeight="1" x14ac:dyDescent="0.2"/>
    <row r="85" ht="21.95" customHeight="1" x14ac:dyDescent="0.2"/>
    <row r="86" ht="21.95" customHeight="1" x14ac:dyDescent="0.2"/>
    <row r="87" ht="21.95" customHeight="1" x14ac:dyDescent="0.2"/>
    <row r="88" ht="21.95" customHeight="1" x14ac:dyDescent="0.2"/>
    <row r="89" ht="21.95" customHeight="1" x14ac:dyDescent="0.2"/>
    <row r="90" ht="21.95" customHeight="1" x14ac:dyDescent="0.2"/>
    <row r="91" ht="21.95" customHeight="1" x14ac:dyDescent="0.2"/>
    <row r="92" ht="21.95" customHeight="1" x14ac:dyDescent="0.2"/>
    <row r="93" ht="21.95" customHeight="1" x14ac:dyDescent="0.2"/>
    <row r="94" ht="21.95" customHeight="1" x14ac:dyDescent="0.2"/>
    <row r="95" ht="21.95" customHeight="1" x14ac:dyDescent="0.2"/>
    <row r="96" ht="21.95" customHeight="1" x14ac:dyDescent="0.2"/>
    <row r="97" ht="21.95" customHeight="1" x14ac:dyDescent="0.2"/>
    <row r="98" ht="21.95" customHeight="1" x14ac:dyDescent="0.2"/>
    <row r="99" ht="21.95" customHeight="1" x14ac:dyDescent="0.2"/>
    <row r="100" ht="21.95" customHeight="1" x14ac:dyDescent="0.2"/>
    <row r="101" ht="21.95" customHeight="1" x14ac:dyDescent="0.2"/>
    <row r="102" ht="21.95" customHeight="1" x14ac:dyDescent="0.2"/>
    <row r="103" ht="21.95" customHeight="1" x14ac:dyDescent="0.2"/>
    <row r="104" ht="21.95" customHeight="1" x14ac:dyDescent="0.2"/>
    <row r="105" ht="21.95" customHeight="1" x14ac:dyDescent="0.2"/>
    <row r="106" ht="21.95" customHeight="1" x14ac:dyDescent="0.2"/>
    <row r="107" ht="21.95" customHeight="1" x14ac:dyDescent="0.2"/>
    <row r="108" ht="21.95" customHeight="1" x14ac:dyDescent="0.2"/>
    <row r="109" ht="21.95" customHeight="1" x14ac:dyDescent="0.2"/>
    <row r="110" ht="21.95" customHeight="1" x14ac:dyDescent="0.2"/>
    <row r="111" ht="21.95" customHeight="1" x14ac:dyDescent="0.2"/>
    <row r="112" ht="21.95" customHeight="1" x14ac:dyDescent="0.2"/>
    <row r="113" ht="21.95" customHeight="1" x14ac:dyDescent="0.2"/>
    <row r="114" ht="21.95" customHeight="1" x14ac:dyDescent="0.2"/>
    <row r="115" ht="21.95" customHeight="1" x14ac:dyDescent="0.2"/>
    <row r="116" ht="21.95" customHeight="1" x14ac:dyDescent="0.2"/>
    <row r="117" ht="21.95" customHeight="1" x14ac:dyDescent="0.2"/>
    <row r="118" ht="21.95" customHeight="1" x14ac:dyDescent="0.2"/>
    <row r="119" ht="21.95" customHeight="1" x14ac:dyDescent="0.2"/>
    <row r="120" ht="21.95" customHeight="1" x14ac:dyDescent="0.2"/>
    <row r="121" ht="21.95" customHeight="1" x14ac:dyDescent="0.2"/>
    <row r="122" ht="21.95" customHeight="1" x14ac:dyDescent="0.2"/>
    <row r="123" ht="21.95" customHeight="1" x14ac:dyDescent="0.2"/>
    <row r="124" ht="21.95" customHeight="1" x14ac:dyDescent="0.2"/>
    <row r="125" ht="21.95" customHeight="1" x14ac:dyDescent="0.2"/>
    <row r="126" ht="21.95" customHeight="1" x14ac:dyDescent="0.2"/>
    <row r="127" ht="21.95" customHeight="1" x14ac:dyDescent="0.2"/>
    <row r="128" ht="21.95" customHeight="1" x14ac:dyDescent="0.2"/>
    <row r="129" ht="21.95" customHeight="1" x14ac:dyDescent="0.2"/>
    <row r="130" ht="21.95" customHeight="1" x14ac:dyDescent="0.2"/>
    <row r="131" ht="21.95" customHeight="1" x14ac:dyDescent="0.2"/>
    <row r="132" ht="21.95" customHeight="1" x14ac:dyDescent="0.2"/>
    <row r="133" ht="21.95" customHeight="1" x14ac:dyDescent="0.2"/>
    <row r="134" ht="21.95" customHeight="1" x14ac:dyDescent="0.2"/>
    <row r="135" ht="21.95" customHeight="1" x14ac:dyDescent="0.2"/>
    <row r="136" ht="21.95" customHeight="1" x14ac:dyDescent="0.2"/>
    <row r="137" ht="21.95" customHeight="1" x14ac:dyDescent="0.2"/>
    <row r="138" ht="21.95" customHeight="1" x14ac:dyDescent="0.2"/>
    <row r="139" ht="21.95" customHeight="1" x14ac:dyDescent="0.2"/>
    <row r="140" ht="21.95" customHeight="1" x14ac:dyDescent="0.2"/>
    <row r="141" ht="21.95" customHeight="1" x14ac:dyDescent="0.2"/>
    <row r="142" ht="21.95" customHeight="1" x14ac:dyDescent="0.2"/>
    <row r="143" ht="21.95" customHeight="1" x14ac:dyDescent="0.2"/>
    <row r="144" ht="21.95" customHeight="1" x14ac:dyDescent="0.2"/>
    <row r="145" ht="21.95" customHeight="1" x14ac:dyDescent="0.2"/>
    <row r="146" ht="21.95" customHeight="1" x14ac:dyDescent="0.2"/>
    <row r="147" ht="21.95" customHeight="1" x14ac:dyDescent="0.2"/>
    <row r="148" ht="21.95" customHeight="1" x14ac:dyDescent="0.2"/>
    <row r="149" ht="21.95" customHeight="1" x14ac:dyDescent="0.2"/>
    <row r="150" ht="21.95" customHeight="1" x14ac:dyDescent="0.2"/>
    <row r="151" ht="21.95" customHeight="1" x14ac:dyDescent="0.2"/>
    <row r="152" ht="21.95" customHeight="1" x14ac:dyDescent="0.2"/>
    <row r="153" ht="21.95" customHeight="1" x14ac:dyDescent="0.2"/>
    <row r="154" ht="21.95" customHeight="1" x14ac:dyDescent="0.2"/>
    <row r="155" ht="21.95" customHeight="1" x14ac:dyDescent="0.2"/>
    <row r="156" ht="21.95" customHeight="1" x14ac:dyDescent="0.2"/>
    <row r="157" ht="21.95" customHeight="1" x14ac:dyDescent="0.2"/>
    <row r="158" ht="21.95" customHeight="1" x14ac:dyDescent="0.2"/>
    <row r="159" ht="21.95" customHeight="1" x14ac:dyDescent="0.2"/>
    <row r="160" ht="21.95" customHeight="1" x14ac:dyDescent="0.2"/>
    <row r="161" ht="21.95" customHeight="1" x14ac:dyDescent="0.2"/>
    <row r="162" ht="21.95" customHeight="1" x14ac:dyDescent="0.2"/>
    <row r="163" ht="21.95" customHeight="1" x14ac:dyDescent="0.2"/>
    <row r="164" ht="21.95" customHeight="1" x14ac:dyDescent="0.2"/>
    <row r="165" ht="21.95" customHeight="1" x14ac:dyDescent="0.2"/>
    <row r="166" ht="21.95" customHeight="1" x14ac:dyDescent="0.2"/>
    <row r="167" ht="21.95" customHeight="1" x14ac:dyDescent="0.2"/>
    <row r="168" ht="21.95" customHeight="1" x14ac:dyDescent="0.2"/>
  </sheetData>
  <mergeCells count="26">
    <mergeCell ref="B28:G28"/>
    <mergeCell ref="B22:G22"/>
    <mergeCell ref="B23:G23"/>
    <mergeCell ref="B24:G24"/>
    <mergeCell ref="B25:G25"/>
    <mergeCell ref="B26:G26"/>
    <mergeCell ref="B27:G27"/>
    <mergeCell ref="A9:A10"/>
    <mergeCell ref="B5:G5"/>
    <mergeCell ref="B9:G9"/>
    <mergeCell ref="H10:J10"/>
    <mergeCell ref="B14:G14"/>
    <mergeCell ref="B11:G11"/>
    <mergeCell ref="B21:G21"/>
    <mergeCell ref="B1:G2"/>
    <mergeCell ref="B3:G3"/>
    <mergeCell ref="B4:G4"/>
    <mergeCell ref="B6:G6"/>
    <mergeCell ref="B20:G20"/>
    <mergeCell ref="B19:G19"/>
    <mergeCell ref="B15:G15"/>
    <mergeCell ref="B16:G16"/>
    <mergeCell ref="B17:G17"/>
    <mergeCell ref="B18:G18"/>
    <mergeCell ref="B12:G12"/>
    <mergeCell ref="B13:G13"/>
  </mergeCells>
  <phoneticPr fontId="0" type="noConversion"/>
  <printOptions horizontalCentered="1"/>
  <pageMargins left="0.39370078740157483" right="0.19685039370078741" top="0.59055118110236227" bottom="0.59055118110236227" header="0.5" footer="0.5"/>
  <pageSetup paperSize="9" scale="97" fitToHeight="0" orientation="portrait" horizontalDpi="360" verticalDpi="36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P54"/>
  <sheetViews>
    <sheetView view="pageBreakPreview" zoomScaleNormal="100" zoomScaleSheetLayoutView="100" workbookViewId="0">
      <selection activeCell="G6" sqref="G6"/>
    </sheetView>
  </sheetViews>
  <sheetFormatPr defaultRowHeight="12.75" x14ac:dyDescent="0.2"/>
  <cols>
    <col min="1" max="1" width="52" style="29" customWidth="1"/>
    <col min="2" max="2" width="13.42578125" style="30" customWidth="1"/>
    <col min="3" max="3" width="16" style="30" customWidth="1"/>
    <col min="4" max="4" width="15.42578125" style="30" customWidth="1"/>
    <col min="5" max="5" width="14.28515625" style="30" customWidth="1"/>
    <col min="6" max="6" width="16.140625" style="30" customWidth="1"/>
    <col min="7" max="12" width="14.85546875" customWidth="1"/>
  </cols>
  <sheetData>
    <row r="1" spans="1:16" ht="18.75" x14ac:dyDescent="0.2">
      <c r="A1" s="451" t="s">
        <v>310</v>
      </c>
      <c r="B1" s="451"/>
      <c r="C1" s="451"/>
      <c r="D1" s="451"/>
      <c r="E1" s="451"/>
      <c r="F1" s="451"/>
      <c r="G1" s="30"/>
      <c r="H1" s="30"/>
      <c r="I1" s="30"/>
      <c r="J1" s="30"/>
      <c r="K1" s="30"/>
      <c r="L1" s="30"/>
    </row>
    <row r="2" spans="1:16" ht="15.75" x14ac:dyDescent="0.25">
      <c r="A2" s="378" t="s">
        <v>177</v>
      </c>
      <c r="B2" s="378"/>
      <c r="C2" s="378"/>
      <c r="D2" s="378"/>
      <c r="E2" s="378"/>
      <c r="F2" s="378"/>
      <c r="G2" s="378"/>
      <c r="H2" s="293"/>
      <c r="I2" s="293"/>
      <c r="J2" s="293"/>
      <c r="K2" s="293"/>
      <c r="L2" s="293"/>
    </row>
    <row r="3" spans="1:16" ht="20.25" customHeight="1" x14ac:dyDescent="0.2">
      <c r="G3" s="30"/>
      <c r="H3" s="30"/>
      <c r="I3" s="30"/>
      <c r="J3" s="30"/>
      <c r="K3" s="30"/>
      <c r="L3" s="30"/>
    </row>
    <row r="4" spans="1:16" ht="27" customHeight="1" x14ac:dyDescent="0.2">
      <c r="A4" s="451" t="s">
        <v>158</v>
      </c>
      <c r="B4" s="468"/>
      <c r="C4" s="468"/>
      <c r="D4" s="468"/>
      <c r="E4" s="468"/>
      <c r="F4" s="468"/>
      <c r="G4" s="131" t="s">
        <v>172</v>
      </c>
      <c r="H4" s="131"/>
      <c r="I4" s="131"/>
      <c r="J4" s="131"/>
      <c r="K4" s="131"/>
      <c r="L4" s="131"/>
    </row>
    <row r="5" spans="1:16" ht="20.25" customHeight="1" thickBot="1" x14ac:dyDescent="0.3">
      <c r="A5" s="129"/>
      <c r="B5" s="130"/>
      <c r="C5" s="130"/>
      <c r="D5" s="130"/>
      <c r="E5" s="130"/>
      <c r="F5" s="130"/>
      <c r="G5" s="97" t="s">
        <v>355</v>
      </c>
      <c r="H5" s="97"/>
      <c r="I5" s="97"/>
      <c r="J5" s="97"/>
      <c r="K5" s="97"/>
      <c r="L5" s="97"/>
    </row>
    <row r="6" spans="1:16" ht="27.75" customHeight="1" thickBot="1" x14ac:dyDescent="0.25">
      <c r="A6" s="98" t="s">
        <v>90</v>
      </c>
      <c r="B6" s="99" t="s">
        <v>91</v>
      </c>
      <c r="C6" s="99" t="s">
        <v>92</v>
      </c>
      <c r="D6" s="99" t="s">
        <v>291</v>
      </c>
      <c r="E6" s="99" t="s">
        <v>311</v>
      </c>
      <c r="F6" s="99" t="s">
        <v>312</v>
      </c>
      <c r="G6" s="100" t="s">
        <v>313</v>
      </c>
      <c r="H6" s="310"/>
      <c r="I6" s="310"/>
      <c r="J6" s="310"/>
      <c r="K6" s="310"/>
      <c r="L6" s="310"/>
    </row>
    <row r="7" spans="1:16" ht="20.25" customHeight="1" thickBot="1" x14ac:dyDescent="0.25">
      <c r="A7" s="101">
        <v>1</v>
      </c>
      <c r="B7" s="102">
        <v>2</v>
      </c>
      <c r="C7" s="102">
        <v>3</v>
      </c>
      <c r="D7" s="102">
        <v>4</v>
      </c>
      <c r="E7" s="102">
        <v>5</v>
      </c>
      <c r="F7" s="102">
        <v>6</v>
      </c>
      <c r="G7" s="103">
        <v>7</v>
      </c>
      <c r="H7" s="311"/>
      <c r="I7" s="311"/>
      <c r="J7" s="311"/>
      <c r="K7" s="311"/>
      <c r="L7" s="311"/>
    </row>
    <row r="8" spans="1:16" ht="20.25" customHeight="1" x14ac:dyDescent="0.2">
      <c r="A8" s="302" t="s">
        <v>331</v>
      </c>
      <c r="B8" s="303"/>
      <c r="C8" s="303"/>
      <c r="D8" s="303"/>
      <c r="E8" s="303"/>
      <c r="F8" s="303">
        <f>F9+F16+F19</f>
        <v>1166606</v>
      </c>
      <c r="G8" s="304">
        <f>G9+G16+G19</f>
        <v>1166606</v>
      </c>
      <c r="H8" s="311"/>
      <c r="I8" s="311"/>
      <c r="J8" s="311"/>
      <c r="K8" s="311"/>
      <c r="L8" s="311"/>
    </row>
    <row r="9" spans="1:16" ht="20.25" customHeight="1" x14ac:dyDescent="0.2">
      <c r="A9" s="104" t="s">
        <v>318</v>
      </c>
      <c r="B9" s="105">
        <f>SUM(B10:B14)</f>
        <v>479065</v>
      </c>
      <c r="C9" s="106"/>
      <c r="D9" s="105"/>
      <c r="E9" s="105"/>
      <c r="F9" s="294">
        <f>SUM(F10:F14)</f>
        <v>479065</v>
      </c>
      <c r="G9" s="295">
        <f>SUM(G10:G14)</f>
        <v>479065</v>
      </c>
      <c r="H9" s="312"/>
      <c r="I9" s="312"/>
      <c r="J9" s="312"/>
      <c r="K9" s="312"/>
      <c r="L9" s="312"/>
      <c r="O9">
        <f>SUM(O10:O14)</f>
        <v>418885.82677165355</v>
      </c>
      <c r="P9">
        <f>SUM(P10:P14)</f>
        <v>60179.173228346452</v>
      </c>
    </row>
    <row r="10" spans="1:16" ht="20.25" customHeight="1" x14ac:dyDescent="0.2">
      <c r="A10" s="108" t="s">
        <v>314</v>
      </c>
      <c r="B10" s="297">
        <f>50000+13500</f>
        <v>63500</v>
      </c>
      <c r="C10" s="298"/>
      <c r="D10" s="297"/>
      <c r="E10" s="297"/>
      <c r="F10" s="297">
        <v>63500</v>
      </c>
      <c r="G10" s="299">
        <v>63500</v>
      </c>
      <c r="H10" s="313"/>
      <c r="I10" s="313"/>
      <c r="J10" s="313"/>
      <c r="K10" s="313"/>
      <c r="L10" s="313"/>
      <c r="O10">
        <f>G10/1.27</f>
        <v>50000</v>
      </c>
      <c r="P10" s="300">
        <f>G10-O10</f>
        <v>13500</v>
      </c>
    </row>
    <row r="11" spans="1:16" ht="20.25" customHeight="1" x14ac:dyDescent="0.2">
      <c r="A11" s="108" t="s">
        <v>315</v>
      </c>
      <c r="B11" s="297">
        <f>22886+6179</f>
        <v>29065</v>
      </c>
      <c r="C11" s="298"/>
      <c r="D11" s="297"/>
      <c r="E11" s="297"/>
      <c r="F11" s="297">
        <v>29065</v>
      </c>
      <c r="G11" s="299">
        <v>29065</v>
      </c>
      <c r="H11" s="313"/>
      <c r="I11" s="313"/>
      <c r="J11" s="313"/>
      <c r="K11" s="313"/>
      <c r="L11" s="313"/>
      <c r="O11">
        <f t="shared" ref="O11:O14" si="0">G11/1.27</f>
        <v>22885.826771653545</v>
      </c>
      <c r="P11" s="300">
        <f t="shared" ref="P11:P14" si="1">G11-O11</f>
        <v>6179.1732283464553</v>
      </c>
    </row>
    <row r="12" spans="1:16" ht="20.25" customHeight="1" x14ac:dyDescent="0.2">
      <c r="A12" s="108" t="s">
        <v>316</v>
      </c>
      <c r="B12" s="297">
        <f>96000</f>
        <v>96000</v>
      </c>
      <c r="C12" s="298"/>
      <c r="D12" s="297"/>
      <c r="E12" s="297"/>
      <c r="F12" s="297">
        <v>96000</v>
      </c>
      <c r="G12" s="299">
        <v>96000</v>
      </c>
      <c r="H12" s="313"/>
      <c r="I12" s="313"/>
      <c r="J12" s="313"/>
      <c r="K12" s="313"/>
      <c r="L12" s="313"/>
      <c r="O12">
        <v>96000</v>
      </c>
      <c r="P12" s="300">
        <f t="shared" si="1"/>
        <v>0</v>
      </c>
    </row>
    <row r="13" spans="1:16" ht="20.25" customHeight="1" x14ac:dyDescent="0.2">
      <c r="A13" s="108" t="s">
        <v>317</v>
      </c>
      <c r="B13" s="297">
        <v>100000</v>
      </c>
      <c r="C13" s="298"/>
      <c r="D13" s="297"/>
      <c r="E13" s="297"/>
      <c r="F13" s="297">
        <v>100000</v>
      </c>
      <c r="G13" s="299">
        <v>100000</v>
      </c>
      <c r="H13" s="313"/>
      <c r="I13" s="313"/>
      <c r="J13" s="313"/>
      <c r="K13" s="313"/>
      <c r="L13" s="313"/>
      <c r="O13">
        <v>100000</v>
      </c>
      <c r="P13" s="300">
        <f t="shared" si="1"/>
        <v>0</v>
      </c>
    </row>
    <row r="14" spans="1:16" ht="20.25" customHeight="1" x14ac:dyDescent="0.2">
      <c r="A14" s="108" t="s">
        <v>319</v>
      </c>
      <c r="B14" s="297">
        <f>150000+40500</f>
        <v>190500</v>
      </c>
      <c r="C14" s="298"/>
      <c r="D14" s="297"/>
      <c r="E14" s="297"/>
      <c r="F14" s="297">
        <v>190500</v>
      </c>
      <c r="G14" s="299">
        <v>190500</v>
      </c>
      <c r="H14" s="313"/>
      <c r="I14" s="313"/>
      <c r="J14" s="313"/>
      <c r="K14" s="313"/>
      <c r="L14" s="313"/>
      <c r="O14">
        <f t="shared" si="0"/>
        <v>150000</v>
      </c>
      <c r="P14" s="300">
        <f t="shared" si="1"/>
        <v>40500</v>
      </c>
    </row>
    <row r="15" spans="1:16" ht="20.25" customHeight="1" x14ac:dyDescent="0.2">
      <c r="A15" s="108"/>
      <c r="B15" s="297"/>
      <c r="C15" s="298"/>
      <c r="D15" s="297"/>
      <c r="E15" s="297"/>
      <c r="F15" s="297"/>
      <c r="G15" s="299"/>
      <c r="H15" s="313"/>
      <c r="I15" s="313"/>
      <c r="J15" s="313"/>
      <c r="K15" s="313"/>
      <c r="L15" s="313"/>
    </row>
    <row r="16" spans="1:16" ht="20.25" customHeight="1" x14ac:dyDescent="0.2">
      <c r="A16" s="104" t="s">
        <v>320</v>
      </c>
      <c r="B16" s="297"/>
      <c r="C16" s="298"/>
      <c r="D16" s="297"/>
      <c r="E16" s="297"/>
      <c r="F16" s="294">
        <f>SUM(F17:F18)</f>
        <v>307000</v>
      </c>
      <c r="G16" s="305">
        <f>SUM(G17:G18)</f>
        <v>307000</v>
      </c>
      <c r="H16" s="314"/>
      <c r="I16" s="314"/>
      <c r="J16" s="314"/>
      <c r="K16" s="314"/>
      <c r="L16" s="314"/>
    </row>
    <row r="17" spans="1:16" ht="20.25" customHeight="1" x14ac:dyDescent="0.2">
      <c r="A17" s="108" t="s">
        <v>321</v>
      </c>
      <c r="B17" s="297">
        <v>307000</v>
      </c>
      <c r="C17" s="298"/>
      <c r="D17" s="297"/>
      <c r="E17" s="297"/>
      <c r="F17" s="297">
        <v>307000</v>
      </c>
      <c r="G17" s="299">
        <v>307000</v>
      </c>
      <c r="H17" s="313"/>
      <c r="I17" s="313"/>
      <c r="J17" s="313"/>
      <c r="K17" s="313"/>
      <c r="L17" s="313"/>
    </row>
    <row r="18" spans="1:16" ht="20.25" customHeight="1" x14ac:dyDescent="0.2">
      <c r="A18" s="108"/>
      <c r="B18" s="297"/>
      <c r="C18" s="298"/>
      <c r="D18" s="297"/>
      <c r="E18" s="297"/>
      <c r="F18" s="297"/>
      <c r="G18" s="299"/>
      <c r="H18" s="313"/>
      <c r="I18" s="313"/>
      <c r="J18" s="313"/>
      <c r="K18" s="313"/>
      <c r="L18" s="313"/>
    </row>
    <row r="19" spans="1:16" ht="20.25" customHeight="1" x14ac:dyDescent="0.2">
      <c r="A19" s="104" t="s">
        <v>322</v>
      </c>
      <c r="B19" s="297"/>
      <c r="C19" s="298"/>
      <c r="D19" s="297"/>
      <c r="E19" s="297"/>
      <c r="F19" s="294">
        <f>SUM(F20:F27)</f>
        <v>380541</v>
      </c>
      <c r="G19" s="305">
        <f>SUM(G20:G27)</f>
        <v>380541</v>
      </c>
      <c r="H19" s="314"/>
      <c r="I19" s="314"/>
      <c r="J19" s="314"/>
      <c r="K19" s="314"/>
      <c r="L19" s="314"/>
    </row>
    <row r="20" spans="1:16" ht="20.25" customHeight="1" x14ac:dyDescent="0.2">
      <c r="A20" s="108" t="s">
        <v>323</v>
      </c>
      <c r="B20" s="297">
        <f>109173+29477</f>
        <v>138650</v>
      </c>
      <c r="C20" s="298"/>
      <c r="D20" s="297"/>
      <c r="E20" s="297"/>
      <c r="F20" s="297">
        <v>138650</v>
      </c>
      <c r="G20" s="299">
        <v>138650</v>
      </c>
      <c r="H20" s="313"/>
      <c r="I20" s="313"/>
      <c r="J20" s="313"/>
      <c r="K20" s="313"/>
      <c r="L20" s="313"/>
      <c r="O20">
        <f t="shared" ref="O20" si="2">G20/1.27</f>
        <v>109173.22834645669</v>
      </c>
      <c r="P20" s="300">
        <f t="shared" ref="P20" si="3">G20-O20</f>
        <v>29476.771653543314</v>
      </c>
    </row>
    <row r="21" spans="1:16" ht="20.25" customHeight="1" x14ac:dyDescent="0.2">
      <c r="A21" s="108" t="s">
        <v>324</v>
      </c>
      <c r="B21" s="297">
        <f>10945+2955</f>
        <v>13900</v>
      </c>
      <c r="C21" s="298"/>
      <c r="D21" s="297"/>
      <c r="E21" s="297"/>
      <c r="F21" s="297">
        <v>13900</v>
      </c>
      <c r="G21" s="299">
        <v>13900</v>
      </c>
      <c r="H21" s="313"/>
      <c r="I21" s="313"/>
      <c r="J21" s="313"/>
      <c r="K21" s="313"/>
      <c r="L21" s="313"/>
      <c r="O21">
        <f t="shared" ref="O21:O26" si="4">G21/1.27</f>
        <v>10944.881889763779</v>
      </c>
      <c r="P21" s="300">
        <f t="shared" ref="P21:P26" si="5">G21-O21</f>
        <v>2955.1181102362207</v>
      </c>
    </row>
    <row r="22" spans="1:16" ht="20.25" customHeight="1" x14ac:dyDescent="0.2">
      <c r="A22" s="108" t="s">
        <v>325</v>
      </c>
      <c r="B22" s="297">
        <f>9843+2657</f>
        <v>12500</v>
      </c>
      <c r="C22" s="298"/>
      <c r="D22" s="297"/>
      <c r="E22" s="297"/>
      <c r="F22" s="297">
        <v>12500</v>
      </c>
      <c r="G22" s="299">
        <v>12500</v>
      </c>
      <c r="H22" s="313"/>
      <c r="I22" s="313"/>
      <c r="J22" s="313"/>
      <c r="K22" s="313"/>
      <c r="L22" s="313"/>
      <c r="O22">
        <f t="shared" si="4"/>
        <v>9842.5196850393695</v>
      </c>
      <c r="P22" s="300">
        <f t="shared" si="5"/>
        <v>2657.4803149606305</v>
      </c>
    </row>
    <row r="23" spans="1:16" ht="20.25" customHeight="1" x14ac:dyDescent="0.2">
      <c r="A23" s="108" t="s">
        <v>326</v>
      </c>
      <c r="B23" s="297">
        <f>55039+14861</f>
        <v>69900</v>
      </c>
      <c r="C23" s="298"/>
      <c r="D23" s="297"/>
      <c r="E23" s="297"/>
      <c r="F23" s="297">
        <v>69900</v>
      </c>
      <c r="G23" s="299">
        <v>69900</v>
      </c>
      <c r="H23" s="313"/>
      <c r="I23" s="313"/>
      <c r="J23" s="313"/>
      <c r="K23" s="313"/>
      <c r="L23" s="313"/>
      <c r="O23">
        <f t="shared" si="4"/>
        <v>55039.370078740154</v>
      </c>
      <c r="P23" s="300">
        <f t="shared" si="5"/>
        <v>14860.629921259846</v>
      </c>
    </row>
    <row r="24" spans="1:16" ht="20.25" customHeight="1" x14ac:dyDescent="0.2">
      <c r="A24" s="108" t="s">
        <v>327</v>
      </c>
      <c r="B24" s="297">
        <f>72032+19449</f>
        <v>91481</v>
      </c>
      <c r="C24" s="298"/>
      <c r="D24" s="297"/>
      <c r="E24" s="297"/>
      <c r="F24" s="297">
        <v>91481</v>
      </c>
      <c r="G24" s="299">
        <v>91481</v>
      </c>
      <c r="H24" s="313"/>
      <c r="I24" s="313"/>
      <c r="J24" s="313"/>
      <c r="K24" s="313"/>
      <c r="L24" s="313"/>
      <c r="O24">
        <f t="shared" si="4"/>
        <v>72032.283464566921</v>
      </c>
      <c r="P24" s="300">
        <f t="shared" si="5"/>
        <v>19448.716535433079</v>
      </c>
    </row>
    <row r="25" spans="1:16" ht="20.25" customHeight="1" x14ac:dyDescent="0.2">
      <c r="A25" s="108" t="s">
        <v>328</v>
      </c>
      <c r="B25" s="297">
        <f>9795+2645</f>
        <v>12440</v>
      </c>
      <c r="C25" s="298"/>
      <c r="D25" s="297"/>
      <c r="E25" s="297"/>
      <c r="F25" s="297">
        <v>12440</v>
      </c>
      <c r="G25" s="299">
        <v>12440</v>
      </c>
      <c r="H25" s="313"/>
      <c r="I25" s="313"/>
      <c r="J25" s="313"/>
      <c r="K25" s="313"/>
      <c r="L25" s="313"/>
      <c r="O25">
        <f t="shared" si="4"/>
        <v>9795.2755905511804</v>
      </c>
      <c r="P25" s="300">
        <f t="shared" si="5"/>
        <v>2644.7244094488196</v>
      </c>
    </row>
    <row r="26" spans="1:16" ht="20.25" customHeight="1" x14ac:dyDescent="0.2">
      <c r="A26" s="108" t="s">
        <v>329</v>
      </c>
      <c r="B26" s="297">
        <f>11811+3189</f>
        <v>15000</v>
      </c>
      <c r="C26" s="298"/>
      <c r="D26" s="297"/>
      <c r="E26" s="297"/>
      <c r="F26" s="297">
        <v>15000</v>
      </c>
      <c r="G26" s="299">
        <v>15000</v>
      </c>
      <c r="H26" s="313"/>
      <c r="I26" s="313"/>
      <c r="J26" s="313"/>
      <c r="K26" s="313"/>
      <c r="L26" s="313"/>
      <c r="O26">
        <f t="shared" si="4"/>
        <v>11811.023622047243</v>
      </c>
      <c r="P26" s="300">
        <f t="shared" si="5"/>
        <v>3188.9763779527566</v>
      </c>
    </row>
    <row r="27" spans="1:16" ht="15.75" x14ac:dyDescent="0.2">
      <c r="A27" s="108" t="s">
        <v>330</v>
      </c>
      <c r="B27" s="105">
        <f>21000+5670</f>
        <v>26670</v>
      </c>
      <c r="C27" s="106"/>
      <c r="D27" s="105"/>
      <c r="E27" s="105"/>
      <c r="F27" s="297">
        <v>26670</v>
      </c>
      <c r="G27" s="299">
        <v>26670</v>
      </c>
      <c r="H27" s="313"/>
      <c r="I27" s="313"/>
      <c r="J27" s="313"/>
      <c r="K27" s="313"/>
      <c r="L27" s="313"/>
      <c r="M27" s="301"/>
      <c r="O27">
        <f t="shared" ref="O27" si="6">G27/1.27</f>
        <v>21000</v>
      </c>
      <c r="P27" s="300">
        <f t="shared" ref="P27" si="7">G27-O27</f>
        <v>5670</v>
      </c>
    </row>
    <row r="28" spans="1:16" ht="15.75" x14ac:dyDescent="0.2">
      <c r="A28" s="108"/>
      <c r="B28" s="105"/>
      <c r="C28" s="287"/>
      <c r="D28" s="105"/>
      <c r="E28" s="105"/>
      <c r="F28" s="105"/>
      <c r="G28" s="107"/>
      <c r="H28" s="315"/>
      <c r="I28" s="315"/>
      <c r="J28" s="315"/>
      <c r="K28" s="315"/>
      <c r="L28" s="315"/>
      <c r="O28">
        <f>SUM(O20:O27)</f>
        <v>299638.5826771654</v>
      </c>
    </row>
    <row r="29" spans="1:16" ht="15.75" x14ac:dyDescent="0.2">
      <c r="A29" s="108"/>
      <c r="B29" s="105"/>
      <c r="C29" s="287"/>
      <c r="D29" s="105"/>
      <c r="E29" s="105"/>
      <c r="F29" s="105"/>
      <c r="G29" s="107"/>
      <c r="H29" s="315"/>
      <c r="I29" s="315"/>
      <c r="J29" s="315"/>
      <c r="K29" s="315"/>
      <c r="L29" s="315"/>
    </row>
    <row r="30" spans="1:16" ht="15.75" x14ac:dyDescent="0.2">
      <c r="A30" s="108" t="s">
        <v>135</v>
      </c>
      <c r="B30" s="105"/>
      <c r="C30" s="287"/>
      <c r="D30" s="105"/>
      <c r="E30" s="105"/>
      <c r="F30" s="294">
        <f>SUM(F31:F36)</f>
        <v>3443087</v>
      </c>
      <c r="G30" s="295">
        <f>SUM(G31:G37)</f>
        <v>2032548</v>
      </c>
      <c r="H30" s="312"/>
      <c r="I30" s="312"/>
      <c r="J30" s="312"/>
      <c r="K30" s="312"/>
      <c r="L30" s="312"/>
      <c r="O30">
        <f>SUM(O31:O37)</f>
        <v>1632321.2598425194</v>
      </c>
      <c r="P30">
        <f>SUM(P31:P36)</f>
        <v>400226.74015748035</v>
      </c>
    </row>
    <row r="31" spans="1:16" ht="15.75" x14ac:dyDescent="0.2">
      <c r="A31" s="108" t="s">
        <v>332</v>
      </c>
      <c r="B31" s="105">
        <f>264969+71542</f>
        <v>336511</v>
      </c>
      <c r="C31" s="287"/>
      <c r="D31" s="105"/>
      <c r="E31" s="105"/>
      <c r="F31" s="105">
        <v>336511</v>
      </c>
      <c r="G31" s="107">
        <f>228005+61561</f>
        <v>289566</v>
      </c>
      <c r="H31" s="315"/>
      <c r="I31" s="315"/>
      <c r="J31" s="315"/>
      <c r="K31" s="315"/>
      <c r="L31" s="315"/>
      <c r="O31">
        <f>G31/1.27</f>
        <v>228004.72440944883</v>
      </c>
      <c r="P31" s="300">
        <f t="shared" ref="P31:P36" si="8">G31-O31</f>
        <v>61561.275590551173</v>
      </c>
    </row>
    <row r="32" spans="1:16" ht="15.75" x14ac:dyDescent="0.2">
      <c r="A32" s="108" t="s">
        <v>333</v>
      </c>
      <c r="B32" s="105">
        <f>947372+12310+66415+68535+108531</f>
        <v>1203163</v>
      </c>
      <c r="C32" s="287"/>
      <c r="D32" s="105"/>
      <c r="E32" s="105"/>
      <c r="F32" s="105">
        <v>1203163</v>
      </c>
      <c r="G32" s="107">
        <f>45591+56091+12309+15144</f>
        <v>129135</v>
      </c>
      <c r="H32" s="315"/>
      <c r="I32" s="315"/>
      <c r="J32" s="315"/>
      <c r="K32" s="315"/>
      <c r="L32" s="315"/>
      <c r="O32">
        <f>G32/1.27</f>
        <v>101681.10236220472</v>
      </c>
      <c r="P32" s="300">
        <f t="shared" si="8"/>
        <v>27453.897637795279</v>
      </c>
    </row>
    <row r="33" spans="1:16" ht="15.75" x14ac:dyDescent="0.2">
      <c r="A33" s="108" t="s">
        <v>334</v>
      </c>
      <c r="B33" s="105">
        <f>230000+62100</f>
        <v>292100</v>
      </c>
      <c r="C33" s="287"/>
      <c r="D33" s="105"/>
      <c r="E33" s="105"/>
      <c r="F33" s="105">
        <v>292100</v>
      </c>
      <c r="G33" s="107">
        <v>292100</v>
      </c>
      <c r="H33" s="315"/>
      <c r="I33" s="315"/>
      <c r="J33" s="315"/>
      <c r="K33" s="315"/>
      <c r="L33" s="315"/>
      <c r="O33">
        <f>G33/1.27</f>
        <v>230000</v>
      </c>
      <c r="P33" s="300">
        <f t="shared" si="8"/>
        <v>62100</v>
      </c>
    </row>
    <row r="34" spans="1:16" ht="15.75" x14ac:dyDescent="0.2">
      <c r="A34" s="108" t="s">
        <v>335</v>
      </c>
      <c r="B34" s="105">
        <f>100000</f>
        <v>100000</v>
      </c>
      <c r="C34" s="287"/>
      <c r="D34" s="105"/>
      <c r="E34" s="105"/>
      <c r="F34" s="105">
        <v>100000</v>
      </c>
      <c r="G34" s="107">
        <v>100000</v>
      </c>
      <c r="H34" s="315"/>
      <c r="I34" s="315"/>
      <c r="J34" s="315"/>
      <c r="K34" s="315"/>
      <c r="L34" s="315"/>
      <c r="O34">
        <v>100000</v>
      </c>
      <c r="P34" s="300">
        <f t="shared" si="8"/>
        <v>0</v>
      </c>
    </row>
    <row r="35" spans="1:16" ht="15.75" x14ac:dyDescent="0.2">
      <c r="A35" s="108" t="s">
        <v>336</v>
      </c>
      <c r="B35" s="105">
        <f>993126+268143</f>
        <v>1261269</v>
      </c>
      <c r="C35" s="287"/>
      <c r="D35" s="105"/>
      <c r="E35" s="105"/>
      <c r="F35" s="105">
        <v>1261269</v>
      </c>
      <c r="G35" s="107">
        <f>765121+206582</f>
        <v>971703</v>
      </c>
      <c r="H35" s="315"/>
      <c r="I35" s="315"/>
      <c r="J35" s="315"/>
      <c r="K35" s="315"/>
      <c r="L35" s="315"/>
      <c r="O35">
        <f>G35/1.27</f>
        <v>765120.47244094487</v>
      </c>
      <c r="P35" s="300">
        <f t="shared" si="8"/>
        <v>206582.52755905513</v>
      </c>
    </row>
    <row r="36" spans="1:16" ht="15.75" x14ac:dyDescent="0.2">
      <c r="A36" s="108" t="s">
        <v>337</v>
      </c>
      <c r="B36" s="105">
        <f>207515+42529</f>
        <v>250044</v>
      </c>
      <c r="C36" s="287"/>
      <c r="D36" s="105"/>
      <c r="E36" s="105"/>
      <c r="F36" s="105">
        <v>250044</v>
      </c>
      <c r="G36" s="107">
        <f>157515+42529</f>
        <v>200044</v>
      </c>
      <c r="H36" s="315"/>
      <c r="I36" s="315"/>
      <c r="J36" s="315"/>
      <c r="K36" s="315"/>
      <c r="L36" s="315"/>
      <c r="O36">
        <f>G36/1.27</f>
        <v>157514.96062992126</v>
      </c>
      <c r="P36" s="300">
        <f t="shared" si="8"/>
        <v>42529.039370078739</v>
      </c>
    </row>
    <row r="37" spans="1:16" ht="15.75" x14ac:dyDescent="0.2">
      <c r="A37" s="108" t="s">
        <v>338</v>
      </c>
      <c r="B37" s="105">
        <v>50000</v>
      </c>
      <c r="C37" s="287"/>
      <c r="D37" s="105"/>
      <c r="E37" s="105"/>
      <c r="F37" s="105"/>
      <c r="G37" s="107">
        <v>50000</v>
      </c>
      <c r="H37" s="315"/>
      <c r="I37" s="315"/>
      <c r="J37" s="315"/>
      <c r="K37" s="315"/>
      <c r="L37" s="315"/>
      <c r="O37">
        <v>50000</v>
      </c>
    </row>
    <row r="38" spans="1:16" ht="15.75" x14ac:dyDescent="0.2">
      <c r="A38" s="108"/>
      <c r="B38" s="105"/>
      <c r="C38" s="287"/>
      <c r="D38" s="105"/>
      <c r="E38" s="105"/>
      <c r="F38" s="105"/>
      <c r="G38" s="107"/>
      <c r="H38" s="315"/>
      <c r="I38" s="315"/>
      <c r="J38" s="315"/>
      <c r="K38" s="315"/>
      <c r="L38" s="315"/>
    </row>
    <row r="39" spans="1:16" ht="15.75" x14ac:dyDescent="0.2">
      <c r="A39" s="108"/>
      <c r="B39" s="105"/>
      <c r="C39" s="106"/>
      <c r="D39" s="105"/>
      <c r="E39" s="105"/>
      <c r="F39" s="105"/>
      <c r="G39" s="107"/>
      <c r="H39" s="315"/>
      <c r="I39" s="315"/>
      <c r="J39" s="315"/>
      <c r="K39" s="315"/>
      <c r="L39" s="315"/>
    </row>
    <row r="40" spans="1:16" ht="15.75" x14ac:dyDescent="0.2">
      <c r="A40" s="109"/>
      <c r="B40" s="105"/>
      <c r="C40" s="106"/>
      <c r="D40" s="105"/>
      <c r="E40" s="105"/>
      <c r="F40" s="105"/>
      <c r="G40" s="107"/>
      <c r="H40" s="315"/>
      <c r="I40" s="315"/>
      <c r="J40" s="315"/>
      <c r="K40" s="315"/>
      <c r="L40" s="315"/>
    </row>
    <row r="41" spans="1:16" ht="16.5" thickBot="1" x14ac:dyDescent="0.25">
      <c r="A41" s="306"/>
      <c r="B41" s="307"/>
      <c r="C41" s="308"/>
      <c r="D41" s="307"/>
      <c r="E41" s="307"/>
      <c r="F41" s="307"/>
      <c r="G41" s="309"/>
      <c r="H41" s="315"/>
      <c r="I41" s="315"/>
      <c r="J41" s="315"/>
      <c r="K41" s="315"/>
      <c r="L41" s="315"/>
    </row>
    <row r="42" spans="1:16" ht="13.5" thickBot="1" x14ac:dyDescent="0.25">
      <c r="A42" s="110" t="s">
        <v>93</v>
      </c>
      <c r="B42" s="111">
        <f>SUM(B25:B41)</f>
        <v>3547197</v>
      </c>
      <c r="C42" s="112"/>
      <c r="D42" s="111">
        <f>SUM(D9:D40)</f>
        <v>0</v>
      </c>
      <c r="E42" s="111"/>
      <c r="F42" s="111">
        <f>F30+F8</f>
        <v>4609693</v>
      </c>
      <c r="G42" s="111">
        <f>G30+G8</f>
        <v>3199154</v>
      </c>
      <c r="H42" s="316"/>
      <c r="I42" s="316"/>
      <c r="J42" s="316"/>
      <c r="K42" s="316"/>
      <c r="L42" s="316"/>
    </row>
    <row r="45" spans="1:16" x14ac:dyDescent="0.2">
      <c r="B45" s="134"/>
      <c r="C45" s="134"/>
      <c r="D45" s="134"/>
    </row>
    <row r="46" spans="1:16" ht="15.75" x14ac:dyDescent="0.2">
      <c r="A46" s="136"/>
      <c r="B46" s="135"/>
      <c r="C46" s="141"/>
      <c r="D46" s="142"/>
    </row>
    <row r="47" spans="1:16" ht="15.75" x14ac:dyDescent="0.2">
      <c r="A47" s="136"/>
      <c r="B47" s="137"/>
      <c r="C47" s="138"/>
      <c r="D47" s="142"/>
    </row>
    <row r="48" spans="1:16" ht="15.75" x14ac:dyDescent="0.2">
      <c r="A48" s="176"/>
      <c r="B48" s="137"/>
      <c r="C48" s="138"/>
      <c r="D48" s="142"/>
    </row>
    <row r="49" spans="1:4" ht="15.75" x14ac:dyDescent="0.2">
      <c r="A49" s="136"/>
      <c r="B49" s="137"/>
      <c r="C49" s="138"/>
    </row>
    <row r="50" spans="1:4" ht="15.75" x14ac:dyDescent="0.2">
      <c r="A50" s="136"/>
      <c r="B50" s="137"/>
      <c r="C50" s="138"/>
    </row>
    <row r="51" spans="1:4" x14ac:dyDescent="0.2">
      <c r="A51" s="139"/>
      <c r="B51" s="137"/>
      <c r="C51" s="140"/>
    </row>
    <row r="52" spans="1:4" ht="15.75" x14ac:dyDescent="0.25">
      <c r="A52" s="143"/>
      <c r="B52" s="137"/>
      <c r="C52" s="138"/>
      <c r="D52" s="142"/>
    </row>
    <row r="53" spans="1:4" ht="15.75" x14ac:dyDescent="0.25">
      <c r="A53" s="143"/>
      <c r="C53" s="142"/>
      <c r="D53" s="142"/>
    </row>
    <row r="54" spans="1:4" ht="15.75" x14ac:dyDescent="0.25">
      <c r="A54" s="143"/>
      <c r="C54" s="142"/>
      <c r="D54" s="142"/>
    </row>
  </sheetData>
  <mergeCells count="3">
    <mergeCell ref="A1:F1"/>
    <mergeCell ref="A2:G2"/>
    <mergeCell ref="A4:F4"/>
  </mergeCells>
  <phoneticPr fontId="19" type="noConversion"/>
  <printOptions horizontalCentered="1" gridLines="1"/>
  <pageMargins left="0.64" right="0.15" top="1.47" bottom="0.98425196850393704" header="0.51181102362204722" footer="0.51181102362204722"/>
  <pageSetup paperSize="9" scale="5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C27"/>
  <sheetViews>
    <sheetView view="pageBreakPreview" zoomScale="142" zoomScaleNormal="100" zoomScaleSheetLayoutView="142" workbookViewId="0">
      <selection activeCell="E6" sqref="E6"/>
    </sheetView>
  </sheetViews>
  <sheetFormatPr defaultRowHeight="12.75" x14ac:dyDescent="0.2"/>
  <cols>
    <col min="1" max="1" width="4.28515625" customWidth="1"/>
    <col min="2" max="2" width="59" customWidth="1"/>
    <col min="3" max="3" width="13.5703125" customWidth="1"/>
  </cols>
  <sheetData>
    <row r="2" spans="1:3" ht="15.75" x14ac:dyDescent="0.25">
      <c r="B2" s="177" t="s">
        <v>356</v>
      </c>
      <c r="C2" s="177"/>
    </row>
    <row r="3" spans="1:3" ht="15.75" x14ac:dyDescent="0.25">
      <c r="B3" s="177" t="s">
        <v>177</v>
      </c>
      <c r="C3" s="177"/>
    </row>
    <row r="4" spans="1:3" x14ac:dyDescent="0.2">
      <c r="B4" s="150" t="s">
        <v>183</v>
      </c>
    </row>
    <row r="5" spans="1:3" x14ac:dyDescent="0.2">
      <c r="C5" t="s">
        <v>205</v>
      </c>
    </row>
    <row r="6" spans="1:3" ht="13.5" thickBot="1" x14ac:dyDescent="0.25">
      <c r="C6" t="s">
        <v>355</v>
      </c>
    </row>
    <row r="7" spans="1:3" ht="13.5" thickBot="1" x14ac:dyDescent="0.25">
      <c r="A7" s="178" t="s">
        <v>184</v>
      </c>
      <c r="B7" s="179" t="s">
        <v>133</v>
      </c>
      <c r="C7" s="180" t="s">
        <v>185</v>
      </c>
    </row>
    <row r="8" spans="1:3" x14ac:dyDescent="0.2">
      <c r="A8" s="116" t="s">
        <v>6</v>
      </c>
      <c r="B8" s="469" t="s">
        <v>186</v>
      </c>
      <c r="C8" s="470">
        <v>53407222</v>
      </c>
    </row>
    <row r="9" spans="1:3" x14ac:dyDescent="0.2">
      <c r="A9" s="117" t="s">
        <v>14</v>
      </c>
      <c r="B9" s="471" t="s">
        <v>187</v>
      </c>
      <c r="C9" s="472">
        <v>46735204</v>
      </c>
    </row>
    <row r="10" spans="1:3" x14ac:dyDescent="0.2">
      <c r="A10" s="117" t="s">
        <v>15</v>
      </c>
      <c r="B10" s="473" t="s">
        <v>188</v>
      </c>
      <c r="C10" s="472">
        <f>+C8-C9</f>
        <v>6672018</v>
      </c>
    </row>
    <row r="11" spans="1:3" x14ac:dyDescent="0.2">
      <c r="A11" s="117" t="s">
        <v>16</v>
      </c>
      <c r="B11" s="471" t="s">
        <v>189</v>
      </c>
      <c r="C11" s="472">
        <v>11121490</v>
      </c>
    </row>
    <row r="12" spans="1:3" x14ac:dyDescent="0.2">
      <c r="A12" s="117" t="s">
        <v>18</v>
      </c>
      <c r="B12" s="471" t="s">
        <v>190</v>
      </c>
      <c r="C12" s="472">
        <v>871187</v>
      </c>
    </row>
    <row r="13" spans="1:3" x14ac:dyDescent="0.2">
      <c r="A13" s="117" t="s">
        <v>19</v>
      </c>
      <c r="B13" s="474" t="s">
        <v>191</v>
      </c>
      <c r="C13" s="472">
        <f>+C11-C12</f>
        <v>10250303</v>
      </c>
    </row>
    <row r="14" spans="1:3" x14ac:dyDescent="0.2">
      <c r="A14" s="117" t="s">
        <v>20</v>
      </c>
      <c r="B14" s="474" t="s">
        <v>192</v>
      </c>
      <c r="C14" s="472">
        <f>+C13+C10</f>
        <v>16922321</v>
      </c>
    </row>
    <row r="15" spans="1:3" x14ac:dyDescent="0.2">
      <c r="A15" s="117" t="s">
        <v>22</v>
      </c>
      <c r="B15" s="471" t="s">
        <v>193</v>
      </c>
      <c r="C15" s="472"/>
    </row>
    <row r="16" spans="1:3" x14ac:dyDescent="0.2">
      <c r="A16" s="117" t="s">
        <v>23</v>
      </c>
      <c r="B16" s="471" t="s">
        <v>194</v>
      </c>
      <c r="C16" s="472"/>
    </row>
    <row r="17" spans="1:3" x14ac:dyDescent="0.2">
      <c r="A17" s="117" t="s">
        <v>7</v>
      </c>
      <c r="B17" s="473" t="s">
        <v>195</v>
      </c>
      <c r="C17" s="472"/>
    </row>
    <row r="18" spans="1:3" x14ac:dyDescent="0.2">
      <c r="A18" s="117" t="s">
        <v>25</v>
      </c>
      <c r="B18" s="471" t="s">
        <v>196</v>
      </c>
      <c r="C18" s="472"/>
    </row>
    <row r="19" spans="1:3" x14ac:dyDescent="0.2">
      <c r="A19" s="117" t="s">
        <v>27</v>
      </c>
      <c r="B19" s="471" t="s">
        <v>197</v>
      </c>
      <c r="C19" s="472"/>
    </row>
    <row r="20" spans="1:3" x14ac:dyDescent="0.2">
      <c r="A20" s="117" t="s">
        <v>78</v>
      </c>
      <c r="B20" s="474" t="s">
        <v>198</v>
      </c>
      <c r="C20" s="472"/>
    </row>
    <row r="21" spans="1:3" x14ac:dyDescent="0.2">
      <c r="A21" s="117" t="s">
        <v>80</v>
      </c>
      <c r="B21" s="474" t="s">
        <v>199</v>
      </c>
      <c r="C21" s="472"/>
    </row>
    <row r="22" spans="1:3" x14ac:dyDescent="0.2">
      <c r="A22" s="117" t="s">
        <v>82</v>
      </c>
      <c r="B22" s="474" t="s">
        <v>207</v>
      </c>
      <c r="C22" s="472"/>
    </row>
    <row r="23" spans="1:3" x14ac:dyDescent="0.2">
      <c r="A23" s="117" t="s">
        <v>84</v>
      </c>
      <c r="B23" s="473" t="s">
        <v>200</v>
      </c>
      <c r="C23" s="472">
        <f>+C14+C22</f>
        <v>16922321</v>
      </c>
    </row>
    <row r="24" spans="1:3" x14ac:dyDescent="0.2">
      <c r="A24" s="117" t="s">
        <v>86</v>
      </c>
      <c r="B24" s="473" t="s">
        <v>201</v>
      </c>
      <c r="C24" s="472">
        <v>16922321</v>
      </c>
    </row>
    <row r="25" spans="1:3" x14ac:dyDescent="0.2">
      <c r="A25" s="117" t="s">
        <v>88</v>
      </c>
      <c r="B25" s="473" t="s">
        <v>202</v>
      </c>
      <c r="C25" s="475">
        <f>C23-C24</f>
        <v>0</v>
      </c>
    </row>
    <row r="26" spans="1:3" x14ac:dyDescent="0.2">
      <c r="A26" s="117" t="s">
        <v>89</v>
      </c>
      <c r="B26" s="473" t="s">
        <v>203</v>
      </c>
      <c r="C26" s="476"/>
    </row>
    <row r="27" spans="1:3" ht="13.5" thickBot="1" x14ac:dyDescent="0.25">
      <c r="A27" s="117" t="s">
        <v>206</v>
      </c>
      <c r="B27" s="477" t="s">
        <v>204</v>
      </c>
      <c r="C27" s="478"/>
    </row>
  </sheetData>
  <phoneticPr fontId="19" type="noConversion"/>
  <pageMargins left="0.75" right="0.75" top="1" bottom="1" header="0.5" footer="0.5"/>
  <pageSetup paperSize="9" scale="92" orientation="portrait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L103"/>
  <sheetViews>
    <sheetView view="pageBreakPreview" zoomScale="75" zoomScaleNormal="73" zoomScaleSheetLayoutView="75" workbookViewId="0">
      <selection activeCell="K25" sqref="K25"/>
    </sheetView>
  </sheetViews>
  <sheetFormatPr defaultRowHeight="20.100000000000001" customHeight="1" x14ac:dyDescent="0.2"/>
  <cols>
    <col min="1" max="1" width="6" style="2" customWidth="1"/>
    <col min="2" max="2" width="5.140625" style="1" customWidth="1"/>
    <col min="3" max="3" width="82.5703125" style="1" customWidth="1"/>
    <col min="4" max="4" width="17.42578125" style="2" customWidth="1"/>
    <col min="5" max="5" width="17.28515625" style="2" customWidth="1"/>
    <col min="6" max="6" width="17.5703125" style="2" customWidth="1"/>
    <col min="7" max="8" width="16.85546875" style="11" customWidth="1"/>
    <col min="9" max="9" width="16.140625" style="11" customWidth="1"/>
    <col min="10" max="11" width="18.5703125" style="244" customWidth="1"/>
    <col min="12" max="12" width="17.28515625" style="244" customWidth="1"/>
    <col min="13" max="16384" width="9.140625" style="11"/>
  </cols>
  <sheetData>
    <row r="1" spans="1:12" ht="20.100000000000001" customHeight="1" x14ac:dyDescent="0.3">
      <c r="A1" s="375" t="s">
        <v>300</v>
      </c>
      <c r="B1" s="376"/>
      <c r="C1" s="376"/>
      <c r="D1" s="376"/>
      <c r="E1" s="376"/>
      <c r="F1" s="376"/>
    </row>
    <row r="2" spans="1:12" ht="20.100000000000001" customHeight="1" x14ac:dyDescent="0.2">
      <c r="A2" s="333"/>
      <c r="B2" s="333"/>
      <c r="C2" s="333"/>
      <c r="D2" s="333"/>
      <c r="E2" s="333"/>
      <c r="F2" s="333"/>
    </row>
    <row r="3" spans="1:12" ht="20.100000000000001" customHeight="1" x14ac:dyDescent="0.25">
      <c r="A3" s="378" t="s">
        <v>177</v>
      </c>
      <c r="B3" s="378"/>
      <c r="C3" s="378"/>
      <c r="D3" s="378"/>
      <c r="E3" s="378"/>
      <c r="F3" s="378"/>
    </row>
    <row r="4" spans="1:12" ht="20.100000000000001" customHeight="1" x14ac:dyDescent="0.2">
      <c r="A4" s="333" t="s">
        <v>145</v>
      </c>
      <c r="B4" s="333"/>
      <c r="C4" s="333"/>
      <c r="D4" s="333"/>
      <c r="E4" s="333"/>
      <c r="F4" s="333"/>
    </row>
    <row r="5" spans="1:12" ht="16.5" thickBot="1" x14ac:dyDescent="0.3">
      <c r="A5" s="377" t="s">
        <v>171</v>
      </c>
      <c r="B5" s="377"/>
      <c r="C5" s="377"/>
      <c r="D5" s="377"/>
      <c r="E5" s="377"/>
      <c r="F5" s="377"/>
    </row>
    <row r="6" spans="1:12" ht="20.100000000000001" customHeight="1" x14ac:dyDescent="0.2">
      <c r="A6" s="379" t="s">
        <v>146</v>
      </c>
      <c r="B6" s="361" t="s">
        <v>133</v>
      </c>
      <c r="C6" s="361"/>
      <c r="D6" s="355" t="s">
        <v>275</v>
      </c>
      <c r="E6" s="384" t="s">
        <v>276</v>
      </c>
      <c r="F6" s="384" t="s">
        <v>277</v>
      </c>
      <c r="G6" s="355" t="s">
        <v>278</v>
      </c>
      <c r="H6" s="384" t="s">
        <v>279</v>
      </c>
      <c r="I6" s="384" t="s">
        <v>280</v>
      </c>
      <c r="J6" s="367" t="s">
        <v>181</v>
      </c>
      <c r="K6" s="369" t="s">
        <v>169</v>
      </c>
      <c r="L6" s="371" t="s">
        <v>170</v>
      </c>
    </row>
    <row r="7" spans="1:12" ht="38.25" customHeight="1" thickBot="1" x14ac:dyDescent="0.25">
      <c r="A7" s="380"/>
      <c r="B7" s="382"/>
      <c r="C7" s="382"/>
      <c r="D7" s="356"/>
      <c r="E7" s="385"/>
      <c r="F7" s="385"/>
      <c r="G7" s="356"/>
      <c r="H7" s="385"/>
      <c r="I7" s="385"/>
      <c r="J7" s="368"/>
      <c r="K7" s="370"/>
      <c r="L7" s="372"/>
    </row>
    <row r="8" spans="1:12" ht="22.5" customHeight="1" thickBot="1" x14ac:dyDescent="0.25">
      <c r="A8" s="381"/>
      <c r="B8" s="383"/>
      <c r="C8" s="383"/>
      <c r="D8" s="364" t="s">
        <v>301</v>
      </c>
      <c r="E8" s="365"/>
      <c r="F8" s="365"/>
      <c r="G8" s="366"/>
      <c r="H8" s="366"/>
      <c r="I8" s="366"/>
      <c r="J8" s="373" t="s">
        <v>302</v>
      </c>
      <c r="K8" s="374"/>
      <c r="L8" s="374"/>
    </row>
    <row r="9" spans="1:12" ht="15.95" customHeight="1" thickBot="1" x14ac:dyDescent="0.25">
      <c r="A9" s="235"/>
      <c r="B9" s="361" t="s">
        <v>147</v>
      </c>
      <c r="C9" s="361"/>
      <c r="D9" s="268"/>
      <c r="E9" s="269"/>
      <c r="F9" s="162"/>
      <c r="G9" s="162"/>
      <c r="H9" s="162"/>
      <c r="I9" s="162"/>
      <c r="J9" s="245"/>
      <c r="K9" s="245"/>
      <c r="L9" s="246"/>
    </row>
    <row r="10" spans="1:12" ht="15.95" customHeight="1" x14ac:dyDescent="0.25">
      <c r="A10" s="9">
        <v>1</v>
      </c>
      <c r="B10" s="347" t="s">
        <v>134</v>
      </c>
      <c r="C10" s="348"/>
      <c r="D10" s="163">
        <f>SUM(E10:F10)</f>
        <v>9392000</v>
      </c>
      <c r="E10" s="164">
        <v>9392000</v>
      </c>
      <c r="F10" s="274"/>
      <c r="G10" s="163">
        <f>SUM(H10:I10)</f>
        <v>11845929</v>
      </c>
      <c r="H10" s="164">
        <v>11845929</v>
      </c>
      <c r="I10" s="165"/>
      <c r="J10" s="278">
        <f>+K10+L10</f>
        <v>11745543</v>
      </c>
      <c r="K10" s="247">
        <v>11745543</v>
      </c>
      <c r="L10" s="248"/>
    </row>
    <row r="11" spans="1:12" ht="15.95" customHeight="1" x14ac:dyDescent="0.25">
      <c r="A11" s="9">
        <v>2</v>
      </c>
      <c r="B11" s="347" t="s">
        <v>142</v>
      </c>
      <c r="C11" s="348"/>
      <c r="D11" s="166">
        <f>SUM(E11:F11)</f>
        <v>2184000</v>
      </c>
      <c r="E11" s="13">
        <v>2184000</v>
      </c>
      <c r="F11" s="175"/>
      <c r="G11" s="166">
        <f>SUM(H11:I11)</f>
        <v>2930577</v>
      </c>
      <c r="H11" s="13">
        <v>2930577</v>
      </c>
      <c r="I11" s="14"/>
      <c r="J11" s="279">
        <f>+K11+L11</f>
        <v>2930577</v>
      </c>
      <c r="K11" s="249">
        <v>2930577</v>
      </c>
      <c r="L11" s="250"/>
    </row>
    <row r="12" spans="1:12" ht="15.95" customHeight="1" x14ac:dyDescent="0.25">
      <c r="A12" s="9">
        <v>3</v>
      </c>
      <c r="B12" s="347" t="s">
        <v>143</v>
      </c>
      <c r="C12" s="348"/>
      <c r="D12" s="166">
        <f>SUM(E12:F12)</f>
        <v>13533943</v>
      </c>
      <c r="E12" s="13">
        <v>13533943</v>
      </c>
      <c r="F12" s="175"/>
      <c r="G12" s="166">
        <f>SUM(H12:I12)</f>
        <v>16588612</v>
      </c>
      <c r="H12" s="13">
        <v>16588612</v>
      </c>
      <c r="I12" s="14"/>
      <c r="J12" s="279">
        <f>+K12+L12</f>
        <v>15033732</v>
      </c>
      <c r="K12" s="249">
        <v>15033732</v>
      </c>
      <c r="L12" s="250"/>
    </row>
    <row r="13" spans="1:12" ht="15.95" customHeight="1" x14ac:dyDescent="0.25">
      <c r="A13" s="9" t="s">
        <v>16</v>
      </c>
      <c r="B13" s="347" t="s">
        <v>126</v>
      </c>
      <c r="C13" s="348"/>
      <c r="D13" s="166"/>
      <c r="E13" s="13"/>
      <c r="F13" s="175"/>
      <c r="G13" s="166"/>
      <c r="H13" s="13"/>
      <c r="I13" s="14"/>
      <c r="J13" s="279"/>
      <c r="K13" s="249"/>
      <c r="L13" s="250"/>
    </row>
    <row r="14" spans="1:12" ht="15.95" customHeight="1" x14ac:dyDescent="0.2">
      <c r="A14" s="9" t="s">
        <v>18</v>
      </c>
      <c r="B14" s="357" t="s">
        <v>122</v>
      </c>
      <c r="C14" s="358"/>
      <c r="D14" s="166">
        <f>+D15+D16+D17+D18+D19</f>
        <v>3917000</v>
      </c>
      <c r="E14" s="13">
        <f>SUM(E15:E19)</f>
        <v>3107000</v>
      </c>
      <c r="F14" s="236">
        <f>SUM(F15:F19)</f>
        <v>810000</v>
      </c>
      <c r="G14" s="166">
        <f>+G15+G16+G17+G18+G19</f>
        <v>14588398</v>
      </c>
      <c r="H14" s="13">
        <f>SUM(H15:H19)</f>
        <v>14063398</v>
      </c>
      <c r="I14" s="146">
        <f>SUM(I15:I19)</f>
        <v>525000</v>
      </c>
      <c r="J14" s="279">
        <f t="shared" ref="J14:L14" si="0">SUM(J15:J19)</f>
        <v>13326198</v>
      </c>
      <c r="K14" s="249">
        <f t="shared" si="0"/>
        <v>12081198</v>
      </c>
      <c r="L14" s="250">
        <f t="shared" si="0"/>
        <v>1245000</v>
      </c>
    </row>
    <row r="15" spans="1:12" ht="15.95" customHeight="1" x14ac:dyDescent="0.25">
      <c r="A15" s="9" t="s">
        <v>115</v>
      </c>
      <c r="B15" s="359"/>
      <c r="C15" s="360"/>
      <c r="D15" s="166">
        <f t="shared" ref="D15:D21" si="1">SUM(E15:F15)</f>
        <v>0</v>
      </c>
      <c r="E15" s="13"/>
      <c r="F15" s="175"/>
      <c r="G15" s="166">
        <f t="shared" ref="G15:G21" si="2">SUM(H15:I15)</f>
        <v>0</v>
      </c>
      <c r="H15" s="13"/>
      <c r="I15" s="14"/>
      <c r="J15" s="279">
        <f t="shared" ref="J15:J20" si="3">+K15+L15</f>
        <v>0</v>
      </c>
      <c r="K15" s="249"/>
      <c r="L15" s="250"/>
    </row>
    <row r="16" spans="1:12" ht="15.95" customHeight="1" x14ac:dyDescent="0.25">
      <c r="A16" s="9" t="s">
        <v>116</v>
      </c>
      <c r="B16" s="359" t="s">
        <v>168</v>
      </c>
      <c r="C16" s="360"/>
      <c r="D16" s="166">
        <f t="shared" si="1"/>
        <v>1169000</v>
      </c>
      <c r="E16" s="13">
        <v>359000</v>
      </c>
      <c r="F16" s="175">
        <v>810000</v>
      </c>
      <c r="G16" s="166">
        <f t="shared" si="2"/>
        <v>9878495</v>
      </c>
      <c r="H16" s="13">
        <v>9353495</v>
      </c>
      <c r="I16" s="14">
        <v>525000</v>
      </c>
      <c r="J16" s="279">
        <f t="shared" si="3"/>
        <v>9673495</v>
      </c>
      <c r="K16" s="249">
        <v>8428495</v>
      </c>
      <c r="L16" s="250">
        <v>1245000</v>
      </c>
    </row>
    <row r="17" spans="1:12" ht="15.95" customHeight="1" x14ac:dyDescent="0.25">
      <c r="A17" s="9"/>
      <c r="B17" s="362" t="s">
        <v>281</v>
      </c>
      <c r="C17" s="363"/>
      <c r="D17" s="166">
        <f t="shared" si="1"/>
        <v>0</v>
      </c>
      <c r="E17" s="13"/>
      <c r="F17" s="175"/>
      <c r="G17" s="166">
        <f t="shared" si="2"/>
        <v>491803</v>
      </c>
      <c r="H17" s="13">
        <v>491803</v>
      </c>
      <c r="I17" s="14"/>
      <c r="J17" s="279">
        <f t="shared" si="3"/>
        <v>491803</v>
      </c>
      <c r="K17" s="249">
        <v>491803</v>
      </c>
      <c r="L17" s="250"/>
    </row>
    <row r="18" spans="1:12" ht="15.95" customHeight="1" x14ac:dyDescent="0.25">
      <c r="A18" s="9" t="s">
        <v>117</v>
      </c>
      <c r="B18" s="349" t="s">
        <v>118</v>
      </c>
      <c r="C18" s="350"/>
      <c r="D18" s="166">
        <f t="shared" si="1"/>
        <v>2748000</v>
      </c>
      <c r="E18" s="13">
        <v>2748000</v>
      </c>
      <c r="F18" s="175"/>
      <c r="G18" s="166">
        <f t="shared" si="2"/>
        <v>4218100</v>
      </c>
      <c r="H18" s="13">
        <v>4218100</v>
      </c>
      <c r="I18" s="14"/>
      <c r="J18" s="279">
        <f t="shared" si="3"/>
        <v>3160900</v>
      </c>
      <c r="K18" s="249">
        <v>3160900</v>
      </c>
      <c r="L18" s="250"/>
    </row>
    <row r="19" spans="1:12" ht="15.95" customHeight="1" x14ac:dyDescent="0.25">
      <c r="A19" s="9" t="s">
        <v>43</v>
      </c>
      <c r="B19" s="359" t="s">
        <v>282</v>
      </c>
      <c r="C19" s="360"/>
      <c r="D19" s="166">
        <f t="shared" si="1"/>
        <v>0</v>
      </c>
      <c r="E19" s="13"/>
      <c r="F19" s="175"/>
      <c r="G19" s="166">
        <f t="shared" si="2"/>
        <v>0</v>
      </c>
      <c r="H19" s="13"/>
      <c r="I19" s="14"/>
      <c r="J19" s="279">
        <f t="shared" si="3"/>
        <v>0</v>
      </c>
      <c r="K19" s="249"/>
      <c r="L19" s="250"/>
    </row>
    <row r="20" spans="1:12" ht="15.95" customHeight="1" x14ac:dyDescent="0.25">
      <c r="A20" s="9"/>
      <c r="B20" s="347" t="s">
        <v>283</v>
      </c>
      <c r="C20" s="348"/>
      <c r="D20" s="166">
        <f t="shared" si="1"/>
        <v>5613000</v>
      </c>
      <c r="E20" s="13">
        <v>5613000</v>
      </c>
      <c r="F20" s="175"/>
      <c r="G20" s="166">
        <f t="shared" si="2"/>
        <v>5613000</v>
      </c>
      <c r="H20" s="13">
        <v>5613000</v>
      </c>
      <c r="I20" s="14"/>
      <c r="J20" s="279">
        <f t="shared" si="3"/>
        <v>0</v>
      </c>
      <c r="K20" s="249"/>
      <c r="L20" s="250"/>
    </row>
    <row r="21" spans="1:12" ht="15.95" customHeight="1" x14ac:dyDescent="0.25">
      <c r="A21" s="9"/>
      <c r="B21" s="347" t="s">
        <v>165</v>
      </c>
      <c r="C21" s="348"/>
      <c r="D21" s="166">
        <f t="shared" si="1"/>
        <v>9255000</v>
      </c>
      <c r="E21" s="152">
        <v>9255000</v>
      </c>
      <c r="F21" s="175"/>
      <c r="G21" s="166">
        <f t="shared" si="2"/>
        <v>18269396</v>
      </c>
      <c r="H21" s="152">
        <f>23882396-5613000</f>
        <v>18269396</v>
      </c>
      <c r="I21" s="14"/>
      <c r="J21" s="253"/>
      <c r="K21" s="251"/>
      <c r="L21" s="252"/>
    </row>
    <row r="22" spans="1:12" ht="15.95" customHeight="1" x14ac:dyDescent="0.2">
      <c r="A22" s="9" t="s">
        <v>139</v>
      </c>
      <c r="B22" s="144" t="s">
        <v>114</v>
      </c>
      <c r="C22" s="158"/>
      <c r="D22" s="166">
        <f>+D10+D11+D12+D13+D14+D21+D20</f>
        <v>43894943</v>
      </c>
      <c r="E22" s="13">
        <f>+E10+E11+E12+E13+E14+E21+E20</f>
        <v>43084943</v>
      </c>
      <c r="F22" s="236">
        <f>+F10+F11+F12+F13+F14+F21</f>
        <v>810000</v>
      </c>
      <c r="G22" s="166">
        <f>+G10+G11+G12+G13+G14+G21+G20</f>
        <v>69835912</v>
      </c>
      <c r="H22" s="13">
        <f>+H10+H11+H12+H13+H14+H21+H20</f>
        <v>69310912</v>
      </c>
      <c r="I22" s="146">
        <f>+I10+I11+I12+I13+I14+I21</f>
        <v>525000</v>
      </c>
      <c r="J22" s="253">
        <f>+J10+J11+J12+J13+J14+J21+J20</f>
        <v>43036050</v>
      </c>
      <c r="K22" s="251">
        <f>+K10+K11+K12+K13+K14+K21+K20</f>
        <v>41791050</v>
      </c>
      <c r="L22" s="252">
        <f>+L10+L11+L12+L13+L14+L21</f>
        <v>1245000</v>
      </c>
    </row>
    <row r="23" spans="1:12" ht="15.95" customHeight="1" x14ac:dyDescent="0.25">
      <c r="A23" s="9" t="s">
        <v>19</v>
      </c>
      <c r="B23" s="347" t="s">
        <v>136</v>
      </c>
      <c r="C23" s="348"/>
      <c r="D23" s="167"/>
      <c r="E23" s="152"/>
      <c r="F23" s="175"/>
      <c r="G23" s="167">
        <v>1166606</v>
      </c>
      <c r="H23" s="152">
        <v>1166606</v>
      </c>
      <c r="I23" s="14"/>
      <c r="J23" s="279">
        <f>+K23+L23</f>
        <v>1166606</v>
      </c>
      <c r="K23" s="249">
        <v>1166606</v>
      </c>
      <c r="L23" s="250"/>
    </row>
    <row r="24" spans="1:12" ht="15.95" customHeight="1" x14ac:dyDescent="0.25">
      <c r="A24" s="9" t="s">
        <v>20</v>
      </c>
      <c r="B24" s="347" t="s">
        <v>135</v>
      </c>
      <c r="C24" s="348"/>
      <c r="D24" s="167"/>
      <c r="E24" s="152"/>
      <c r="F24" s="175"/>
      <c r="G24" s="167">
        <f>+H24+I24</f>
        <v>3443087</v>
      </c>
      <c r="H24" s="152">
        <v>3443087</v>
      </c>
      <c r="I24" s="14"/>
      <c r="J24" s="279">
        <f>+K24+L24</f>
        <v>2032548</v>
      </c>
      <c r="K24" s="249">
        <v>2032548</v>
      </c>
      <c r="L24" s="250"/>
    </row>
    <row r="25" spans="1:12" ht="15.95" customHeight="1" x14ac:dyDescent="0.25">
      <c r="A25" s="9" t="s">
        <v>22</v>
      </c>
      <c r="B25" s="347" t="s">
        <v>119</v>
      </c>
      <c r="C25" s="348"/>
      <c r="D25" s="167"/>
      <c r="E25" s="152"/>
      <c r="F25" s="175"/>
      <c r="G25" s="167">
        <v>500000</v>
      </c>
      <c r="H25" s="152">
        <v>500000</v>
      </c>
      <c r="I25" s="14"/>
      <c r="J25" s="279">
        <f>+K25+L25</f>
        <v>500000</v>
      </c>
      <c r="K25" s="249">
        <v>500000</v>
      </c>
      <c r="L25" s="250"/>
    </row>
    <row r="26" spans="1:12" ht="15.95" customHeight="1" x14ac:dyDescent="0.25">
      <c r="A26" s="9" t="s">
        <v>140</v>
      </c>
      <c r="B26" s="347" t="s">
        <v>166</v>
      </c>
      <c r="C26" s="348"/>
      <c r="D26" s="167">
        <f>+D23+D24+D25</f>
        <v>0</v>
      </c>
      <c r="E26" s="152"/>
      <c r="F26" s="175"/>
      <c r="G26" s="167">
        <f t="shared" ref="G26:L26" si="4">+G23+G24+G25</f>
        <v>5109693</v>
      </c>
      <c r="H26" s="152">
        <f t="shared" si="4"/>
        <v>5109693</v>
      </c>
      <c r="I26" s="147">
        <f t="shared" si="4"/>
        <v>0</v>
      </c>
      <c r="J26" s="259">
        <f t="shared" si="4"/>
        <v>3699154</v>
      </c>
      <c r="K26" s="258">
        <f t="shared" si="4"/>
        <v>3699154</v>
      </c>
      <c r="L26" s="270">
        <f t="shared" si="4"/>
        <v>0</v>
      </c>
    </row>
    <row r="27" spans="1:12" ht="15.95" customHeight="1" x14ac:dyDescent="0.25">
      <c r="A27" s="9" t="s">
        <v>141</v>
      </c>
      <c r="B27" s="347"/>
      <c r="C27" s="348"/>
      <c r="D27" s="167"/>
      <c r="E27" s="152"/>
      <c r="F27" s="175"/>
      <c r="G27" s="167"/>
      <c r="H27" s="152"/>
      <c r="I27" s="14"/>
      <c r="J27" s="279"/>
      <c r="K27" s="249"/>
      <c r="L27" s="250"/>
    </row>
    <row r="28" spans="1:12" ht="15.95" customHeight="1" x14ac:dyDescent="0.25">
      <c r="A28" s="9" t="s">
        <v>127</v>
      </c>
      <c r="B28" s="351"/>
      <c r="C28" s="352"/>
      <c r="D28" s="168"/>
      <c r="E28" s="153"/>
      <c r="F28" s="175">
        <f>+D28+E28</f>
        <v>0</v>
      </c>
      <c r="G28" s="168"/>
      <c r="H28" s="153"/>
      <c r="I28" s="14">
        <f>+G28+H28</f>
        <v>0</v>
      </c>
      <c r="J28" s="279"/>
      <c r="K28" s="249"/>
      <c r="L28" s="250"/>
    </row>
    <row r="29" spans="1:12" ht="15.95" customHeight="1" x14ac:dyDescent="0.25">
      <c r="A29" s="9" t="s">
        <v>128</v>
      </c>
      <c r="B29" s="351"/>
      <c r="C29" s="352"/>
      <c r="D29" s="168"/>
      <c r="E29" s="154"/>
      <c r="F29" s="175">
        <f>+D29+E29</f>
        <v>0</v>
      </c>
      <c r="G29" s="168"/>
      <c r="H29" s="154"/>
      <c r="I29" s="14">
        <f>+G29+H29</f>
        <v>0</v>
      </c>
      <c r="J29" s="280"/>
      <c r="K29" s="254"/>
      <c r="L29" s="255"/>
    </row>
    <row r="30" spans="1:12" ht="15.95" customHeight="1" x14ac:dyDescent="0.3">
      <c r="A30" s="114" t="s">
        <v>120</v>
      </c>
      <c r="B30" s="339" t="s">
        <v>121</v>
      </c>
      <c r="C30" s="340"/>
      <c r="D30" s="169">
        <f t="shared" ref="D30:L30" si="5">+D22+D26+D27+D28+D29</f>
        <v>43894943</v>
      </c>
      <c r="E30" s="155">
        <f t="shared" si="5"/>
        <v>43084943</v>
      </c>
      <c r="F30" s="239">
        <f t="shared" si="5"/>
        <v>810000</v>
      </c>
      <c r="G30" s="169">
        <f t="shared" si="5"/>
        <v>74945605</v>
      </c>
      <c r="H30" s="155">
        <f t="shared" si="5"/>
        <v>74420605</v>
      </c>
      <c r="I30" s="149">
        <f t="shared" si="5"/>
        <v>525000</v>
      </c>
      <c r="J30" s="280">
        <f t="shared" si="5"/>
        <v>46735204</v>
      </c>
      <c r="K30" s="254">
        <f t="shared" si="5"/>
        <v>45490204</v>
      </c>
      <c r="L30" s="255">
        <f t="shared" si="5"/>
        <v>1245000</v>
      </c>
    </row>
    <row r="31" spans="1:12" ht="15.95" customHeight="1" x14ac:dyDescent="0.25">
      <c r="A31" s="18"/>
      <c r="B31" s="353"/>
      <c r="C31" s="354"/>
      <c r="D31" s="170"/>
      <c r="E31" s="19"/>
      <c r="F31" s="240"/>
      <c r="G31" s="170"/>
      <c r="H31" s="19"/>
      <c r="I31" s="20"/>
      <c r="J31" s="257"/>
      <c r="K31" s="256"/>
      <c r="L31" s="271"/>
    </row>
    <row r="32" spans="1:12" ht="15.95" customHeight="1" x14ac:dyDescent="0.25">
      <c r="A32" s="9"/>
      <c r="B32" s="386" t="s">
        <v>148</v>
      </c>
      <c r="C32" s="387"/>
      <c r="D32" s="167"/>
      <c r="E32" s="152"/>
      <c r="F32" s="175"/>
      <c r="G32" s="167"/>
      <c r="H32" s="152"/>
      <c r="I32" s="14"/>
      <c r="J32" s="279"/>
      <c r="K32" s="249"/>
      <c r="L32" s="250">
        <v>0</v>
      </c>
    </row>
    <row r="33" spans="1:12" ht="15.95" customHeight="1" x14ac:dyDescent="0.25">
      <c r="A33" s="9">
        <v>7</v>
      </c>
      <c r="B33" s="337" t="s">
        <v>164</v>
      </c>
      <c r="C33" s="338"/>
      <c r="D33" s="166">
        <f t="shared" ref="D33:D39" si="6">SUM(E33:F33)</f>
        <v>1600000</v>
      </c>
      <c r="E33" s="152">
        <v>1600000</v>
      </c>
      <c r="F33" s="175"/>
      <c r="G33" s="166">
        <f t="shared" ref="G33:G41" si="7">SUM(H33:I33)</f>
        <v>2994945</v>
      </c>
      <c r="H33" s="152">
        <v>2994945</v>
      </c>
      <c r="I33" s="14"/>
      <c r="J33" s="279">
        <f t="shared" ref="J33:J37" si="8">+K33+L33</f>
        <v>2789188</v>
      </c>
      <c r="K33" s="249">
        <f>2802688-13500</f>
        <v>2789188</v>
      </c>
      <c r="L33" s="250">
        <f t="shared" ref="L33" si="9">SUM(L34:L36)</f>
        <v>0</v>
      </c>
    </row>
    <row r="34" spans="1:12" ht="15.95" customHeight="1" x14ac:dyDescent="0.25">
      <c r="A34" s="9" t="s">
        <v>14</v>
      </c>
      <c r="B34" s="337" t="s">
        <v>144</v>
      </c>
      <c r="C34" s="338"/>
      <c r="D34" s="166">
        <f t="shared" si="6"/>
        <v>7933000</v>
      </c>
      <c r="E34" s="152">
        <f>SUM(E35:E37)</f>
        <v>7933000</v>
      </c>
      <c r="F34" s="237">
        <f>SUM(F35:F37)</f>
        <v>0</v>
      </c>
      <c r="G34" s="166">
        <f t="shared" si="7"/>
        <v>19835956</v>
      </c>
      <c r="H34" s="152">
        <f>SUM(H35:H37)</f>
        <v>19835956</v>
      </c>
      <c r="I34" s="147">
        <f>SUM(I35:I37)</f>
        <v>0</v>
      </c>
      <c r="J34" s="253">
        <f t="shared" ref="J34" si="10">SUM(K34:L34)</f>
        <v>10005776</v>
      </c>
      <c r="K34" s="258">
        <f>SUM(K35:K37)</f>
        <v>10005776</v>
      </c>
      <c r="L34" s="270">
        <f>SUM(L35:L37)</f>
        <v>0</v>
      </c>
    </row>
    <row r="35" spans="1:12" ht="15.95" customHeight="1" x14ac:dyDescent="0.25">
      <c r="A35" s="9"/>
      <c r="B35" s="125" t="s">
        <v>44</v>
      </c>
      <c r="C35" s="160" t="s">
        <v>123</v>
      </c>
      <c r="D35" s="166">
        <f t="shared" si="6"/>
        <v>7103000</v>
      </c>
      <c r="E35" s="152">
        <v>7103000</v>
      </c>
      <c r="F35" s="175"/>
      <c r="G35" s="166">
        <f t="shared" si="7"/>
        <v>16240684</v>
      </c>
      <c r="H35" s="152">
        <v>16240684</v>
      </c>
      <c r="I35" s="14"/>
      <c r="J35" s="279">
        <f t="shared" si="8"/>
        <v>9211408</v>
      </c>
      <c r="K35" s="249">
        <v>9211408</v>
      </c>
      <c r="L35" s="250"/>
    </row>
    <row r="36" spans="1:12" ht="15.95" customHeight="1" x14ac:dyDescent="0.25">
      <c r="A36" s="9"/>
      <c r="B36" s="125" t="s">
        <v>45</v>
      </c>
      <c r="C36" s="160" t="s">
        <v>124</v>
      </c>
      <c r="D36" s="166">
        <f t="shared" si="6"/>
        <v>700000</v>
      </c>
      <c r="E36" s="152">
        <v>700000</v>
      </c>
      <c r="F36" s="175"/>
      <c r="G36" s="166">
        <f t="shared" si="7"/>
        <v>1871645</v>
      </c>
      <c r="H36" s="152">
        <v>1871645</v>
      </c>
      <c r="I36" s="14"/>
      <c r="J36" s="279">
        <f t="shared" si="8"/>
        <v>702941</v>
      </c>
      <c r="K36" s="249">
        <v>702941</v>
      </c>
      <c r="L36" s="250"/>
    </row>
    <row r="37" spans="1:12" ht="15.95" customHeight="1" x14ac:dyDescent="0.25">
      <c r="A37" s="9"/>
      <c r="B37" s="125" t="s">
        <v>46</v>
      </c>
      <c r="C37" s="160" t="s">
        <v>125</v>
      </c>
      <c r="D37" s="166">
        <f t="shared" si="6"/>
        <v>130000</v>
      </c>
      <c r="E37" s="152">
        <v>130000</v>
      </c>
      <c r="F37" s="175"/>
      <c r="G37" s="166">
        <f t="shared" si="7"/>
        <v>1723627</v>
      </c>
      <c r="H37" s="152">
        <v>1723627</v>
      </c>
      <c r="I37" s="14"/>
      <c r="J37" s="279">
        <f t="shared" si="8"/>
        <v>91427</v>
      </c>
      <c r="K37" s="249">
        <v>91427</v>
      </c>
      <c r="L37" s="250">
        <f t="shared" ref="L37" si="11">SUM(L38:L40)</f>
        <v>0</v>
      </c>
    </row>
    <row r="38" spans="1:12" ht="15.95" customHeight="1" x14ac:dyDescent="0.25">
      <c r="A38" s="9" t="s">
        <v>15</v>
      </c>
      <c r="B38" s="337" t="s">
        <v>94</v>
      </c>
      <c r="C38" s="338"/>
      <c r="D38" s="166">
        <f t="shared" si="6"/>
        <v>22029130</v>
      </c>
      <c r="E38" s="152">
        <f>SUM(E39:E41)</f>
        <v>22029130</v>
      </c>
      <c r="F38" s="175">
        <f>SUM(F39:F41)</f>
        <v>0</v>
      </c>
      <c r="G38" s="166">
        <f t="shared" si="7"/>
        <v>32526985</v>
      </c>
      <c r="H38" s="152">
        <f>SUM(H39:H41)</f>
        <v>32526985</v>
      </c>
      <c r="I38" s="14"/>
      <c r="J38" s="253">
        <f t="shared" ref="J38" si="12">SUM(K38:L38)</f>
        <v>32526985</v>
      </c>
      <c r="K38" s="258">
        <f>SUM(K39:K41)</f>
        <v>32526985</v>
      </c>
      <c r="L38" s="272">
        <f>SUM(L39:L41)</f>
        <v>0</v>
      </c>
    </row>
    <row r="39" spans="1:12" ht="15.95" customHeight="1" x14ac:dyDescent="0.25">
      <c r="A39" s="9"/>
      <c r="B39" s="126" t="s">
        <v>47</v>
      </c>
      <c r="C39" s="159" t="s">
        <v>167</v>
      </c>
      <c r="D39" s="166">
        <f t="shared" si="6"/>
        <v>22029130</v>
      </c>
      <c r="E39" s="152">
        <v>22029130</v>
      </c>
      <c r="F39" s="175"/>
      <c r="G39" s="166">
        <f t="shared" si="7"/>
        <v>32526985</v>
      </c>
      <c r="H39" s="152">
        <v>32526985</v>
      </c>
      <c r="I39" s="14"/>
      <c r="J39" s="279">
        <f>+K39+L39</f>
        <v>32526985</v>
      </c>
      <c r="K39" s="249">
        <v>32526985</v>
      </c>
      <c r="L39" s="250"/>
    </row>
    <row r="40" spans="1:12" ht="15.95" customHeight="1" x14ac:dyDescent="0.25">
      <c r="A40" s="9"/>
      <c r="B40" s="126" t="s">
        <v>48</v>
      </c>
      <c r="C40" s="159" t="s">
        <v>50</v>
      </c>
      <c r="D40" s="167"/>
      <c r="E40" s="152"/>
      <c r="F40" s="175">
        <f t="shared" ref="F40:F46" si="13">SUM(D40:D40)</f>
        <v>0</v>
      </c>
      <c r="G40" s="166">
        <f t="shared" si="7"/>
        <v>0</v>
      </c>
      <c r="H40" s="152"/>
      <c r="I40" s="14"/>
      <c r="J40" s="279"/>
      <c r="K40" s="249"/>
      <c r="L40" s="250"/>
    </row>
    <row r="41" spans="1:12" ht="15.95" customHeight="1" x14ac:dyDescent="0.25">
      <c r="A41" s="9"/>
      <c r="B41" s="126" t="s">
        <v>49</v>
      </c>
      <c r="C41" s="159" t="s">
        <v>284</v>
      </c>
      <c r="D41" s="167"/>
      <c r="E41" s="152"/>
      <c r="F41" s="175"/>
      <c r="G41" s="166">
        <f t="shared" si="7"/>
        <v>0</v>
      </c>
      <c r="H41" s="152"/>
      <c r="I41" s="14"/>
      <c r="J41" s="279"/>
      <c r="K41" s="249"/>
      <c r="L41" s="250">
        <f t="shared" ref="L41" si="14">SUM(L42:L45)</f>
        <v>0</v>
      </c>
    </row>
    <row r="42" spans="1:12" ht="15.95" customHeight="1" x14ac:dyDescent="0.25">
      <c r="A42" s="9" t="s">
        <v>16</v>
      </c>
      <c r="B42" s="337" t="s">
        <v>95</v>
      </c>
      <c r="C42" s="338"/>
      <c r="D42" s="167">
        <f t="shared" ref="D42:L42" si="15">SUM(D43:D46)</f>
        <v>2748000</v>
      </c>
      <c r="E42" s="152">
        <f t="shared" si="15"/>
        <v>2748000</v>
      </c>
      <c r="F42" s="237">
        <f t="shared" si="15"/>
        <v>0</v>
      </c>
      <c r="G42" s="167">
        <f t="shared" si="15"/>
        <v>6243884</v>
      </c>
      <c r="H42" s="152">
        <f t="shared" si="15"/>
        <v>6243884</v>
      </c>
      <c r="I42" s="147">
        <f t="shared" si="15"/>
        <v>0</v>
      </c>
      <c r="J42" s="259">
        <f t="shared" si="15"/>
        <v>5810368</v>
      </c>
      <c r="K42" s="258">
        <f t="shared" si="15"/>
        <v>5810368</v>
      </c>
      <c r="L42" s="270">
        <f t="shared" si="15"/>
        <v>0</v>
      </c>
    </row>
    <row r="43" spans="1:12" ht="15.95" customHeight="1" x14ac:dyDescent="0.25">
      <c r="A43" s="9"/>
      <c r="B43" s="126" t="s">
        <v>51</v>
      </c>
      <c r="C43" s="159" t="s">
        <v>55</v>
      </c>
      <c r="D43" s="167">
        <v>2748000</v>
      </c>
      <c r="E43" s="152">
        <v>2748000</v>
      </c>
      <c r="F43" s="175"/>
      <c r="G43" s="167">
        <v>6228884</v>
      </c>
      <c r="H43" s="152">
        <v>6228884</v>
      </c>
      <c r="I43" s="14"/>
      <c r="J43" s="279">
        <f>+K43+L43</f>
        <v>5810368</v>
      </c>
      <c r="K43" s="249">
        <v>5810368</v>
      </c>
      <c r="L43" s="250"/>
    </row>
    <row r="44" spans="1:12" ht="15.95" customHeight="1" x14ac:dyDescent="0.25">
      <c r="A44" s="9"/>
      <c r="B44" s="126" t="s">
        <v>52</v>
      </c>
      <c r="C44" s="159" t="s">
        <v>56</v>
      </c>
      <c r="D44" s="167"/>
      <c r="E44" s="152"/>
      <c r="F44" s="175">
        <f t="shared" si="13"/>
        <v>0</v>
      </c>
      <c r="G44" s="167"/>
      <c r="H44" s="152"/>
      <c r="I44" s="14">
        <f>SUM(G44:G44)</f>
        <v>0</v>
      </c>
      <c r="J44" s="279">
        <f t="shared" ref="J44:J46" si="16">+K44+L44</f>
        <v>0</v>
      </c>
      <c r="K44" s="249"/>
      <c r="L44" s="250"/>
    </row>
    <row r="45" spans="1:12" ht="15.95" customHeight="1" x14ac:dyDescent="0.25">
      <c r="A45" s="9"/>
      <c r="B45" s="126" t="s">
        <v>53</v>
      </c>
      <c r="C45" s="159" t="s">
        <v>285</v>
      </c>
      <c r="D45" s="167"/>
      <c r="E45" s="152"/>
      <c r="F45" s="175">
        <f t="shared" si="13"/>
        <v>0</v>
      </c>
      <c r="G45" s="167">
        <v>15000</v>
      </c>
      <c r="H45" s="152">
        <v>15000</v>
      </c>
      <c r="I45" s="14"/>
      <c r="J45" s="279">
        <f t="shared" si="16"/>
        <v>0</v>
      </c>
      <c r="K45" s="249"/>
      <c r="L45" s="250"/>
    </row>
    <row r="46" spans="1:12" s="128" customFormat="1" ht="15.95" customHeight="1" x14ac:dyDescent="0.25">
      <c r="A46" s="9"/>
      <c r="B46" s="126" t="s">
        <v>54</v>
      </c>
      <c r="C46" s="159" t="s">
        <v>57</v>
      </c>
      <c r="D46" s="167"/>
      <c r="E46" s="152"/>
      <c r="F46" s="175">
        <f t="shared" si="13"/>
        <v>0</v>
      </c>
      <c r="G46" s="167"/>
      <c r="H46" s="152"/>
      <c r="I46" s="14">
        <f>SUM(G46:G46)</f>
        <v>0</v>
      </c>
      <c r="J46" s="279">
        <f t="shared" si="16"/>
        <v>0</v>
      </c>
      <c r="K46" s="260"/>
      <c r="L46" s="261"/>
    </row>
    <row r="47" spans="1:12" ht="15.95" customHeight="1" x14ac:dyDescent="0.25">
      <c r="A47" s="127" t="s">
        <v>139</v>
      </c>
      <c r="B47" s="345" t="s">
        <v>58</v>
      </c>
      <c r="C47" s="346"/>
      <c r="D47" s="167">
        <f t="shared" ref="D47:L47" si="17">+D33+D34+D38+D42</f>
        <v>34310130</v>
      </c>
      <c r="E47" s="152">
        <f t="shared" si="17"/>
        <v>34310130</v>
      </c>
      <c r="F47" s="237">
        <f t="shared" si="17"/>
        <v>0</v>
      </c>
      <c r="G47" s="167">
        <f t="shared" si="17"/>
        <v>61601770</v>
      </c>
      <c r="H47" s="152">
        <f t="shared" si="17"/>
        <v>61601770</v>
      </c>
      <c r="I47" s="147">
        <f t="shared" si="17"/>
        <v>0</v>
      </c>
      <c r="J47" s="259">
        <f t="shared" si="17"/>
        <v>51132317</v>
      </c>
      <c r="K47" s="258">
        <f t="shared" si="17"/>
        <v>51132317</v>
      </c>
      <c r="L47" s="270">
        <f t="shared" si="17"/>
        <v>0</v>
      </c>
    </row>
    <row r="48" spans="1:12" ht="15.95" customHeight="1" x14ac:dyDescent="0.25">
      <c r="A48" s="9" t="s">
        <v>18</v>
      </c>
      <c r="B48" s="337" t="s">
        <v>137</v>
      </c>
      <c r="C48" s="338"/>
      <c r="D48" s="167">
        <f>SUM(D49:D50)</f>
        <v>330000</v>
      </c>
      <c r="E48" s="152">
        <f>SUM(E49:E50)</f>
        <v>330000</v>
      </c>
      <c r="F48" s="237"/>
      <c r="G48" s="167">
        <f>SUM(G49:G50)</f>
        <v>2213532</v>
      </c>
      <c r="H48" s="152">
        <f>SUM(H49:H50)</f>
        <v>2213532</v>
      </c>
      <c r="I48" s="147"/>
      <c r="J48" s="259">
        <f>SUM(J49:J50)</f>
        <v>2004905</v>
      </c>
      <c r="K48" s="258">
        <f>SUM(K49:K50)</f>
        <v>2004905</v>
      </c>
      <c r="L48" s="270"/>
    </row>
    <row r="49" spans="1:12" ht="15.95" customHeight="1" x14ac:dyDescent="0.25">
      <c r="A49" s="9"/>
      <c r="B49" s="126" t="s">
        <v>59</v>
      </c>
      <c r="C49" s="159" t="s">
        <v>61</v>
      </c>
      <c r="D49" s="167"/>
      <c r="E49" s="152"/>
      <c r="F49" s="175"/>
      <c r="G49" s="167">
        <v>645970</v>
      </c>
      <c r="H49" s="152">
        <v>645970</v>
      </c>
      <c r="I49" s="14"/>
      <c r="J49" s="279">
        <f t="shared" ref="J49:J52" si="18">+K49+L49</f>
        <v>645970</v>
      </c>
      <c r="K49" s="249">
        <v>645970</v>
      </c>
      <c r="L49" s="250"/>
    </row>
    <row r="50" spans="1:12" ht="15.95" customHeight="1" x14ac:dyDescent="0.25">
      <c r="A50" s="9"/>
      <c r="B50" s="126" t="s">
        <v>60</v>
      </c>
      <c r="C50" s="159" t="s">
        <v>0</v>
      </c>
      <c r="D50" s="167">
        <v>330000</v>
      </c>
      <c r="E50" s="152">
        <v>330000</v>
      </c>
      <c r="F50" s="175"/>
      <c r="G50" s="167">
        <v>1567562</v>
      </c>
      <c r="H50" s="152">
        <v>1567562</v>
      </c>
      <c r="I50" s="14"/>
      <c r="J50" s="279">
        <f t="shared" si="18"/>
        <v>1358935</v>
      </c>
      <c r="K50" s="249">
        <v>1358935</v>
      </c>
      <c r="L50" s="250"/>
    </row>
    <row r="51" spans="1:12" ht="15.95" customHeight="1" x14ac:dyDescent="0.25">
      <c r="A51" s="9" t="s">
        <v>19</v>
      </c>
      <c r="B51" s="337" t="s">
        <v>96</v>
      </c>
      <c r="C51" s="338"/>
      <c r="D51" s="167">
        <f>SUM(D52:D53)</f>
        <v>0</v>
      </c>
      <c r="E51" s="152">
        <f>SUM(E52:E53)</f>
        <v>0</v>
      </c>
      <c r="F51" s="175">
        <f t="shared" ref="F51:F57" si="19">SUM(D51:D51)</f>
        <v>0</v>
      </c>
      <c r="G51" s="167">
        <f>SUM(G52:G53)</f>
        <v>0</v>
      </c>
      <c r="H51" s="152">
        <f>SUM(H52:H53)</f>
        <v>0</v>
      </c>
      <c r="I51" s="14"/>
      <c r="J51" s="259">
        <f>SUM(J52:J53)</f>
        <v>0</v>
      </c>
      <c r="K51" s="258">
        <f>SUM(K52:K53)</f>
        <v>0</v>
      </c>
      <c r="L51" s="270">
        <f>SUM(L52:L53)</f>
        <v>0</v>
      </c>
    </row>
    <row r="52" spans="1:12" ht="15.95" customHeight="1" x14ac:dyDescent="0.25">
      <c r="A52" s="9"/>
      <c r="B52" s="126" t="s">
        <v>62</v>
      </c>
      <c r="C52" s="159" t="s">
        <v>64</v>
      </c>
      <c r="D52" s="167"/>
      <c r="E52" s="152"/>
      <c r="F52" s="175">
        <f t="shared" si="19"/>
        <v>0</v>
      </c>
      <c r="G52" s="167"/>
      <c r="H52" s="152"/>
      <c r="I52" s="14"/>
      <c r="J52" s="279">
        <f t="shared" si="18"/>
        <v>0</v>
      </c>
      <c r="K52" s="249"/>
      <c r="L52" s="250"/>
    </row>
    <row r="53" spans="1:12" ht="15.95" customHeight="1" x14ac:dyDescent="0.25">
      <c r="A53" s="9"/>
      <c r="B53" s="126" t="s">
        <v>63</v>
      </c>
      <c r="C53" s="159" t="s">
        <v>65</v>
      </c>
      <c r="D53" s="167">
        <v>0</v>
      </c>
      <c r="E53" s="152"/>
      <c r="F53" s="175">
        <f t="shared" si="19"/>
        <v>0</v>
      </c>
      <c r="G53" s="167">
        <v>0</v>
      </c>
      <c r="H53" s="152"/>
      <c r="I53" s="14">
        <f>SUM(G53:G53)</f>
        <v>0</v>
      </c>
      <c r="J53" s="279"/>
      <c r="K53" s="249"/>
      <c r="L53" s="250"/>
    </row>
    <row r="54" spans="1:12" ht="15.95" customHeight="1" x14ac:dyDescent="0.25">
      <c r="A54" s="9" t="s">
        <v>20</v>
      </c>
      <c r="B54" s="337" t="s">
        <v>97</v>
      </c>
      <c r="C54" s="338"/>
      <c r="D54" s="167">
        <f t="shared" ref="D54:L54" si="20">SUM(D55:D57)</f>
        <v>0</v>
      </c>
      <c r="E54" s="152">
        <f t="shared" si="20"/>
        <v>0</v>
      </c>
      <c r="F54" s="175">
        <f t="shared" si="20"/>
        <v>0</v>
      </c>
      <c r="G54" s="167">
        <f t="shared" si="20"/>
        <v>880000</v>
      </c>
      <c r="H54" s="152">
        <f t="shared" si="20"/>
        <v>880000</v>
      </c>
      <c r="I54" s="14">
        <f t="shared" si="20"/>
        <v>0</v>
      </c>
      <c r="J54" s="259">
        <f t="shared" si="20"/>
        <v>270000</v>
      </c>
      <c r="K54" s="258">
        <f t="shared" si="20"/>
        <v>270000</v>
      </c>
      <c r="L54" s="272">
        <f t="shared" si="20"/>
        <v>0</v>
      </c>
    </row>
    <row r="55" spans="1:12" ht="15.95" customHeight="1" x14ac:dyDescent="0.25">
      <c r="A55" s="9"/>
      <c r="B55" s="126" t="s">
        <v>66</v>
      </c>
      <c r="C55" s="159" t="s">
        <v>69</v>
      </c>
      <c r="D55" s="167"/>
      <c r="E55" s="152"/>
      <c r="F55" s="175"/>
      <c r="G55" s="167"/>
      <c r="H55" s="152"/>
      <c r="I55" s="14"/>
      <c r="J55" s="279">
        <f>+K55+L55</f>
        <v>0</v>
      </c>
      <c r="K55" s="249"/>
      <c r="L55" s="250"/>
    </row>
    <row r="56" spans="1:12" ht="15.95" customHeight="1" x14ac:dyDescent="0.25">
      <c r="A56" s="9"/>
      <c r="B56" s="126" t="s">
        <v>67</v>
      </c>
      <c r="C56" s="159" t="s">
        <v>286</v>
      </c>
      <c r="D56" s="167"/>
      <c r="E56" s="152"/>
      <c r="F56" s="175">
        <f t="shared" si="19"/>
        <v>0</v>
      </c>
      <c r="G56" s="167">
        <v>880000</v>
      </c>
      <c r="H56" s="152">
        <v>880000</v>
      </c>
      <c r="I56" s="14"/>
      <c r="J56" s="279">
        <f>+K56+L56</f>
        <v>270000</v>
      </c>
      <c r="K56" s="249">
        <v>270000</v>
      </c>
      <c r="L56" s="250"/>
    </row>
    <row r="57" spans="1:12" s="128" customFormat="1" ht="15.95" customHeight="1" x14ac:dyDescent="0.25">
      <c r="A57" s="9"/>
      <c r="B57" s="126" t="s">
        <v>68</v>
      </c>
      <c r="C57" s="159" t="s">
        <v>70</v>
      </c>
      <c r="D57" s="167"/>
      <c r="E57" s="152"/>
      <c r="F57" s="175">
        <f t="shared" si="19"/>
        <v>0</v>
      </c>
      <c r="G57" s="167"/>
      <c r="H57" s="152"/>
      <c r="I57" s="14">
        <f>SUM(G57:G57)</f>
        <v>0</v>
      </c>
      <c r="J57" s="281"/>
      <c r="K57" s="262"/>
      <c r="L57" s="261"/>
    </row>
    <row r="58" spans="1:12" s="128" customFormat="1" ht="15.95" customHeight="1" x14ac:dyDescent="0.25">
      <c r="A58" s="127" t="s">
        <v>140</v>
      </c>
      <c r="B58" s="345" t="s">
        <v>157</v>
      </c>
      <c r="C58" s="346"/>
      <c r="D58" s="168">
        <f t="shared" ref="D58:L58" si="21">+D48+D51+D54</f>
        <v>330000</v>
      </c>
      <c r="E58" s="153">
        <f t="shared" si="21"/>
        <v>330000</v>
      </c>
      <c r="F58" s="238">
        <f t="shared" si="21"/>
        <v>0</v>
      </c>
      <c r="G58" s="168">
        <f t="shared" si="21"/>
        <v>3093532</v>
      </c>
      <c r="H58" s="153">
        <f t="shared" si="21"/>
        <v>3093532</v>
      </c>
      <c r="I58" s="148">
        <f t="shared" si="21"/>
        <v>0</v>
      </c>
      <c r="J58" s="281">
        <f t="shared" si="21"/>
        <v>2274905</v>
      </c>
      <c r="K58" s="262">
        <f t="shared" si="21"/>
        <v>2274905</v>
      </c>
      <c r="L58" s="261">
        <f t="shared" si="21"/>
        <v>0</v>
      </c>
    </row>
    <row r="59" spans="1:12" s="128" customFormat="1" ht="15.95" customHeight="1" x14ac:dyDescent="0.25">
      <c r="A59" s="127" t="s">
        <v>141</v>
      </c>
      <c r="B59" s="345" t="s">
        <v>98</v>
      </c>
      <c r="C59" s="346"/>
      <c r="D59" s="168"/>
      <c r="E59" s="153"/>
      <c r="F59" s="275"/>
      <c r="G59" s="168"/>
      <c r="H59" s="153"/>
      <c r="I59" s="17"/>
      <c r="J59" s="282"/>
      <c r="K59" s="260"/>
      <c r="L59" s="263"/>
    </row>
    <row r="60" spans="1:12" s="115" customFormat="1" ht="15.95" customHeight="1" x14ac:dyDescent="0.25">
      <c r="A60" s="127" t="s">
        <v>127</v>
      </c>
      <c r="B60" s="345" t="s">
        <v>1</v>
      </c>
      <c r="C60" s="346"/>
      <c r="D60" s="168"/>
      <c r="E60" s="153"/>
      <c r="F60" s="275"/>
      <c r="G60" s="168"/>
      <c r="H60" s="153"/>
      <c r="I60" s="17"/>
      <c r="J60" s="283"/>
      <c r="K60" s="264"/>
      <c r="L60" s="265"/>
    </row>
    <row r="61" spans="1:12" s="115" customFormat="1" ht="24" customHeight="1" x14ac:dyDescent="0.3">
      <c r="A61" s="114" t="s">
        <v>99</v>
      </c>
      <c r="B61" s="343" t="s">
        <v>100</v>
      </c>
      <c r="C61" s="344"/>
      <c r="D61" s="169">
        <f t="shared" ref="D61:I61" si="22">+D47+D58+D59+D60</f>
        <v>34640130</v>
      </c>
      <c r="E61" s="155">
        <f t="shared" si="22"/>
        <v>34640130</v>
      </c>
      <c r="F61" s="239">
        <f t="shared" si="22"/>
        <v>0</v>
      </c>
      <c r="G61" s="169">
        <f t="shared" si="22"/>
        <v>64695302</v>
      </c>
      <c r="H61" s="155">
        <f t="shared" si="22"/>
        <v>64695302</v>
      </c>
      <c r="I61" s="149">
        <f t="shared" si="22"/>
        <v>0</v>
      </c>
      <c r="J61" s="280">
        <f t="shared" ref="J61:L61" si="23">+J47+J58+J59+J60</f>
        <v>53407222</v>
      </c>
      <c r="K61" s="254">
        <f t="shared" si="23"/>
        <v>53407222</v>
      </c>
      <c r="L61" s="255">
        <f t="shared" si="23"/>
        <v>0</v>
      </c>
    </row>
    <row r="62" spans="1:12" ht="15.95" customHeight="1" x14ac:dyDescent="0.3">
      <c r="A62" s="114"/>
      <c r="B62" s="343" t="s">
        <v>101</v>
      </c>
      <c r="C62" s="344"/>
      <c r="D62" s="169">
        <f t="shared" ref="D62:I62" si="24">+D30-D61</f>
        <v>9254813</v>
      </c>
      <c r="E62" s="155">
        <f t="shared" si="24"/>
        <v>8444813</v>
      </c>
      <c r="F62" s="239">
        <f t="shared" si="24"/>
        <v>810000</v>
      </c>
      <c r="G62" s="169">
        <f t="shared" si="24"/>
        <v>10250303</v>
      </c>
      <c r="H62" s="155">
        <f t="shared" si="24"/>
        <v>9725303</v>
      </c>
      <c r="I62" s="149">
        <f t="shared" si="24"/>
        <v>525000</v>
      </c>
      <c r="J62" s="280">
        <f t="shared" ref="J62:L62" si="25">+J30-J61</f>
        <v>-6672018</v>
      </c>
      <c r="K62" s="254">
        <f t="shared" si="25"/>
        <v>-7917018</v>
      </c>
      <c r="L62" s="255">
        <f t="shared" si="25"/>
        <v>1245000</v>
      </c>
    </row>
    <row r="63" spans="1:12" s="115" customFormat="1" ht="15.95" customHeight="1" x14ac:dyDescent="0.25">
      <c r="A63" s="127" t="s">
        <v>128</v>
      </c>
      <c r="B63" s="345" t="s">
        <v>102</v>
      </c>
      <c r="C63" s="346"/>
      <c r="D63" s="167">
        <v>10126000</v>
      </c>
      <c r="E63" s="152">
        <v>10126000</v>
      </c>
      <c r="F63" s="237"/>
      <c r="G63" s="167">
        <v>10242417</v>
      </c>
      <c r="H63" s="152">
        <v>10242417</v>
      </c>
      <c r="I63" s="147"/>
      <c r="J63" s="167">
        <v>10242417</v>
      </c>
      <c r="K63" s="152">
        <v>10242417</v>
      </c>
      <c r="L63" s="250"/>
    </row>
    <row r="64" spans="1:12" s="115" customFormat="1" ht="15.95" customHeight="1" x14ac:dyDescent="0.3">
      <c r="A64" s="114"/>
      <c r="B64" s="145" t="s">
        <v>6</v>
      </c>
      <c r="C64" s="159" t="s">
        <v>71</v>
      </c>
      <c r="D64" s="167">
        <v>10126000</v>
      </c>
      <c r="E64" s="152">
        <v>10126000</v>
      </c>
      <c r="F64" s="276"/>
      <c r="G64" s="167">
        <v>10242417</v>
      </c>
      <c r="H64" s="152">
        <v>10242417</v>
      </c>
      <c r="I64" s="171"/>
      <c r="J64" s="167">
        <v>10242417</v>
      </c>
      <c r="K64" s="152">
        <v>10242417</v>
      </c>
      <c r="L64" s="267"/>
    </row>
    <row r="65" spans="1:12" s="115" customFormat="1" ht="39.75" customHeight="1" x14ac:dyDescent="0.3">
      <c r="A65" s="114"/>
      <c r="B65" s="145" t="s">
        <v>14</v>
      </c>
      <c r="C65" s="159" t="s">
        <v>72</v>
      </c>
      <c r="D65" s="172"/>
      <c r="E65" s="155"/>
      <c r="F65" s="175"/>
      <c r="G65" s="172"/>
      <c r="H65" s="155"/>
      <c r="I65" s="14"/>
      <c r="J65" s="283"/>
      <c r="K65" s="264"/>
      <c r="L65" s="265"/>
    </row>
    <row r="66" spans="1:12" s="115" customFormat="1" ht="15.95" customHeight="1" x14ac:dyDescent="0.3">
      <c r="A66" s="114" t="s">
        <v>103</v>
      </c>
      <c r="B66" s="339" t="s">
        <v>106</v>
      </c>
      <c r="C66" s="340"/>
      <c r="D66" s="169">
        <f>+D64</f>
        <v>10126000</v>
      </c>
      <c r="E66" s="155">
        <f>+E64</f>
        <v>10126000</v>
      </c>
      <c r="F66" s="239">
        <f>+F63</f>
        <v>0</v>
      </c>
      <c r="G66" s="169">
        <f>+G64</f>
        <v>10242417</v>
      </c>
      <c r="H66" s="155">
        <f>+H64</f>
        <v>10242417</v>
      </c>
      <c r="I66" s="149">
        <f>+I63</f>
        <v>0</v>
      </c>
      <c r="J66" s="241">
        <f>+J64</f>
        <v>10242417</v>
      </c>
      <c r="K66" s="155">
        <f>+K64</f>
        <v>10242417</v>
      </c>
      <c r="L66" s="149">
        <f>+L63</f>
        <v>0</v>
      </c>
    </row>
    <row r="67" spans="1:12" s="115" customFormat="1" ht="15.95" customHeight="1" x14ac:dyDescent="0.3">
      <c r="A67" s="9" t="s">
        <v>129</v>
      </c>
      <c r="B67" s="337" t="s">
        <v>182</v>
      </c>
      <c r="C67" s="338"/>
      <c r="D67" s="169"/>
      <c r="E67" s="155"/>
      <c r="F67" s="277">
        <f t="shared" ref="F67:F79" si="26">SUM(D67:E67)</f>
        <v>0</v>
      </c>
      <c r="G67" s="172">
        <v>879073</v>
      </c>
      <c r="H67" s="156">
        <v>879073</v>
      </c>
      <c r="I67" s="12"/>
      <c r="J67" s="172">
        <v>879073</v>
      </c>
      <c r="K67" s="156">
        <v>879073</v>
      </c>
      <c r="L67" s="265"/>
    </row>
    <row r="68" spans="1:12" s="115" customFormat="1" ht="15.95" customHeight="1" x14ac:dyDescent="0.3">
      <c r="A68" s="9" t="s">
        <v>130</v>
      </c>
      <c r="B68" s="337" t="s">
        <v>104</v>
      </c>
      <c r="C68" s="338"/>
      <c r="D68" s="169">
        <f>SUM(D69:D72)</f>
        <v>0</v>
      </c>
      <c r="E68" s="155"/>
      <c r="F68" s="277">
        <f t="shared" si="26"/>
        <v>0</v>
      </c>
      <c r="G68" s="169">
        <f>SUM(G69:G72)</f>
        <v>0</v>
      </c>
      <c r="H68" s="155">
        <f>SUM(H69:H72)</f>
        <v>0</v>
      </c>
      <c r="I68" s="12"/>
      <c r="J68" s="283"/>
      <c r="K68" s="264"/>
      <c r="L68" s="265"/>
    </row>
    <row r="69" spans="1:12" s="115" customFormat="1" ht="15.95" customHeight="1" x14ac:dyDescent="0.3">
      <c r="A69" s="9"/>
      <c r="B69" s="126" t="s">
        <v>6</v>
      </c>
      <c r="C69" s="159" t="s">
        <v>73</v>
      </c>
      <c r="D69" s="172"/>
      <c r="E69" s="156"/>
      <c r="F69" s="276">
        <f t="shared" si="26"/>
        <v>0</v>
      </c>
      <c r="G69" s="172"/>
      <c r="H69" s="156"/>
      <c r="I69" s="171">
        <f>SUM(G69:H69)</f>
        <v>0</v>
      </c>
      <c r="J69" s="283"/>
      <c r="K69" s="264"/>
      <c r="L69" s="265"/>
    </row>
    <row r="70" spans="1:12" s="115" customFormat="1" ht="15.95" customHeight="1" x14ac:dyDescent="0.3">
      <c r="A70" s="9"/>
      <c r="B70" s="126" t="s">
        <v>14</v>
      </c>
      <c r="C70" s="159" t="s">
        <v>74</v>
      </c>
      <c r="D70" s="169"/>
      <c r="E70" s="155"/>
      <c r="F70" s="277">
        <f t="shared" si="26"/>
        <v>0</v>
      </c>
      <c r="G70" s="169"/>
      <c r="H70" s="155"/>
      <c r="I70" s="12"/>
      <c r="J70" s="284"/>
      <c r="K70" s="266"/>
      <c r="L70" s="265"/>
    </row>
    <row r="71" spans="1:12" s="115" customFormat="1" ht="15.95" customHeight="1" x14ac:dyDescent="0.3">
      <c r="A71" s="9"/>
      <c r="B71" s="126" t="s">
        <v>15</v>
      </c>
      <c r="C71" s="159" t="s">
        <v>287</v>
      </c>
      <c r="D71" s="172"/>
      <c r="E71" s="155"/>
      <c r="F71" s="277"/>
      <c r="G71" s="172"/>
      <c r="H71" s="155"/>
      <c r="I71" s="12"/>
      <c r="J71" s="283"/>
      <c r="K71" s="264"/>
      <c r="L71" s="265"/>
    </row>
    <row r="72" spans="1:12" s="115" customFormat="1" ht="33" customHeight="1" x14ac:dyDescent="0.3">
      <c r="A72" s="9"/>
      <c r="B72" s="126" t="s">
        <v>16</v>
      </c>
      <c r="C72" s="159" t="s">
        <v>163</v>
      </c>
      <c r="D72" s="172"/>
      <c r="E72" s="155"/>
      <c r="F72" s="277"/>
      <c r="G72" s="172"/>
      <c r="H72" s="155"/>
      <c r="I72" s="12"/>
      <c r="J72" s="283"/>
      <c r="K72" s="264"/>
      <c r="L72" s="265"/>
    </row>
    <row r="73" spans="1:12" s="115" customFormat="1" ht="15.95" customHeight="1" x14ac:dyDescent="0.3">
      <c r="A73" s="114" t="s">
        <v>105</v>
      </c>
      <c r="B73" s="341" t="s">
        <v>107</v>
      </c>
      <c r="C73" s="342"/>
      <c r="D73" s="169">
        <f>+D67+D68</f>
        <v>0</v>
      </c>
      <c r="E73" s="155"/>
      <c r="F73" s="277">
        <f t="shared" si="26"/>
        <v>0</v>
      </c>
      <c r="G73" s="169">
        <f>+G67+G68</f>
        <v>879073</v>
      </c>
      <c r="H73" s="155"/>
      <c r="I73" s="12"/>
      <c r="J73" s="241">
        <f>+J67+J68</f>
        <v>879073</v>
      </c>
      <c r="K73" s="155"/>
      <c r="L73" s="12"/>
    </row>
    <row r="74" spans="1:12" s="115" customFormat="1" ht="15.95" customHeight="1" x14ac:dyDescent="0.3">
      <c r="A74" s="114" t="s">
        <v>108</v>
      </c>
      <c r="B74" s="343" t="s">
        <v>109</v>
      </c>
      <c r="C74" s="344"/>
      <c r="D74" s="169">
        <f t="shared" ref="D74:H74" si="27">+D66+D73</f>
        <v>10126000</v>
      </c>
      <c r="E74" s="155">
        <f t="shared" si="27"/>
        <v>10126000</v>
      </c>
      <c r="F74" s="239">
        <f t="shared" si="27"/>
        <v>0</v>
      </c>
      <c r="G74" s="169">
        <f t="shared" si="27"/>
        <v>11121490</v>
      </c>
      <c r="H74" s="155">
        <f t="shared" si="27"/>
        <v>10242417</v>
      </c>
      <c r="I74" s="149"/>
      <c r="J74" s="241">
        <f t="shared" ref="J74:K74" si="28">+J66+J73</f>
        <v>11121490</v>
      </c>
      <c r="K74" s="155">
        <f t="shared" si="28"/>
        <v>10242417</v>
      </c>
      <c r="L74" s="149"/>
    </row>
    <row r="75" spans="1:12" s="115" customFormat="1" ht="15.95" customHeight="1" x14ac:dyDescent="0.3">
      <c r="A75" s="9" t="s">
        <v>131</v>
      </c>
      <c r="B75" s="337" t="s">
        <v>110</v>
      </c>
      <c r="C75" s="338"/>
      <c r="D75" s="169"/>
      <c r="E75" s="155"/>
      <c r="F75" s="277">
        <f t="shared" si="26"/>
        <v>0</v>
      </c>
      <c r="G75" s="169"/>
      <c r="H75" s="155"/>
      <c r="I75" s="12">
        <f>SUM(G75:H75)</f>
        <v>0</v>
      </c>
      <c r="J75" s="284"/>
      <c r="K75" s="266"/>
      <c r="L75" s="265"/>
    </row>
    <row r="76" spans="1:12" s="115" customFormat="1" ht="15.95" customHeight="1" x14ac:dyDescent="0.3">
      <c r="A76" s="9" t="s">
        <v>132</v>
      </c>
      <c r="B76" s="337" t="s">
        <v>111</v>
      </c>
      <c r="C76" s="338"/>
      <c r="D76" s="172">
        <f>SUM(D77:D79)</f>
        <v>0</v>
      </c>
      <c r="E76" s="156"/>
      <c r="F76" s="276">
        <f t="shared" si="26"/>
        <v>0</v>
      </c>
      <c r="G76" s="172">
        <f>SUM(G77:G79)</f>
        <v>0</v>
      </c>
      <c r="H76" s="156">
        <f>SUM(H77:H79)</f>
        <v>0</v>
      </c>
      <c r="I76" s="171"/>
      <c r="J76" s="284"/>
      <c r="K76" s="266"/>
      <c r="L76" s="265"/>
    </row>
    <row r="77" spans="1:12" s="115" customFormat="1" ht="15.95" customHeight="1" x14ac:dyDescent="0.3">
      <c r="A77" s="9"/>
      <c r="B77" s="126" t="s">
        <v>6</v>
      </c>
      <c r="C77" s="159" t="s">
        <v>161</v>
      </c>
      <c r="D77" s="172"/>
      <c r="E77" s="156"/>
      <c r="F77" s="276">
        <f t="shared" si="26"/>
        <v>0</v>
      </c>
      <c r="G77" s="172"/>
      <c r="H77" s="156"/>
      <c r="I77" s="171">
        <f>SUM(G77:H77)</f>
        <v>0</v>
      </c>
      <c r="J77" s="284">
        <f>+K77+L77</f>
        <v>0</v>
      </c>
      <c r="K77" s="266"/>
      <c r="L77" s="265"/>
    </row>
    <row r="78" spans="1:12" s="115" customFormat="1" ht="15.95" customHeight="1" x14ac:dyDescent="0.3">
      <c r="A78" s="9"/>
      <c r="B78" s="126" t="s">
        <v>14</v>
      </c>
      <c r="C78" s="159" t="s">
        <v>288</v>
      </c>
      <c r="D78" s="172"/>
      <c r="E78" s="156"/>
      <c r="F78" s="276">
        <f t="shared" si="26"/>
        <v>0</v>
      </c>
      <c r="G78" s="172"/>
      <c r="H78" s="156"/>
      <c r="I78" s="171">
        <f>SUM(G78:H78)</f>
        <v>0</v>
      </c>
      <c r="J78" s="284">
        <f>+K78+L78</f>
        <v>0</v>
      </c>
      <c r="K78" s="264"/>
      <c r="L78" s="265"/>
    </row>
    <row r="79" spans="1:12" s="115" customFormat="1" ht="15.95" customHeight="1" x14ac:dyDescent="0.3">
      <c r="A79" s="9"/>
      <c r="B79" s="126" t="s">
        <v>15</v>
      </c>
      <c r="C79" s="159" t="s">
        <v>75</v>
      </c>
      <c r="D79" s="172"/>
      <c r="E79" s="156"/>
      <c r="F79" s="276">
        <f t="shared" si="26"/>
        <v>0</v>
      </c>
      <c r="G79" s="172"/>
      <c r="H79" s="156"/>
      <c r="I79" s="171"/>
      <c r="J79" s="283"/>
      <c r="K79" s="264"/>
      <c r="L79" s="265"/>
    </row>
    <row r="80" spans="1:12" s="115" customFormat="1" ht="15.95" customHeight="1" x14ac:dyDescent="0.3">
      <c r="A80" s="9" t="s">
        <v>289</v>
      </c>
      <c r="B80" s="337" t="s">
        <v>290</v>
      </c>
      <c r="C80" s="338"/>
      <c r="D80" s="172">
        <v>871187</v>
      </c>
      <c r="E80" s="156">
        <v>871187</v>
      </c>
      <c r="F80" s="276"/>
      <c r="G80" s="172">
        <v>871187</v>
      </c>
      <c r="H80" s="156">
        <v>871187</v>
      </c>
      <c r="I80" s="171">
        <v>0</v>
      </c>
      <c r="J80" s="317">
        <v>871187</v>
      </c>
      <c r="K80" s="318">
        <v>871187</v>
      </c>
      <c r="L80" s="273"/>
    </row>
    <row r="81" spans="1:12" s="115" customFormat="1" ht="15.95" customHeight="1" x14ac:dyDescent="0.3">
      <c r="A81" s="114" t="s">
        <v>112</v>
      </c>
      <c r="B81" s="343" t="s">
        <v>113</v>
      </c>
      <c r="C81" s="344"/>
      <c r="D81" s="169">
        <f>+D75+D76+D80</f>
        <v>871187</v>
      </c>
      <c r="E81" s="155">
        <f>+E75+E76+E80</f>
        <v>871187</v>
      </c>
      <c r="F81" s="277"/>
      <c r="G81" s="169">
        <f>+G75+G76+G80</f>
        <v>871187</v>
      </c>
      <c r="H81" s="155">
        <f>+H75+H76+H80</f>
        <v>871187</v>
      </c>
      <c r="I81" s="149">
        <v>0</v>
      </c>
      <c r="J81" s="241">
        <f>+J75+J76+J80</f>
        <v>871187</v>
      </c>
      <c r="K81" s="155">
        <f>+K75+K76+K80</f>
        <v>871187</v>
      </c>
      <c r="L81" s="149"/>
    </row>
    <row r="82" spans="1:12" ht="20.100000000000001" customHeight="1" x14ac:dyDescent="0.3">
      <c r="A82" s="114" t="s">
        <v>149</v>
      </c>
      <c r="B82" s="343" t="s">
        <v>151</v>
      </c>
      <c r="C82" s="344"/>
      <c r="D82" s="173">
        <f t="shared" ref="D82:I82" si="29">+D30+D81</f>
        <v>44766130</v>
      </c>
      <c r="E82" s="157">
        <f t="shared" si="29"/>
        <v>43956130</v>
      </c>
      <c r="F82" s="242">
        <f t="shared" si="29"/>
        <v>810000</v>
      </c>
      <c r="G82" s="173">
        <f t="shared" si="29"/>
        <v>75816792</v>
      </c>
      <c r="H82" s="157">
        <f t="shared" si="29"/>
        <v>75291792</v>
      </c>
      <c r="I82" s="120">
        <f t="shared" si="29"/>
        <v>525000</v>
      </c>
      <c r="J82" s="285">
        <f t="shared" ref="J82:L82" si="30">+J30+J81</f>
        <v>47606391</v>
      </c>
      <c r="K82" s="157">
        <f t="shared" si="30"/>
        <v>46361391</v>
      </c>
      <c r="L82" s="120">
        <f t="shared" si="30"/>
        <v>1245000</v>
      </c>
    </row>
    <row r="83" spans="1:12" ht="20.100000000000001" customHeight="1" thickBot="1" x14ac:dyDescent="0.35">
      <c r="A83" s="121" t="s">
        <v>150</v>
      </c>
      <c r="B83" s="122" t="s">
        <v>152</v>
      </c>
      <c r="C83" s="161"/>
      <c r="D83" s="174">
        <f t="shared" ref="D83:I83" si="31">+D61+D74</f>
        <v>44766130</v>
      </c>
      <c r="E83" s="27">
        <f t="shared" si="31"/>
        <v>44766130</v>
      </c>
      <c r="F83" s="243">
        <f t="shared" si="31"/>
        <v>0</v>
      </c>
      <c r="G83" s="174">
        <f t="shared" si="31"/>
        <v>75816792</v>
      </c>
      <c r="H83" s="27">
        <f t="shared" si="31"/>
        <v>74937719</v>
      </c>
      <c r="I83" s="123">
        <f t="shared" si="31"/>
        <v>0</v>
      </c>
      <c r="J83" s="286">
        <f t="shared" ref="J83:L83" si="32">+J61+J74</f>
        <v>64528712</v>
      </c>
      <c r="K83" s="27">
        <f t="shared" si="32"/>
        <v>63649639</v>
      </c>
      <c r="L83" s="123">
        <f t="shared" si="32"/>
        <v>0</v>
      </c>
    </row>
    <row r="84" spans="1:12" ht="20.100000000000001" customHeight="1" x14ac:dyDescent="0.2">
      <c r="B84" s="15"/>
      <c r="C84" s="15"/>
      <c r="D84" s="16"/>
      <c r="E84" s="16"/>
      <c r="F84" s="16"/>
    </row>
    <row r="85" spans="1:12" ht="20.100000000000001" customHeight="1" x14ac:dyDescent="0.2">
      <c r="B85" s="15"/>
      <c r="C85" s="15"/>
      <c r="D85" s="16"/>
      <c r="E85" s="16"/>
      <c r="F85" s="16"/>
    </row>
    <row r="86" spans="1:12" ht="20.100000000000001" customHeight="1" x14ac:dyDescent="0.2">
      <c r="B86" s="15"/>
      <c r="C86" s="15"/>
      <c r="D86" s="16"/>
      <c r="E86" s="16"/>
      <c r="F86" s="16"/>
    </row>
    <row r="87" spans="1:12" ht="20.100000000000001" customHeight="1" x14ac:dyDescent="0.2">
      <c r="B87" s="15"/>
      <c r="C87" s="15"/>
      <c r="D87" s="16"/>
      <c r="E87" s="16"/>
      <c r="F87" s="16"/>
    </row>
    <row r="88" spans="1:12" ht="20.100000000000001" customHeight="1" x14ac:dyDescent="0.2">
      <c r="B88" s="15"/>
      <c r="C88" s="15"/>
      <c r="D88" s="16"/>
      <c r="E88" s="16"/>
      <c r="F88" s="16"/>
    </row>
    <row r="89" spans="1:12" ht="20.100000000000001" customHeight="1" x14ac:dyDescent="0.2">
      <c r="B89" s="15"/>
      <c r="C89" s="15"/>
      <c r="D89" s="16"/>
      <c r="E89" s="16"/>
      <c r="F89" s="16"/>
    </row>
    <row r="90" spans="1:12" ht="20.100000000000001" customHeight="1" x14ac:dyDescent="0.2">
      <c r="B90" s="15"/>
      <c r="C90" s="15"/>
      <c r="D90" s="16"/>
      <c r="E90" s="16"/>
      <c r="F90" s="16"/>
    </row>
    <row r="91" spans="1:12" ht="20.100000000000001" customHeight="1" x14ac:dyDescent="0.2">
      <c r="B91" s="15"/>
      <c r="C91" s="15"/>
      <c r="D91" s="16"/>
      <c r="E91" s="16"/>
      <c r="F91" s="16"/>
    </row>
    <row r="92" spans="1:12" ht="20.100000000000001" customHeight="1" x14ac:dyDescent="0.2">
      <c r="B92" s="15"/>
      <c r="C92" s="15"/>
      <c r="D92" s="16"/>
      <c r="E92" s="16"/>
      <c r="F92" s="16"/>
    </row>
    <row r="93" spans="1:12" ht="20.100000000000001" customHeight="1" x14ac:dyDescent="0.2">
      <c r="B93" s="15"/>
      <c r="C93" s="15"/>
      <c r="D93" s="16"/>
      <c r="E93" s="16"/>
      <c r="F93" s="16"/>
    </row>
    <row r="94" spans="1:12" ht="20.100000000000001" customHeight="1" x14ac:dyDescent="0.2">
      <c r="B94" s="15"/>
      <c r="C94" s="15"/>
      <c r="D94" s="16"/>
      <c r="E94" s="16"/>
      <c r="F94" s="16"/>
    </row>
    <row r="95" spans="1:12" ht="20.100000000000001" customHeight="1" x14ac:dyDescent="0.2">
      <c r="B95" s="15"/>
      <c r="C95" s="15"/>
      <c r="D95" s="16"/>
      <c r="E95" s="16"/>
      <c r="F95" s="16"/>
    </row>
    <row r="96" spans="1:12" ht="20.100000000000001" customHeight="1" x14ac:dyDescent="0.2">
      <c r="B96" s="15"/>
      <c r="C96" s="15"/>
      <c r="D96" s="16"/>
      <c r="E96" s="16"/>
      <c r="F96" s="16"/>
    </row>
    <row r="97" spans="2:6" ht="20.100000000000001" customHeight="1" x14ac:dyDescent="0.2">
      <c r="B97" s="15"/>
      <c r="C97" s="15"/>
      <c r="D97" s="16"/>
      <c r="E97" s="16"/>
      <c r="F97" s="16"/>
    </row>
    <row r="98" spans="2:6" ht="20.100000000000001" customHeight="1" x14ac:dyDescent="0.2">
      <c r="B98" s="15"/>
      <c r="C98" s="15"/>
      <c r="D98" s="16"/>
      <c r="E98" s="16"/>
      <c r="F98" s="16"/>
    </row>
    <row r="99" spans="2:6" ht="20.100000000000001" customHeight="1" x14ac:dyDescent="0.2">
      <c r="B99" s="15"/>
      <c r="C99" s="15"/>
      <c r="D99" s="16"/>
      <c r="E99" s="16"/>
      <c r="F99" s="16"/>
    </row>
    <row r="100" spans="2:6" ht="20.100000000000001" customHeight="1" x14ac:dyDescent="0.2">
      <c r="B100" s="15"/>
      <c r="C100" s="15"/>
      <c r="D100" s="16"/>
      <c r="E100" s="16"/>
      <c r="F100" s="16"/>
    </row>
    <row r="101" spans="2:6" ht="20.100000000000001" customHeight="1" x14ac:dyDescent="0.2">
      <c r="B101" s="15"/>
      <c r="C101" s="15"/>
      <c r="D101" s="16"/>
      <c r="E101" s="16"/>
      <c r="F101" s="16"/>
    </row>
    <row r="102" spans="2:6" ht="20.100000000000001" customHeight="1" x14ac:dyDescent="0.2">
      <c r="B102" s="15"/>
      <c r="C102" s="15"/>
      <c r="D102" s="16"/>
      <c r="E102" s="16"/>
      <c r="F102" s="16"/>
    </row>
    <row r="103" spans="2:6" ht="20.100000000000001" customHeight="1" x14ac:dyDescent="0.2">
      <c r="B103" s="15"/>
      <c r="C103" s="15"/>
      <c r="D103" s="16"/>
      <c r="E103" s="16"/>
      <c r="F103" s="16"/>
    </row>
  </sheetData>
  <mergeCells count="65">
    <mergeCell ref="B76:C76"/>
    <mergeCell ref="B81:C81"/>
    <mergeCell ref="B82:C82"/>
    <mergeCell ref="B21:C21"/>
    <mergeCell ref="B34:C34"/>
    <mergeCell ref="B38:C38"/>
    <mergeCell ref="B42:C42"/>
    <mergeCell ref="B48:C48"/>
    <mergeCell ref="B51:C51"/>
    <mergeCell ref="B80:C80"/>
    <mergeCell ref="B30:C30"/>
    <mergeCell ref="B32:C32"/>
    <mergeCell ref="B47:C47"/>
    <mergeCell ref="B67:C67"/>
    <mergeCell ref="B23:C23"/>
    <mergeCell ref="B26:C26"/>
    <mergeCell ref="J6:J7"/>
    <mergeCell ref="K6:K7"/>
    <mergeCell ref="L6:L7"/>
    <mergeCell ref="J8:L8"/>
    <mergeCell ref="A1:F1"/>
    <mergeCell ref="A5:F5"/>
    <mergeCell ref="A4:F4"/>
    <mergeCell ref="A3:F3"/>
    <mergeCell ref="A2:F2"/>
    <mergeCell ref="A6:A8"/>
    <mergeCell ref="B6:C8"/>
    <mergeCell ref="H6:H7"/>
    <mergeCell ref="F6:F7"/>
    <mergeCell ref="G6:G7"/>
    <mergeCell ref="E6:E7"/>
    <mergeCell ref="I6:I7"/>
    <mergeCell ref="D6:D7"/>
    <mergeCell ref="B14:C14"/>
    <mergeCell ref="B19:C19"/>
    <mergeCell ref="B9:C9"/>
    <mergeCell ref="B10:C10"/>
    <mergeCell ref="B15:C15"/>
    <mergeCell ref="B16:C16"/>
    <mergeCell ref="B17:C17"/>
    <mergeCell ref="B13:C13"/>
    <mergeCell ref="B11:C11"/>
    <mergeCell ref="B12:C12"/>
    <mergeCell ref="D8:I8"/>
    <mergeCell ref="B24:C24"/>
    <mergeCell ref="B54:C54"/>
    <mergeCell ref="B63:C63"/>
    <mergeCell ref="B20:C20"/>
    <mergeCell ref="B18:C18"/>
    <mergeCell ref="B25:C25"/>
    <mergeCell ref="B28:C28"/>
    <mergeCell ref="B62:C62"/>
    <mergeCell ref="B27:C27"/>
    <mergeCell ref="B33:C33"/>
    <mergeCell ref="B31:C31"/>
    <mergeCell ref="B58:C58"/>
    <mergeCell ref="B59:C59"/>
    <mergeCell ref="B61:C61"/>
    <mergeCell ref="B29:C29"/>
    <mergeCell ref="B75:C75"/>
    <mergeCell ref="B66:C66"/>
    <mergeCell ref="B73:C73"/>
    <mergeCell ref="B74:C74"/>
    <mergeCell ref="B60:C60"/>
    <mergeCell ref="B68:C68"/>
  </mergeCells>
  <phoneticPr fontId="3" type="noConversion"/>
  <printOptions horizontalCentered="1"/>
  <pageMargins left="0.18" right="0.16" top="0.23" bottom="0.17" header="0.16" footer="0.15748031496062992"/>
  <pageSetup paperSize="9" scale="39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H138"/>
  <sheetViews>
    <sheetView tabSelected="1" view="pageBreakPreview" zoomScaleNormal="100" zoomScaleSheetLayoutView="100" workbookViewId="0"/>
  </sheetViews>
  <sheetFormatPr defaultRowHeight="12.75" x14ac:dyDescent="0.2"/>
  <cols>
    <col min="1" max="1" width="4.140625" bestFit="1" customWidth="1"/>
    <col min="2" max="2" width="42.5703125" bestFit="1" customWidth="1"/>
    <col min="3" max="3" width="16.28515625" bestFit="1" customWidth="1"/>
    <col min="4" max="6" width="16.28515625" customWidth="1"/>
  </cols>
  <sheetData>
    <row r="2" spans="1:8" ht="15.75" x14ac:dyDescent="0.25">
      <c r="B2" s="388" t="s">
        <v>356</v>
      </c>
      <c r="C2" s="376"/>
      <c r="D2" s="376"/>
    </row>
    <row r="3" spans="1:8" ht="18.75" x14ac:dyDescent="0.3">
      <c r="A3" s="213"/>
      <c r="B3" s="375" t="s">
        <v>177</v>
      </c>
      <c r="C3" s="375"/>
      <c r="D3" s="375"/>
      <c r="E3" s="151"/>
      <c r="F3" s="151"/>
      <c r="G3" s="151"/>
      <c r="H3" s="151"/>
    </row>
    <row r="4" spans="1:8" ht="15.75" x14ac:dyDescent="0.25">
      <c r="A4" s="214"/>
      <c r="B4" s="389" t="s">
        <v>223</v>
      </c>
      <c r="C4" s="390"/>
      <c r="D4" s="390"/>
      <c r="E4" s="212" t="s">
        <v>266</v>
      </c>
      <c r="F4" s="215" t="s">
        <v>355</v>
      </c>
    </row>
    <row r="5" spans="1:8" ht="15" x14ac:dyDescent="0.25">
      <c r="A5" s="216"/>
      <c r="B5" s="216"/>
      <c r="C5" s="234">
        <v>2015</v>
      </c>
      <c r="D5" s="234">
        <v>2016</v>
      </c>
      <c r="E5" s="232"/>
      <c r="F5" s="232"/>
    </row>
    <row r="6" spans="1:8" ht="14.25" x14ac:dyDescent="0.2">
      <c r="A6" s="217"/>
      <c r="B6" s="217" t="s">
        <v>224</v>
      </c>
      <c r="C6" s="187">
        <f>+C7+C11+C44+C71</f>
        <v>373623804</v>
      </c>
      <c r="D6" s="187">
        <f>+D7+D11+D44+D71</f>
        <v>319151029</v>
      </c>
      <c r="E6" s="230"/>
      <c r="F6" s="230"/>
    </row>
    <row r="7" spans="1:8" ht="14.25" x14ac:dyDescent="0.2">
      <c r="A7" s="217" t="s">
        <v>139</v>
      </c>
      <c r="B7" s="217" t="s">
        <v>225</v>
      </c>
      <c r="C7" s="218">
        <f>SUM(C8:C10)</f>
        <v>0</v>
      </c>
      <c r="D7" s="218">
        <f>SUM(D8:D10)</f>
        <v>358374</v>
      </c>
      <c r="E7" s="233"/>
      <c r="F7" s="233"/>
    </row>
    <row r="8" spans="1:8" ht="15" x14ac:dyDescent="0.25">
      <c r="A8" s="216"/>
      <c r="B8" s="216" t="s">
        <v>226</v>
      </c>
      <c r="C8" s="187"/>
      <c r="D8" s="187">
        <f>3400000-3302115</f>
        <v>97885</v>
      </c>
      <c r="E8" s="230"/>
      <c r="F8" s="230"/>
    </row>
    <row r="9" spans="1:8" ht="15" x14ac:dyDescent="0.25">
      <c r="A9" s="216"/>
      <c r="B9" s="216" t="s">
        <v>363</v>
      </c>
      <c r="C9" s="187"/>
      <c r="D9" s="187">
        <f>280000-19511</f>
        <v>260489</v>
      </c>
      <c r="E9" s="230"/>
      <c r="F9" s="230"/>
    </row>
    <row r="10" spans="1:8" ht="15" x14ac:dyDescent="0.25">
      <c r="A10" s="216"/>
      <c r="B10" s="216" t="s">
        <v>228</v>
      </c>
      <c r="C10" s="187"/>
      <c r="D10" s="187"/>
      <c r="E10" s="230"/>
      <c r="F10" s="230"/>
    </row>
    <row r="11" spans="1:8" ht="14.25" x14ac:dyDescent="0.2">
      <c r="A11" s="217" t="s">
        <v>140</v>
      </c>
      <c r="B11" s="217" t="s">
        <v>229</v>
      </c>
      <c r="C11" s="219">
        <f>+C12+C16+C20+C28</f>
        <v>365014375</v>
      </c>
      <c r="D11" s="219">
        <f>+D12+D16+D20+D28</f>
        <v>318681655</v>
      </c>
      <c r="E11" s="233"/>
      <c r="F11" s="233"/>
    </row>
    <row r="12" spans="1:8" ht="15" x14ac:dyDescent="0.25">
      <c r="A12" s="216" t="s">
        <v>6</v>
      </c>
      <c r="B12" s="216" t="s">
        <v>230</v>
      </c>
      <c r="C12" s="212">
        <f>SUM(C13:C15)</f>
        <v>355156654</v>
      </c>
      <c r="D12" s="187">
        <f>SUM(D13:D15)</f>
        <v>298865313</v>
      </c>
      <c r="E12" s="230"/>
      <c r="F12" s="230"/>
    </row>
    <row r="13" spans="1:8" ht="15" x14ac:dyDescent="0.25">
      <c r="A13" s="216"/>
      <c r="B13" s="216" t="s">
        <v>231</v>
      </c>
      <c r="C13" s="212">
        <f>189981671+571258+882000+16236300+159064</f>
        <v>207830293</v>
      </c>
      <c r="D13" s="220">
        <f>571258+882000+23913454-7848552+260761-109519+280000-8400+490000-9800+133605662-4008168+16341716-6887310</f>
        <v>157473102</v>
      </c>
      <c r="E13" s="230"/>
      <c r="F13" s="230"/>
    </row>
    <row r="14" spans="1:8" ht="15" x14ac:dyDescent="0.25">
      <c r="A14" s="216"/>
      <c r="B14" s="216" t="s">
        <v>232</v>
      </c>
      <c r="C14" s="212">
        <f>12589143+14696818+113874420</f>
        <v>141160381</v>
      </c>
      <c r="D14" s="187">
        <f>14696818+189955865-81391455+14437472-2137079</f>
        <v>135561621</v>
      </c>
      <c r="E14" s="230"/>
      <c r="F14" s="230"/>
    </row>
    <row r="15" spans="1:8" ht="15" x14ac:dyDescent="0.25">
      <c r="A15" s="216"/>
      <c r="B15" s="216" t="s">
        <v>233</v>
      </c>
      <c r="C15" s="212">
        <f>33072+1191628+1819060+2707000+363000+51000+1220</f>
        <v>6165980</v>
      </c>
      <c r="D15" s="221">
        <f>1819060+2400000+363000+51000+2000-840+132712-99640+1416544-253246</f>
        <v>5830590</v>
      </c>
      <c r="E15" s="230"/>
      <c r="F15" s="230"/>
    </row>
    <row r="16" spans="1:8" ht="15" x14ac:dyDescent="0.25">
      <c r="A16" s="216" t="s">
        <v>14</v>
      </c>
      <c r="B16" s="216" t="s">
        <v>234</v>
      </c>
      <c r="C16" s="218">
        <f>SUM(C17:C19)</f>
        <v>9164269</v>
      </c>
      <c r="D16" s="218">
        <f>SUM(D17:D19)</f>
        <v>19716342</v>
      </c>
      <c r="E16" s="233"/>
      <c r="F16" s="233"/>
    </row>
    <row r="17" spans="1:6" ht="15" x14ac:dyDescent="0.25">
      <c r="A17" s="216"/>
      <c r="B17" s="216" t="s">
        <v>231</v>
      </c>
      <c r="C17" s="212">
        <f>8511841</f>
        <v>8511841</v>
      </c>
      <c r="D17" s="220">
        <f>7990000-1983271+1920000-278400+13924000-2018980</f>
        <v>19553349</v>
      </c>
      <c r="E17" s="230"/>
      <c r="F17" s="230"/>
    </row>
    <row r="18" spans="1:6" ht="15" x14ac:dyDescent="0.25">
      <c r="A18" s="216"/>
      <c r="B18" s="216" t="s">
        <v>232</v>
      </c>
      <c r="C18" s="212"/>
      <c r="D18" s="187"/>
      <c r="E18" s="230"/>
      <c r="F18" s="230"/>
    </row>
    <row r="19" spans="1:6" ht="15" x14ac:dyDescent="0.25">
      <c r="A19" s="216"/>
      <c r="B19" s="216" t="s">
        <v>233</v>
      </c>
      <c r="C19" s="212">
        <f>341585+310843</f>
        <v>652428</v>
      </c>
      <c r="D19" s="221">
        <f>1296665-1133672</f>
        <v>162993</v>
      </c>
      <c r="E19" s="230"/>
      <c r="F19" s="230"/>
    </row>
    <row r="20" spans="1:6" ht="15" x14ac:dyDescent="0.25">
      <c r="A20" s="216" t="s">
        <v>15</v>
      </c>
      <c r="B20" s="216" t="s">
        <v>235</v>
      </c>
      <c r="C20" s="187">
        <f>SUM(C21:C23)</f>
        <v>0</v>
      </c>
      <c r="D20" s="187">
        <f>SUM(D21:D23)</f>
        <v>0</v>
      </c>
      <c r="E20" s="230"/>
      <c r="F20" s="230"/>
    </row>
    <row r="21" spans="1:6" ht="15" x14ac:dyDescent="0.25">
      <c r="A21" s="216"/>
      <c r="B21" s="216" t="s">
        <v>231</v>
      </c>
      <c r="C21" s="220"/>
      <c r="D21" s="220"/>
      <c r="E21" s="230"/>
      <c r="F21" s="230"/>
    </row>
    <row r="22" spans="1:6" ht="15" x14ac:dyDescent="0.25">
      <c r="A22" s="216"/>
      <c r="B22" s="216" t="s">
        <v>232</v>
      </c>
      <c r="C22" s="187"/>
      <c r="D22" s="187"/>
      <c r="E22" s="230"/>
      <c r="F22" s="230"/>
    </row>
    <row r="23" spans="1:6" ht="15" x14ac:dyDescent="0.25">
      <c r="A23" s="216"/>
      <c r="B23" s="216" t="s">
        <v>233</v>
      </c>
      <c r="C23" s="187"/>
      <c r="D23" s="187"/>
      <c r="E23" s="230"/>
      <c r="F23" s="230"/>
    </row>
    <row r="24" spans="1:6" ht="15" x14ac:dyDescent="0.25">
      <c r="A24" s="216" t="s">
        <v>16</v>
      </c>
      <c r="B24" s="216" t="s">
        <v>236</v>
      </c>
      <c r="C24" s="187"/>
      <c r="D24" s="187"/>
      <c r="E24" s="230"/>
      <c r="F24" s="230"/>
    </row>
    <row r="25" spans="1:6" ht="15" x14ac:dyDescent="0.25">
      <c r="A25" s="216"/>
      <c r="B25" s="216" t="s">
        <v>226</v>
      </c>
      <c r="C25" s="187"/>
      <c r="D25" s="187"/>
      <c r="E25" s="230"/>
      <c r="F25" s="230"/>
    </row>
    <row r="26" spans="1:6" ht="15" x14ac:dyDescent="0.25">
      <c r="A26" s="216"/>
      <c r="B26" s="216" t="s">
        <v>227</v>
      </c>
      <c r="C26" s="187"/>
      <c r="D26" s="187"/>
      <c r="E26" s="230"/>
      <c r="F26" s="230"/>
    </row>
    <row r="27" spans="1:6" ht="15" x14ac:dyDescent="0.25">
      <c r="A27" s="216"/>
      <c r="B27" s="216" t="s">
        <v>228</v>
      </c>
      <c r="C27" s="221"/>
      <c r="D27" s="221"/>
      <c r="E27" s="230"/>
      <c r="F27" s="230"/>
    </row>
    <row r="28" spans="1:6" ht="15" x14ac:dyDescent="0.25">
      <c r="A28" s="216" t="s">
        <v>18</v>
      </c>
      <c r="B28" s="216" t="s">
        <v>237</v>
      </c>
      <c r="C28" s="218">
        <f>SUM(C29:C31)</f>
        <v>693452</v>
      </c>
      <c r="D28" s="218">
        <f>SUM(D29:D31)</f>
        <v>100000</v>
      </c>
      <c r="E28" s="233"/>
      <c r="F28" s="233"/>
    </row>
    <row r="29" spans="1:6" ht="15" x14ac:dyDescent="0.25">
      <c r="A29" s="216"/>
      <c r="B29" s="216" t="s">
        <v>226</v>
      </c>
      <c r="C29" s="220"/>
      <c r="D29" s="220"/>
      <c r="E29" s="230"/>
      <c r="F29" s="230"/>
    </row>
    <row r="30" spans="1:6" ht="15" x14ac:dyDescent="0.25">
      <c r="A30" s="216"/>
      <c r="B30" s="216" t="s">
        <v>227</v>
      </c>
      <c r="C30" s="187"/>
      <c r="D30" s="187">
        <v>100000</v>
      </c>
      <c r="E30" s="230"/>
      <c r="F30" s="230"/>
    </row>
    <row r="31" spans="1:6" ht="15" x14ac:dyDescent="0.25">
      <c r="A31" s="216"/>
      <c r="B31" s="216" t="s">
        <v>228</v>
      </c>
      <c r="C31" s="212">
        <v>693452</v>
      </c>
      <c r="D31" s="187"/>
      <c r="E31" s="230"/>
      <c r="F31" s="230"/>
    </row>
    <row r="32" spans="1:6" ht="15" x14ac:dyDescent="0.25">
      <c r="A32" s="216" t="s">
        <v>19</v>
      </c>
      <c r="B32" s="216" t="s">
        <v>238</v>
      </c>
      <c r="C32" s="187"/>
      <c r="D32" s="187"/>
      <c r="E32" s="230"/>
      <c r="F32" s="230"/>
    </row>
    <row r="33" spans="1:6" ht="15" x14ac:dyDescent="0.25">
      <c r="A33" s="216"/>
      <c r="B33" s="216" t="s">
        <v>226</v>
      </c>
      <c r="C33" s="187"/>
      <c r="D33" s="187"/>
      <c r="E33" s="230"/>
      <c r="F33" s="230"/>
    </row>
    <row r="34" spans="1:6" ht="15" x14ac:dyDescent="0.25">
      <c r="A34" s="216"/>
      <c r="B34" s="216" t="s">
        <v>227</v>
      </c>
      <c r="C34" s="187"/>
      <c r="D34" s="187"/>
      <c r="E34" s="230"/>
      <c r="F34" s="230"/>
    </row>
    <row r="35" spans="1:6" ht="15" x14ac:dyDescent="0.25">
      <c r="A35" s="216"/>
      <c r="B35" s="216" t="s">
        <v>228</v>
      </c>
      <c r="C35" s="187"/>
      <c r="D35" s="187"/>
      <c r="E35" s="230"/>
      <c r="F35" s="230"/>
    </row>
    <row r="36" spans="1:6" ht="15" x14ac:dyDescent="0.25">
      <c r="A36" s="216" t="s">
        <v>20</v>
      </c>
      <c r="B36" s="216" t="s">
        <v>239</v>
      </c>
      <c r="C36" s="187"/>
      <c r="D36" s="187"/>
      <c r="E36" s="230"/>
      <c r="F36" s="230"/>
    </row>
    <row r="37" spans="1:6" ht="15" x14ac:dyDescent="0.25">
      <c r="A37" s="216"/>
      <c r="B37" s="216" t="s">
        <v>226</v>
      </c>
      <c r="C37" s="187"/>
      <c r="D37" s="187"/>
      <c r="E37" s="230"/>
      <c r="F37" s="230"/>
    </row>
    <row r="38" spans="1:6" ht="15" x14ac:dyDescent="0.25">
      <c r="A38" s="216"/>
      <c r="B38" s="216" t="s">
        <v>227</v>
      </c>
      <c r="C38" s="187"/>
      <c r="D38" s="187"/>
      <c r="E38" s="230"/>
      <c r="F38" s="230"/>
    </row>
    <row r="39" spans="1:6" ht="15" x14ac:dyDescent="0.25">
      <c r="A39" s="216"/>
      <c r="B39" s="216" t="s">
        <v>228</v>
      </c>
      <c r="C39" s="187"/>
      <c r="D39" s="187"/>
      <c r="E39" s="230"/>
      <c r="F39" s="230"/>
    </row>
    <row r="40" spans="1:6" ht="15" x14ac:dyDescent="0.25">
      <c r="A40" s="216" t="s">
        <v>22</v>
      </c>
      <c r="B40" s="216" t="s">
        <v>240</v>
      </c>
      <c r="C40" s="187"/>
      <c r="D40" s="187"/>
      <c r="E40" s="230"/>
      <c r="F40" s="230"/>
    </row>
    <row r="41" spans="1:6" ht="15" x14ac:dyDescent="0.25">
      <c r="A41" s="216"/>
      <c r="B41" s="216" t="s">
        <v>226</v>
      </c>
      <c r="C41" s="187"/>
      <c r="D41" s="187"/>
      <c r="E41" s="230"/>
      <c r="F41" s="230"/>
    </row>
    <row r="42" spans="1:6" ht="15" x14ac:dyDescent="0.25">
      <c r="A42" s="216"/>
      <c r="B42" s="216" t="s">
        <v>227</v>
      </c>
      <c r="C42" s="187"/>
      <c r="D42" s="187"/>
      <c r="E42" s="230"/>
      <c r="F42" s="230"/>
    </row>
    <row r="43" spans="1:6" ht="15" x14ac:dyDescent="0.25">
      <c r="A43" s="216"/>
      <c r="B43" s="216" t="s">
        <v>228</v>
      </c>
      <c r="C43" s="187"/>
      <c r="D43" s="187"/>
      <c r="E43" s="230"/>
      <c r="F43" s="230"/>
    </row>
    <row r="44" spans="1:6" ht="14.25" x14ac:dyDescent="0.2">
      <c r="A44" s="217" t="s">
        <v>141</v>
      </c>
      <c r="B44" s="217" t="s">
        <v>241</v>
      </c>
      <c r="C44" s="218">
        <f>+C45+C55</f>
        <v>111000</v>
      </c>
      <c r="D44" s="218">
        <f>+D45+D55</f>
        <v>111000</v>
      </c>
      <c r="E44" s="233"/>
      <c r="F44" s="233"/>
    </row>
    <row r="45" spans="1:6" ht="15" x14ac:dyDescent="0.25">
      <c r="A45" s="216" t="s">
        <v>6</v>
      </c>
      <c r="B45" s="216" t="s">
        <v>242</v>
      </c>
      <c r="C45" s="187">
        <f>SUM(C46:C48)</f>
        <v>111000</v>
      </c>
      <c r="D45" s="187">
        <f>SUM(D46:D48)</f>
        <v>111000</v>
      </c>
      <c r="E45" s="230"/>
      <c r="F45" s="230"/>
    </row>
    <row r="46" spans="1:6" ht="15" x14ac:dyDescent="0.25">
      <c r="A46" s="216"/>
      <c r="B46" s="216" t="s">
        <v>231</v>
      </c>
      <c r="C46" s="187"/>
      <c r="D46" s="187"/>
      <c r="E46" s="230"/>
      <c r="F46" s="230"/>
    </row>
    <row r="47" spans="1:6" ht="15" x14ac:dyDescent="0.25">
      <c r="A47" s="216"/>
      <c r="B47" s="216" t="s">
        <v>232</v>
      </c>
      <c r="C47" s="187"/>
      <c r="D47" s="187"/>
      <c r="E47" s="230"/>
      <c r="F47" s="230"/>
    </row>
    <row r="48" spans="1:6" ht="15" x14ac:dyDescent="0.25">
      <c r="A48" s="216"/>
      <c r="B48" s="216" t="s">
        <v>233</v>
      </c>
      <c r="C48" s="187">
        <v>111000</v>
      </c>
      <c r="D48" s="187">
        <v>111000</v>
      </c>
      <c r="E48" s="230"/>
      <c r="F48" s="230"/>
    </row>
    <row r="49" spans="1:6" ht="15" x14ac:dyDescent="0.25">
      <c r="A49" s="222"/>
      <c r="B49" s="222"/>
      <c r="C49" s="187"/>
      <c r="D49" s="187"/>
      <c r="E49" s="230"/>
      <c r="F49" s="230"/>
    </row>
    <row r="50" spans="1:6" ht="15" x14ac:dyDescent="0.25">
      <c r="A50" s="214"/>
      <c r="B50" s="214"/>
      <c r="C50" s="187"/>
      <c r="D50" s="187"/>
      <c r="E50" s="230"/>
      <c r="F50" s="230"/>
    </row>
    <row r="51" spans="1:6" ht="15" x14ac:dyDescent="0.25">
      <c r="A51" s="216" t="s">
        <v>14</v>
      </c>
      <c r="B51" s="216" t="s">
        <v>243</v>
      </c>
      <c r="C51" s="187"/>
      <c r="D51" s="187"/>
      <c r="E51" s="230"/>
      <c r="F51" s="230"/>
    </row>
    <row r="52" spans="1:6" ht="15" x14ac:dyDescent="0.25">
      <c r="A52" s="223"/>
      <c r="B52" s="223" t="s">
        <v>226</v>
      </c>
      <c r="C52" s="187"/>
      <c r="D52" s="187"/>
      <c r="E52" s="230"/>
      <c r="F52" s="230"/>
    </row>
    <row r="53" spans="1:6" ht="15" x14ac:dyDescent="0.25">
      <c r="A53" s="216"/>
      <c r="B53" s="216" t="s">
        <v>227</v>
      </c>
      <c r="C53" s="187"/>
      <c r="D53" s="187"/>
      <c r="E53" s="230"/>
      <c r="F53" s="230"/>
    </row>
    <row r="54" spans="1:6" ht="15" x14ac:dyDescent="0.25">
      <c r="A54" s="216"/>
      <c r="B54" s="216" t="s">
        <v>228</v>
      </c>
      <c r="C54" s="187"/>
      <c r="D54" s="187"/>
      <c r="E54" s="230"/>
      <c r="F54" s="230"/>
    </row>
    <row r="55" spans="1:6" ht="15" x14ac:dyDescent="0.25">
      <c r="A55" s="216" t="s">
        <v>15</v>
      </c>
      <c r="B55" s="216" t="s">
        <v>244</v>
      </c>
      <c r="C55" s="187">
        <f>+C58</f>
        <v>0</v>
      </c>
      <c r="D55" s="187">
        <f>+D58</f>
        <v>0</v>
      </c>
      <c r="E55" s="230"/>
      <c r="F55" s="230"/>
    </row>
    <row r="56" spans="1:6" ht="15" x14ac:dyDescent="0.25">
      <c r="A56" s="216"/>
      <c r="B56" s="216" t="s">
        <v>226</v>
      </c>
      <c r="C56" s="187"/>
      <c r="D56" s="187"/>
      <c r="E56" s="230"/>
      <c r="F56" s="230"/>
    </row>
    <row r="57" spans="1:6" ht="15" x14ac:dyDescent="0.25">
      <c r="A57" s="216"/>
      <c r="B57" s="216" t="s">
        <v>227</v>
      </c>
      <c r="C57" s="187"/>
      <c r="D57" s="187"/>
      <c r="E57" s="230"/>
      <c r="F57" s="230"/>
    </row>
    <row r="58" spans="1:6" ht="15" x14ac:dyDescent="0.25">
      <c r="A58" s="216"/>
      <c r="B58" s="216" t="s">
        <v>228</v>
      </c>
      <c r="C58" s="187"/>
      <c r="D58" s="187"/>
      <c r="E58" s="230"/>
      <c r="F58" s="230"/>
    </row>
    <row r="59" spans="1:6" ht="15" x14ac:dyDescent="0.25">
      <c r="A59" s="216" t="s">
        <v>16</v>
      </c>
      <c r="B59" s="216" t="s">
        <v>245</v>
      </c>
      <c r="C59" s="187"/>
      <c r="D59" s="187"/>
      <c r="E59" s="230"/>
      <c r="F59" s="230"/>
    </row>
    <row r="60" spans="1:6" ht="15" x14ac:dyDescent="0.25">
      <c r="A60" s="216"/>
      <c r="B60" s="216" t="s">
        <v>226</v>
      </c>
      <c r="C60" s="187"/>
      <c r="D60" s="187"/>
      <c r="E60" s="230"/>
      <c r="F60" s="230"/>
    </row>
    <row r="61" spans="1:6" ht="15" x14ac:dyDescent="0.25">
      <c r="A61" s="216"/>
      <c r="B61" s="216" t="s">
        <v>227</v>
      </c>
      <c r="C61" s="187"/>
      <c r="D61" s="187"/>
      <c r="E61" s="230"/>
      <c r="F61" s="230"/>
    </row>
    <row r="62" spans="1:6" ht="15" x14ac:dyDescent="0.25">
      <c r="A62" s="216"/>
      <c r="B62" s="216" t="s">
        <v>228</v>
      </c>
      <c r="C62" s="187"/>
      <c r="D62" s="187"/>
      <c r="E62" s="230"/>
      <c r="F62" s="230"/>
    </row>
    <row r="63" spans="1:6" ht="15" x14ac:dyDescent="0.25">
      <c r="A63" s="216" t="s">
        <v>18</v>
      </c>
      <c r="B63" s="216" t="s">
        <v>246</v>
      </c>
      <c r="C63" s="187"/>
      <c r="D63" s="187"/>
      <c r="E63" s="230"/>
      <c r="F63" s="230"/>
    </row>
    <row r="64" spans="1:6" ht="15" x14ac:dyDescent="0.25">
      <c r="A64" s="216"/>
      <c r="B64" s="216" t="s">
        <v>226</v>
      </c>
      <c r="C64" s="187"/>
      <c r="D64" s="187"/>
      <c r="E64" s="230"/>
      <c r="F64" s="230"/>
    </row>
    <row r="65" spans="1:6" ht="15" x14ac:dyDescent="0.25">
      <c r="A65" s="216"/>
      <c r="B65" s="216" t="s">
        <v>227</v>
      </c>
      <c r="C65" s="187"/>
      <c r="D65" s="187"/>
      <c r="E65" s="230"/>
      <c r="F65" s="230"/>
    </row>
    <row r="66" spans="1:6" ht="15" x14ac:dyDescent="0.25">
      <c r="A66" s="216"/>
      <c r="B66" s="216" t="s">
        <v>228</v>
      </c>
      <c r="C66" s="187"/>
      <c r="D66" s="187"/>
      <c r="E66" s="230"/>
      <c r="F66" s="230"/>
    </row>
    <row r="67" spans="1:6" ht="15" x14ac:dyDescent="0.25">
      <c r="A67" s="216" t="s">
        <v>19</v>
      </c>
      <c r="B67" s="216" t="s">
        <v>247</v>
      </c>
      <c r="C67" s="187"/>
      <c r="D67" s="187"/>
      <c r="E67" s="230"/>
      <c r="F67" s="230"/>
    </row>
    <row r="68" spans="1:6" ht="15" x14ac:dyDescent="0.25">
      <c r="A68" s="216"/>
      <c r="B68" s="216" t="s">
        <v>226</v>
      </c>
      <c r="C68" s="187"/>
      <c r="D68" s="187"/>
      <c r="E68" s="230"/>
      <c r="F68" s="230"/>
    </row>
    <row r="69" spans="1:6" ht="15" x14ac:dyDescent="0.25">
      <c r="A69" s="216"/>
      <c r="B69" s="216" t="s">
        <v>227</v>
      </c>
      <c r="C69" s="187"/>
      <c r="D69" s="187"/>
      <c r="E69" s="230"/>
      <c r="F69" s="230"/>
    </row>
    <row r="70" spans="1:6" ht="15" x14ac:dyDescent="0.25">
      <c r="A70" s="216"/>
      <c r="B70" s="216" t="s">
        <v>228</v>
      </c>
      <c r="C70" s="187"/>
      <c r="D70" s="187"/>
      <c r="E70" s="230"/>
      <c r="F70" s="230"/>
    </row>
    <row r="71" spans="1:6" ht="42.75" x14ac:dyDescent="0.2">
      <c r="A71" s="217" t="s">
        <v>127</v>
      </c>
      <c r="B71" s="224" t="s">
        <v>248</v>
      </c>
      <c r="C71" s="187">
        <f>SUM(C72:C74)</f>
        <v>8498429</v>
      </c>
      <c r="D71" s="187">
        <f>SUM(D72:D74)</f>
        <v>0</v>
      </c>
      <c r="E71" s="230"/>
      <c r="F71" s="230"/>
    </row>
    <row r="72" spans="1:6" ht="15" x14ac:dyDescent="0.25">
      <c r="A72" s="216"/>
      <c r="B72" s="216" t="s">
        <v>231</v>
      </c>
      <c r="C72" s="212">
        <f>8498429</f>
        <v>8498429</v>
      </c>
      <c r="D72" s="187"/>
      <c r="E72" s="230"/>
      <c r="F72" s="230"/>
    </row>
    <row r="73" spans="1:6" ht="15" x14ac:dyDescent="0.25">
      <c r="A73" s="216"/>
      <c r="B73" s="216" t="s">
        <v>232</v>
      </c>
      <c r="C73" s="187"/>
      <c r="D73" s="187"/>
      <c r="E73" s="230"/>
      <c r="F73" s="230"/>
    </row>
    <row r="74" spans="1:6" ht="15" x14ac:dyDescent="0.25">
      <c r="A74" s="216"/>
      <c r="B74" s="216" t="s">
        <v>233</v>
      </c>
      <c r="C74" s="187"/>
      <c r="D74" s="187"/>
      <c r="E74" s="230"/>
      <c r="F74" s="230"/>
    </row>
    <row r="75" spans="1:6" ht="15" x14ac:dyDescent="0.25">
      <c r="A75" s="216"/>
      <c r="B75" s="217" t="s">
        <v>249</v>
      </c>
      <c r="C75" s="187">
        <f>+C80+C84+C88+C92</f>
        <v>12463671</v>
      </c>
      <c r="D75" s="187">
        <f>+D80+D84+D88+D92</f>
        <v>20551233</v>
      </c>
      <c r="E75" s="230"/>
      <c r="F75" s="230"/>
    </row>
    <row r="76" spans="1:6" ht="14.25" x14ac:dyDescent="0.2">
      <c r="A76" s="217" t="s">
        <v>139</v>
      </c>
      <c r="B76" s="217" t="s">
        <v>250</v>
      </c>
      <c r="C76" s="187"/>
      <c r="D76" s="187"/>
      <c r="E76" s="230"/>
      <c r="F76" s="230"/>
    </row>
    <row r="77" spans="1:6" ht="15" x14ac:dyDescent="0.25">
      <c r="A77" s="216"/>
      <c r="B77" s="216" t="s">
        <v>226</v>
      </c>
      <c r="C77" s="187"/>
      <c r="D77" s="187"/>
      <c r="E77" s="230"/>
      <c r="F77" s="230"/>
    </row>
    <row r="78" spans="1:6" ht="15" x14ac:dyDescent="0.25">
      <c r="A78" s="216"/>
      <c r="B78" s="216" t="s">
        <v>227</v>
      </c>
      <c r="C78" s="187"/>
      <c r="D78" s="187"/>
      <c r="E78" s="230"/>
      <c r="F78" s="230"/>
    </row>
    <row r="79" spans="1:6" ht="15" x14ac:dyDescent="0.25">
      <c r="A79" s="216"/>
      <c r="B79" s="216" t="s">
        <v>228</v>
      </c>
      <c r="C79" s="187"/>
      <c r="D79" s="187"/>
      <c r="E79" s="230"/>
      <c r="F79" s="230"/>
    </row>
    <row r="80" spans="1:6" ht="14.25" x14ac:dyDescent="0.2">
      <c r="A80" s="217" t="s">
        <v>140</v>
      </c>
      <c r="B80" s="217" t="s">
        <v>251</v>
      </c>
      <c r="C80" s="187">
        <f>+C83</f>
        <v>3994790</v>
      </c>
      <c r="D80" s="187">
        <f>+D83</f>
        <v>4598468</v>
      </c>
      <c r="E80" s="230"/>
      <c r="F80" s="230"/>
    </row>
    <row r="81" spans="1:6" ht="15" x14ac:dyDescent="0.25">
      <c r="A81" s="216"/>
      <c r="B81" s="216" t="s">
        <v>226</v>
      </c>
      <c r="C81" s="187"/>
      <c r="D81" s="187"/>
      <c r="E81" s="230"/>
      <c r="F81" s="230"/>
    </row>
    <row r="82" spans="1:6" ht="15" x14ac:dyDescent="0.25">
      <c r="A82" s="216"/>
      <c r="B82" s="216" t="s">
        <v>227</v>
      </c>
      <c r="C82" s="187"/>
      <c r="D82" s="187"/>
      <c r="E82" s="230"/>
      <c r="F82" s="230"/>
    </row>
    <row r="83" spans="1:6" ht="15" x14ac:dyDescent="0.25">
      <c r="A83" s="216"/>
      <c r="B83" s="216" t="s">
        <v>228</v>
      </c>
      <c r="C83" s="187">
        <v>3994790</v>
      </c>
      <c r="D83" s="187">
        <v>4598468</v>
      </c>
      <c r="E83" s="230"/>
      <c r="F83" s="230"/>
    </row>
    <row r="84" spans="1:6" ht="14.25" x14ac:dyDescent="0.2">
      <c r="A84" s="217" t="s">
        <v>141</v>
      </c>
      <c r="B84" s="217" t="s">
        <v>252</v>
      </c>
      <c r="C84" s="187"/>
      <c r="D84" s="187"/>
      <c r="E84" s="230"/>
      <c r="F84" s="230"/>
    </row>
    <row r="85" spans="1:6" ht="15" x14ac:dyDescent="0.25">
      <c r="A85" s="216"/>
      <c r="B85" s="216" t="s">
        <v>226</v>
      </c>
      <c r="C85" s="187"/>
      <c r="D85" s="187"/>
      <c r="E85" s="230"/>
      <c r="F85" s="230"/>
    </row>
    <row r="86" spans="1:6" ht="15" x14ac:dyDescent="0.25">
      <c r="A86" s="216"/>
      <c r="B86" s="216" t="s">
        <v>227</v>
      </c>
      <c r="C86" s="187"/>
      <c r="D86" s="187"/>
      <c r="E86" s="230"/>
      <c r="F86" s="230"/>
    </row>
    <row r="87" spans="1:6" ht="15" x14ac:dyDescent="0.25">
      <c r="A87" s="216"/>
      <c r="B87" s="216" t="s">
        <v>228</v>
      </c>
      <c r="C87" s="187"/>
      <c r="D87" s="187"/>
      <c r="E87" s="230"/>
      <c r="F87" s="230"/>
    </row>
    <row r="88" spans="1:6" ht="14.25" x14ac:dyDescent="0.2">
      <c r="A88" s="217" t="s">
        <v>127</v>
      </c>
      <c r="B88" s="217" t="s">
        <v>253</v>
      </c>
      <c r="C88" s="187">
        <f>+C91</f>
        <v>8468881</v>
      </c>
      <c r="D88" s="187">
        <f>+D91</f>
        <v>15952765</v>
      </c>
      <c r="E88" s="230"/>
      <c r="F88" s="230"/>
    </row>
    <row r="89" spans="1:6" ht="15" x14ac:dyDescent="0.25">
      <c r="A89" s="216"/>
      <c r="B89" s="216" t="s">
        <v>226</v>
      </c>
      <c r="C89" s="187"/>
      <c r="D89" s="187"/>
      <c r="E89" s="230"/>
      <c r="F89" s="230"/>
    </row>
    <row r="90" spans="1:6" ht="15" x14ac:dyDescent="0.25">
      <c r="A90" s="216"/>
      <c r="B90" s="216" t="s">
        <v>227</v>
      </c>
      <c r="C90" s="187"/>
      <c r="D90" s="187"/>
      <c r="E90" s="230"/>
      <c r="F90" s="230"/>
    </row>
    <row r="91" spans="1:6" ht="15" x14ac:dyDescent="0.25">
      <c r="A91" s="216"/>
      <c r="B91" s="216" t="s">
        <v>228</v>
      </c>
      <c r="C91" s="187">
        <v>8468881</v>
      </c>
      <c r="D91" s="187">
        <v>15952765</v>
      </c>
      <c r="E91" s="230"/>
      <c r="F91" s="230"/>
    </row>
    <row r="92" spans="1:6" ht="14.25" x14ac:dyDescent="0.2">
      <c r="A92" s="217" t="s">
        <v>128</v>
      </c>
      <c r="B92" s="217" t="s">
        <v>254</v>
      </c>
      <c r="C92" s="187">
        <f>+C95</f>
        <v>0</v>
      </c>
      <c r="D92" s="187">
        <f>+D95</f>
        <v>0</v>
      </c>
      <c r="E92" s="230"/>
      <c r="F92" s="230"/>
    </row>
    <row r="93" spans="1:6" ht="15" x14ac:dyDescent="0.25">
      <c r="A93" s="216"/>
      <c r="B93" s="216" t="s">
        <v>226</v>
      </c>
      <c r="C93" s="187"/>
      <c r="D93" s="187"/>
      <c r="E93" s="230"/>
      <c r="F93" s="230"/>
    </row>
    <row r="94" spans="1:6" ht="15" x14ac:dyDescent="0.25">
      <c r="A94" s="216"/>
      <c r="B94" s="216" t="s">
        <v>227</v>
      </c>
      <c r="C94" s="187"/>
      <c r="D94" s="187"/>
      <c r="E94" s="230"/>
      <c r="F94" s="230"/>
    </row>
    <row r="95" spans="1:6" ht="15" x14ac:dyDescent="0.25">
      <c r="A95" s="216"/>
      <c r="B95" s="216" t="s">
        <v>228</v>
      </c>
      <c r="C95" s="187"/>
      <c r="D95" s="187"/>
      <c r="E95" s="230"/>
      <c r="F95" s="230"/>
    </row>
    <row r="96" spans="1:6" ht="15" x14ac:dyDescent="0.25">
      <c r="A96" s="216"/>
      <c r="B96" s="216" t="s">
        <v>271</v>
      </c>
      <c r="C96" s="187">
        <v>40000</v>
      </c>
      <c r="D96" s="187">
        <v>40000</v>
      </c>
      <c r="E96" s="230"/>
      <c r="F96" s="230"/>
    </row>
    <row r="97" spans="1:6" ht="15" x14ac:dyDescent="0.25">
      <c r="A97" s="216"/>
      <c r="B97" s="217" t="s">
        <v>255</v>
      </c>
      <c r="C97" s="218">
        <f>+C75+C6+C96</f>
        <v>386127475</v>
      </c>
      <c r="D97" s="218">
        <f>+D75+D6+D96</f>
        <v>339742262</v>
      </c>
      <c r="E97" s="233"/>
      <c r="F97" s="233"/>
    </row>
    <row r="98" spans="1:6" ht="15" x14ac:dyDescent="0.25">
      <c r="A98" s="216"/>
      <c r="B98" s="217" t="s">
        <v>256</v>
      </c>
      <c r="C98" s="187"/>
      <c r="D98" s="187"/>
      <c r="E98" s="230"/>
      <c r="F98" s="230"/>
    </row>
    <row r="99" spans="1:6" ht="14.25" x14ac:dyDescent="0.2">
      <c r="A99" s="217" t="s">
        <v>139</v>
      </c>
      <c r="B99" s="217" t="s">
        <v>257</v>
      </c>
      <c r="C99" s="218">
        <f>SUM(C102:C107)</f>
        <v>380196855</v>
      </c>
      <c r="D99" s="218">
        <f>SUM(D102:D107)</f>
        <v>333795759</v>
      </c>
      <c r="E99" s="233"/>
      <c r="F99" s="233"/>
    </row>
    <row r="100" spans="1:6" ht="14.25" x14ac:dyDescent="0.2">
      <c r="A100" s="217"/>
      <c r="B100" s="217" t="s">
        <v>267</v>
      </c>
      <c r="C100" s="218"/>
      <c r="D100" s="218"/>
      <c r="E100" s="233"/>
      <c r="F100" s="233"/>
    </row>
    <row r="101" spans="1:6" ht="14.25" x14ac:dyDescent="0.2">
      <c r="A101" s="217"/>
      <c r="B101" s="217" t="s">
        <v>268</v>
      </c>
      <c r="C101" s="218"/>
      <c r="D101" s="218"/>
      <c r="E101" s="233"/>
      <c r="F101" s="233"/>
    </row>
    <row r="102" spans="1:6" ht="15" x14ac:dyDescent="0.25">
      <c r="A102" s="217"/>
      <c r="B102" s="216" t="s">
        <v>258</v>
      </c>
      <c r="C102" s="225">
        <v>554818455</v>
      </c>
      <c r="D102" s="225">
        <v>554818455</v>
      </c>
      <c r="E102" s="233"/>
      <c r="F102" s="233"/>
    </row>
    <row r="103" spans="1:6" ht="14.25" x14ac:dyDescent="0.2">
      <c r="A103" s="217"/>
      <c r="B103" s="113" t="s">
        <v>272</v>
      </c>
      <c r="C103" s="225">
        <v>7857166</v>
      </c>
      <c r="D103" s="225">
        <v>7857166</v>
      </c>
      <c r="E103" s="233"/>
      <c r="F103" s="233"/>
    </row>
    <row r="104" spans="1:6" ht="14.25" x14ac:dyDescent="0.2">
      <c r="A104" s="217"/>
      <c r="B104" s="113" t="s">
        <v>299</v>
      </c>
      <c r="C104" s="225">
        <v>-33270511</v>
      </c>
      <c r="D104" s="225">
        <v>-74638493</v>
      </c>
      <c r="E104" s="233"/>
      <c r="F104" s="233"/>
    </row>
    <row r="105" spans="1:6" ht="15" x14ac:dyDescent="0.25">
      <c r="A105" s="216"/>
      <c r="B105" s="113" t="s">
        <v>273</v>
      </c>
      <c r="C105" s="225">
        <v>-144625053</v>
      </c>
      <c r="D105" s="225">
        <v>-149208255</v>
      </c>
      <c r="E105" s="230"/>
      <c r="F105" s="230"/>
    </row>
    <row r="106" spans="1:6" ht="15" x14ac:dyDescent="0.25">
      <c r="A106" s="216"/>
      <c r="B106" s="113" t="s">
        <v>274</v>
      </c>
      <c r="C106" s="225"/>
      <c r="D106" s="225"/>
      <c r="E106" s="230"/>
      <c r="F106" s="230"/>
    </row>
    <row r="107" spans="1:6" ht="15" x14ac:dyDescent="0.25">
      <c r="A107" s="216"/>
      <c r="B107" s="113" t="s">
        <v>259</v>
      </c>
      <c r="C107" s="225">
        <v>-4583202</v>
      </c>
      <c r="D107" s="225">
        <v>-5033114</v>
      </c>
      <c r="E107" s="230"/>
      <c r="F107" s="230"/>
    </row>
    <row r="108" spans="1:6" ht="15" x14ac:dyDescent="0.25">
      <c r="A108" s="216"/>
      <c r="B108" s="217" t="s">
        <v>260</v>
      </c>
      <c r="C108" s="187"/>
      <c r="D108" s="187"/>
      <c r="E108" s="230"/>
      <c r="F108" s="230"/>
    </row>
    <row r="109" spans="1:6" ht="14.25" x14ac:dyDescent="0.2">
      <c r="A109" s="217" t="s">
        <v>139</v>
      </c>
      <c r="B109" s="217" t="s">
        <v>269</v>
      </c>
      <c r="C109" s="187">
        <f>SUM(C110:C112)</f>
        <v>0</v>
      </c>
      <c r="D109" s="187">
        <f>SUM(D110:D112)</f>
        <v>0</v>
      </c>
      <c r="E109" s="230"/>
      <c r="F109" s="230"/>
    </row>
    <row r="110" spans="1:6" ht="15" x14ac:dyDescent="0.25">
      <c r="A110" s="216"/>
      <c r="B110" s="216" t="s">
        <v>226</v>
      </c>
      <c r="C110" s="187"/>
      <c r="D110" s="187"/>
      <c r="E110" s="230"/>
      <c r="F110" s="230"/>
    </row>
    <row r="111" spans="1:6" ht="15" x14ac:dyDescent="0.25">
      <c r="A111" s="216"/>
      <c r="B111" s="216" t="s">
        <v>227</v>
      </c>
      <c r="C111" s="187"/>
      <c r="D111" s="187"/>
      <c r="E111" s="230"/>
      <c r="F111" s="230"/>
    </row>
    <row r="112" spans="1:6" ht="15" x14ac:dyDescent="0.25">
      <c r="A112" s="216"/>
      <c r="B112" s="216" t="s">
        <v>228</v>
      </c>
      <c r="C112" s="187"/>
      <c r="D112" s="187"/>
      <c r="E112" s="230"/>
      <c r="F112" s="230"/>
    </row>
    <row r="113" spans="1:6" ht="14.25" x14ac:dyDescent="0.2">
      <c r="A113" s="217" t="s">
        <v>140</v>
      </c>
      <c r="B113" s="217" t="s">
        <v>270</v>
      </c>
      <c r="C113" s="187"/>
      <c r="D113" s="187"/>
      <c r="E113" s="230"/>
      <c r="F113" s="230"/>
    </row>
    <row r="114" spans="1:6" ht="15" x14ac:dyDescent="0.25">
      <c r="A114" s="216"/>
      <c r="B114" s="216" t="s">
        <v>226</v>
      </c>
      <c r="C114" s="187"/>
      <c r="D114" s="187"/>
      <c r="E114" s="230"/>
      <c r="F114" s="230"/>
    </row>
    <row r="115" spans="1:6" ht="15" x14ac:dyDescent="0.25">
      <c r="A115" s="216"/>
      <c r="B115" s="216" t="s">
        <v>227</v>
      </c>
      <c r="C115" s="187"/>
      <c r="D115" s="187"/>
      <c r="E115" s="230"/>
      <c r="F115" s="230"/>
    </row>
    <row r="116" spans="1:6" ht="15" x14ac:dyDescent="0.25">
      <c r="A116" s="216"/>
      <c r="B116" s="216" t="s">
        <v>228</v>
      </c>
      <c r="C116" s="187"/>
      <c r="D116" s="187"/>
      <c r="E116" s="230"/>
      <c r="F116" s="230"/>
    </row>
    <row r="117" spans="1:6" ht="15" x14ac:dyDescent="0.25">
      <c r="A117" s="216"/>
      <c r="B117" s="217" t="s">
        <v>261</v>
      </c>
      <c r="C117" s="187">
        <f>+C118+C122+C126</f>
        <v>5930620</v>
      </c>
      <c r="D117" s="187">
        <f>+D118+D122+D126</f>
        <v>5946503</v>
      </c>
      <c r="E117" s="230"/>
      <c r="F117" s="230"/>
    </row>
    <row r="118" spans="1:6" ht="14.25" x14ac:dyDescent="0.2">
      <c r="A118" s="217" t="s">
        <v>139</v>
      </c>
      <c r="B118" s="217" t="s">
        <v>262</v>
      </c>
      <c r="C118" s="187"/>
      <c r="D118" s="187"/>
      <c r="E118" s="230"/>
      <c r="F118" s="230"/>
    </row>
    <row r="119" spans="1:6" ht="15" x14ac:dyDescent="0.25">
      <c r="A119" s="216"/>
      <c r="B119" s="216" t="s">
        <v>226</v>
      </c>
      <c r="C119" s="187"/>
      <c r="D119" s="187"/>
      <c r="E119" s="230"/>
      <c r="F119" s="230"/>
    </row>
    <row r="120" spans="1:6" ht="15" x14ac:dyDescent="0.25">
      <c r="A120" s="216"/>
      <c r="B120" s="216" t="s">
        <v>227</v>
      </c>
      <c r="C120" s="187"/>
      <c r="D120" s="187"/>
      <c r="E120" s="230"/>
      <c r="F120" s="230"/>
    </row>
    <row r="121" spans="1:6" ht="15" x14ac:dyDescent="0.25">
      <c r="A121" s="216"/>
      <c r="B121" s="216" t="s">
        <v>228</v>
      </c>
      <c r="C121" s="187"/>
      <c r="D121" s="187"/>
      <c r="E121" s="230"/>
      <c r="F121" s="230"/>
    </row>
    <row r="122" spans="1:6" ht="14.25" x14ac:dyDescent="0.2">
      <c r="A122" s="217" t="s">
        <v>140</v>
      </c>
      <c r="B122" s="217" t="s">
        <v>263</v>
      </c>
      <c r="C122" s="187">
        <f>+C125</f>
        <v>2979587</v>
      </c>
      <c r="D122" s="187">
        <f>+D125</f>
        <v>3550170</v>
      </c>
      <c r="E122" s="230"/>
      <c r="F122" s="230"/>
    </row>
    <row r="123" spans="1:6" ht="15" x14ac:dyDescent="0.25">
      <c r="A123" s="216"/>
      <c r="B123" s="216" t="s">
        <v>226</v>
      </c>
      <c r="C123" s="187"/>
      <c r="D123" s="187"/>
      <c r="E123" s="230"/>
      <c r="F123" s="230"/>
    </row>
    <row r="124" spans="1:6" ht="15" x14ac:dyDescent="0.25">
      <c r="A124" s="216"/>
      <c r="B124" s="216" t="s">
        <v>227</v>
      </c>
      <c r="C124" s="187"/>
      <c r="D124" s="187"/>
      <c r="E124" s="230"/>
      <c r="F124" s="230"/>
    </row>
    <row r="125" spans="1:6" ht="15" x14ac:dyDescent="0.25">
      <c r="A125" s="216"/>
      <c r="B125" s="216" t="s">
        <v>228</v>
      </c>
      <c r="C125" s="187">
        <v>2979587</v>
      </c>
      <c r="D125" s="187">
        <v>3550170</v>
      </c>
      <c r="E125" s="230"/>
      <c r="F125" s="230"/>
    </row>
    <row r="126" spans="1:6" ht="14.25" x14ac:dyDescent="0.2">
      <c r="A126" s="217" t="s">
        <v>141</v>
      </c>
      <c r="B126" s="217" t="s">
        <v>264</v>
      </c>
      <c r="C126" s="187">
        <v>2951033</v>
      </c>
      <c r="D126" s="187">
        <v>2396333</v>
      </c>
      <c r="E126" s="230"/>
      <c r="F126" s="230"/>
    </row>
    <row r="127" spans="1:6" ht="14.25" x14ac:dyDescent="0.2">
      <c r="A127" s="217"/>
      <c r="B127" s="224" t="s">
        <v>265</v>
      </c>
      <c r="C127" s="218">
        <f>+C99+C109+C117</f>
        <v>386127475</v>
      </c>
      <c r="D127" s="218">
        <f>+D99+D109+D117</f>
        <v>339742262</v>
      </c>
      <c r="E127" s="233"/>
      <c r="F127" s="233"/>
    </row>
    <row r="128" spans="1:6" ht="14.25" x14ac:dyDescent="0.2">
      <c r="A128" s="226"/>
      <c r="B128" s="227"/>
      <c r="C128" s="221">
        <f>+C97-C127</f>
        <v>0</v>
      </c>
      <c r="D128" s="221">
        <f>+D97-D127</f>
        <v>0</v>
      </c>
      <c r="E128" s="230"/>
      <c r="F128" s="230"/>
    </row>
    <row r="129" spans="1:6" ht="15" x14ac:dyDescent="0.25">
      <c r="A129" s="228"/>
      <c r="B129" s="229"/>
      <c r="C129" s="230"/>
      <c r="D129" s="230"/>
      <c r="E129" s="230"/>
      <c r="F129" s="230"/>
    </row>
    <row r="130" spans="1:6" ht="15" x14ac:dyDescent="0.25">
      <c r="A130" s="228"/>
      <c r="B130" s="229"/>
      <c r="C130" s="230"/>
      <c r="D130" s="230"/>
      <c r="E130" s="230"/>
      <c r="F130" s="230"/>
    </row>
    <row r="131" spans="1:6" ht="15" x14ac:dyDescent="0.25">
      <c r="A131" s="228"/>
      <c r="B131" s="229"/>
      <c r="C131" s="230"/>
      <c r="D131" s="230"/>
      <c r="E131" s="230"/>
      <c r="F131" s="230"/>
    </row>
    <row r="132" spans="1:6" ht="15" x14ac:dyDescent="0.25">
      <c r="A132" s="228"/>
      <c r="B132" s="229"/>
      <c r="C132" s="230"/>
      <c r="D132" s="230"/>
      <c r="E132" s="230"/>
      <c r="F132" s="230"/>
    </row>
    <row r="133" spans="1:6" ht="15" x14ac:dyDescent="0.25">
      <c r="A133" s="228"/>
      <c r="B133" s="229"/>
      <c r="C133" s="230"/>
      <c r="D133" s="230"/>
      <c r="E133" s="230"/>
      <c r="F133" s="230"/>
    </row>
    <row r="134" spans="1:6" ht="15" x14ac:dyDescent="0.25">
      <c r="A134" s="228"/>
      <c r="B134" s="229"/>
      <c r="C134" s="230"/>
      <c r="D134" s="230"/>
      <c r="E134" s="230"/>
      <c r="F134" s="230"/>
    </row>
    <row r="135" spans="1:6" ht="15" x14ac:dyDescent="0.25">
      <c r="A135" s="228"/>
      <c r="B135" s="229"/>
      <c r="C135" s="230"/>
      <c r="D135" s="230"/>
      <c r="E135" s="230"/>
      <c r="F135" s="230"/>
    </row>
    <row r="136" spans="1:6" ht="15" x14ac:dyDescent="0.25">
      <c r="A136" s="228"/>
      <c r="B136" s="229"/>
      <c r="C136" s="230"/>
      <c r="D136" s="230"/>
      <c r="E136" s="230"/>
      <c r="F136" s="230"/>
    </row>
    <row r="137" spans="1:6" ht="14.25" x14ac:dyDescent="0.2">
      <c r="A137" s="228"/>
      <c r="B137" s="231"/>
      <c r="C137" s="230"/>
      <c r="D137" s="230"/>
      <c r="E137" s="230"/>
      <c r="F137" s="230"/>
    </row>
    <row r="138" spans="1:6" ht="15" x14ac:dyDescent="0.25">
      <c r="A138" s="228"/>
      <c r="B138" s="229"/>
      <c r="C138" s="230"/>
      <c r="D138" s="230"/>
      <c r="E138" s="230"/>
      <c r="F138" s="230"/>
    </row>
  </sheetData>
  <mergeCells count="3">
    <mergeCell ref="B3:D3"/>
    <mergeCell ref="B2:D2"/>
    <mergeCell ref="B4:D4"/>
  </mergeCells>
  <phoneticPr fontId="19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J45"/>
  <sheetViews>
    <sheetView view="pageBreakPreview" zoomScaleNormal="100" zoomScaleSheetLayoutView="100" workbookViewId="0">
      <selection activeCell="AH6" sqref="AH6"/>
    </sheetView>
  </sheetViews>
  <sheetFormatPr defaultRowHeight="12.75" x14ac:dyDescent="0.2"/>
  <cols>
    <col min="1" max="18" width="2.85546875" customWidth="1"/>
    <col min="19" max="19" width="13.140625" customWidth="1"/>
    <col min="20" max="20" width="5" customWidth="1"/>
    <col min="21" max="36" width="2.85546875" customWidth="1"/>
  </cols>
  <sheetData>
    <row r="1" spans="1:36" ht="15.75" x14ac:dyDescent="0.25">
      <c r="A1" s="428" t="s">
        <v>310</v>
      </c>
      <c r="B1" s="428"/>
      <c r="C1" s="428"/>
      <c r="D1" s="428"/>
      <c r="E1" s="428"/>
      <c r="F1" s="428"/>
      <c r="G1" s="428"/>
      <c r="H1" s="428"/>
      <c r="I1" s="428"/>
      <c r="J1" s="428"/>
      <c r="K1" s="428"/>
      <c r="L1" s="428"/>
      <c r="M1" s="428"/>
      <c r="N1" s="428"/>
      <c r="O1" s="428"/>
      <c r="P1" s="428"/>
      <c r="Q1" s="428"/>
      <c r="R1" s="428"/>
      <c r="S1" s="428"/>
      <c r="T1" s="428"/>
      <c r="U1" s="428"/>
      <c r="V1" s="428"/>
      <c r="W1" s="428"/>
      <c r="X1" s="428"/>
      <c r="Y1" s="428"/>
      <c r="Z1" s="428"/>
      <c r="AA1" s="428"/>
      <c r="AB1" s="428"/>
      <c r="AC1" s="428"/>
      <c r="AD1" s="428"/>
      <c r="AE1" s="428"/>
    </row>
    <row r="2" spans="1:36" ht="15.75" x14ac:dyDescent="0.25">
      <c r="A2" s="428" t="s">
        <v>177</v>
      </c>
      <c r="B2" s="428"/>
      <c r="C2" s="428"/>
      <c r="D2" s="428"/>
      <c r="E2" s="428"/>
      <c r="F2" s="428"/>
      <c r="G2" s="428"/>
      <c r="H2" s="428"/>
      <c r="I2" s="428"/>
      <c r="J2" s="428"/>
      <c r="K2" s="428"/>
      <c r="L2" s="428"/>
      <c r="M2" s="428"/>
      <c r="N2" s="428"/>
      <c r="O2" s="428"/>
      <c r="P2" s="428"/>
      <c r="Q2" s="428"/>
      <c r="R2" s="428"/>
      <c r="S2" s="428"/>
      <c r="T2" s="428"/>
      <c r="U2" s="428"/>
      <c r="V2" s="428"/>
      <c r="W2" s="428"/>
      <c r="X2" s="428"/>
      <c r="Y2" s="428"/>
      <c r="Z2" s="428"/>
      <c r="AA2" s="428"/>
      <c r="AB2" s="428"/>
      <c r="AC2" s="428"/>
      <c r="AD2" s="428"/>
      <c r="AE2" s="428"/>
    </row>
    <row r="3" spans="1:36" ht="15.75" x14ac:dyDescent="0.25">
      <c r="A3" s="319"/>
      <c r="B3" s="319"/>
      <c r="C3" s="319"/>
      <c r="D3" s="319"/>
      <c r="E3" s="319"/>
      <c r="F3" s="319"/>
      <c r="G3" s="319"/>
      <c r="H3" s="319"/>
      <c r="I3" s="319"/>
      <c r="J3" s="319"/>
      <c r="K3" s="319"/>
      <c r="L3" s="319"/>
      <c r="M3" s="319"/>
      <c r="N3" s="319"/>
      <c r="O3" s="319"/>
      <c r="P3" s="319"/>
      <c r="Q3" s="319"/>
      <c r="R3" s="319"/>
      <c r="S3" s="319"/>
      <c r="T3" s="319"/>
      <c r="U3" s="319"/>
      <c r="V3" s="319"/>
      <c r="W3" s="319"/>
      <c r="X3" s="319"/>
      <c r="Y3" s="319"/>
      <c r="Z3" s="319"/>
      <c r="AA3" s="319"/>
      <c r="AB3" s="319"/>
      <c r="AC3" s="319"/>
      <c r="AD3" s="319"/>
      <c r="AE3" s="319"/>
    </row>
    <row r="4" spans="1:36" ht="15.75" x14ac:dyDescent="0.2">
      <c r="A4" s="429" t="s">
        <v>339</v>
      </c>
      <c r="B4" s="429"/>
      <c r="C4" s="429"/>
      <c r="D4" s="429"/>
      <c r="E4" s="429"/>
      <c r="F4" s="429"/>
      <c r="G4" s="429"/>
      <c r="H4" s="429"/>
      <c r="I4" s="429"/>
      <c r="J4" s="429"/>
      <c r="K4" s="429"/>
      <c r="L4" s="429"/>
      <c r="M4" s="429"/>
      <c r="N4" s="429"/>
      <c r="O4" s="429"/>
      <c r="P4" s="429"/>
      <c r="Q4" s="429"/>
      <c r="R4" s="429"/>
      <c r="S4" s="429"/>
      <c r="T4" s="429"/>
      <c r="U4" s="429"/>
      <c r="V4" s="429"/>
      <c r="W4" s="429"/>
      <c r="X4" s="429"/>
      <c r="Y4" s="429"/>
      <c r="Z4" s="429"/>
      <c r="AA4" s="429"/>
      <c r="AB4" s="429"/>
      <c r="AC4" s="429"/>
      <c r="AD4" s="429"/>
      <c r="AE4" s="429"/>
    </row>
    <row r="5" spans="1:36" ht="15.75" x14ac:dyDescent="0.2">
      <c r="A5" s="320"/>
      <c r="B5" s="320"/>
      <c r="C5" s="320"/>
      <c r="D5" s="320"/>
      <c r="E5" s="320"/>
      <c r="F5" s="320"/>
      <c r="G5" s="320"/>
      <c r="H5" s="320"/>
      <c r="I5" s="320"/>
      <c r="J5" s="320"/>
      <c r="K5" s="320"/>
      <c r="L5" s="320"/>
      <c r="M5" s="320"/>
      <c r="N5" s="320"/>
      <c r="O5" s="320"/>
      <c r="P5" s="320"/>
      <c r="Q5" s="320"/>
      <c r="R5" s="320"/>
      <c r="S5" s="320"/>
      <c r="T5" s="320"/>
      <c r="U5" s="320"/>
      <c r="V5" s="320"/>
      <c r="W5" s="320"/>
      <c r="X5" s="320"/>
      <c r="Y5" s="320"/>
      <c r="Z5" s="320"/>
      <c r="AA5" s="320"/>
      <c r="AB5" s="320"/>
      <c r="AC5" s="320"/>
      <c r="AD5" s="320"/>
      <c r="AE5" s="320"/>
      <c r="AH5" t="s">
        <v>355</v>
      </c>
    </row>
    <row r="6" spans="1:36" x14ac:dyDescent="0.2">
      <c r="A6" s="21"/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 t="s">
        <v>340</v>
      </c>
      <c r="X6" s="21"/>
      <c r="Y6" s="21"/>
      <c r="Z6" s="21"/>
      <c r="AA6" s="21"/>
      <c r="AB6" s="21"/>
      <c r="AC6" s="21"/>
      <c r="AD6" s="21"/>
      <c r="AE6" s="21"/>
    </row>
    <row r="7" spans="1:36" x14ac:dyDescent="0.2">
      <c r="A7" s="430" t="s">
        <v>133</v>
      </c>
      <c r="B7" s="431"/>
      <c r="C7" s="431"/>
      <c r="D7" s="431"/>
      <c r="E7" s="431"/>
      <c r="F7" s="431"/>
      <c r="G7" s="431"/>
      <c r="H7" s="431"/>
      <c r="I7" s="431"/>
      <c r="J7" s="431"/>
      <c r="K7" s="431"/>
      <c r="L7" s="431"/>
      <c r="M7" s="431"/>
      <c r="N7" s="431"/>
      <c r="O7" s="431"/>
      <c r="P7" s="431"/>
      <c r="Q7" s="431"/>
      <c r="R7" s="431"/>
      <c r="S7" s="432"/>
      <c r="T7" s="400" t="s">
        <v>146</v>
      </c>
      <c r="U7" s="366"/>
      <c r="V7" s="400" t="s">
        <v>341</v>
      </c>
      <c r="W7" s="401"/>
      <c r="X7" s="401"/>
      <c r="Y7" s="401"/>
      <c r="Z7" s="402"/>
      <c r="AA7" s="400" t="s">
        <v>342</v>
      </c>
      <c r="AB7" s="401"/>
      <c r="AC7" s="401"/>
      <c r="AD7" s="401"/>
      <c r="AE7" s="402"/>
      <c r="AF7" s="400" t="s">
        <v>342</v>
      </c>
      <c r="AG7" s="401"/>
      <c r="AH7" s="401"/>
      <c r="AI7" s="401"/>
      <c r="AJ7" s="402"/>
    </row>
    <row r="8" spans="1:36" ht="12.75" customHeight="1" x14ac:dyDescent="0.2">
      <c r="A8" s="25"/>
      <c r="B8" s="23"/>
      <c r="C8" s="23"/>
      <c r="D8" s="23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3"/>
      <c r="S8" s="322"/>
      <c r="T8" s="433"/>
      <c r="U8" s="434"/>
      <c r="V8" s="403"/>
      <c r="W8" s="404"/>
      <c r="X8" s="404"/>
      <c r="Y8" s="404"/>
      <c r="Z8" s="405"/>
      <c r="AA8" s="403"/>
      <c r="AB8" s="404"/>
      <c r="AC8" s="404"/>
      <c r="AD8" s="404"/>
      <c r="AE8" s="405"/>
      <c r="AF8" s="403"/>
      <c r="AG8" s="404"/>
      <c r="AH8" s="404"/>
      <c r="AI8" s="404"/>
      <c r="AJ8" s="405"/>
    </row>
    <row r="9" spans="1:36" x14ac:dyDescent="0.2">
      <c r="A9" s="409" t="s">
        <v>343</v>
      </c>
      <c r="B9" s="410"/>
      <c r="C9" s="410"/>
      <c r="D9" s="410"/>
      <c r="E9" s="410"/>
      <c r="F9" s="410"/>
      <c r="G9" s="410"/>
      <c r="H9" s="410"/>
      <c r="I9" s="410"/>
      <c r="J9" s="410"/>
      <c r="K9" s="410"/>
      <c r="L9" s="410"/>
      <c r="M9" s="410"/>
      <c r="N9" s="410"/>
      <c r="O9" s="410"/>
      <c r="P9" s="410"/>
      <c r="Q9" s="410"/>
      <c r="R9" s="410"/>
      <c r="S9" s="411"/>
      <c r="T9" s="412">
        <v>1</v>
      </c>
      <c r="U9" s="413"/>
      <c r="V9" s="391">
        <v>960000</v>
      </c>
      <c r="W9" s="392"/>
      <c r="X9" s="392"/>
      <c r="Y9" s="392"/>
      <c r="Z9" s="393"/>
      <c r="AA9" s="391">
        <v>960000</v>
      </c>
      <c r="AB9" s="392"/>
      <c r="AC9" s="392"/>
      <c r="AD9" s="392"/>
      <c r="AE9" s="393"/>
      <c r="AF9" s="391">
        <v>812000</v>
      </c>
      <c r="AG9" s="392"/>
      <c r="AH9" s="392"/>
      <c r="AI9" s="392"/>
      <c r="AJ9" s="393"/>
    </row>
    <row r="10" spans="1:36" ht="12.75" customHeight="1" x14ac:dyDescent="0.2">
      <c r="A10" s="420" t="s">
        <v>357</v>
      </c>
      <c r="B10" s="421"/>
      <c r="C10" s="421"/>
      <c r="D10" s="421"/>
      <c r="E10" s="421"/>
      <c r="F10" s="421"/>
      <c r="G10" s="421"/>
      <c r="H10" s="421"/>
      <c r="I10" s="421"/>
      <c r="J10" s="421"/>
      <c r="K10" s="421"/>
      <c r="L10" s="421"/>
      <c r="M10" s="421"/>
      <c r="N10" s="421"/>
      <c r="O10" s="421"/>
      <c r="P10" s="421"/>
      <c r="Q10" s="421"/>
      <c r="R10" s="421"/>
      <c r="S10" s="422"/>
      <c r="T10" s="426">
        <v>2</v>
      </c>
      <c r="U10" s="427"/>
      <c r="V10" s="391">
        <f>2748000-1347000</f>
        <v>1401000</v>
      </c>
      <c r="W10" s="392"/>
      <c r="X10" s="392"/>
      <c r="Y10" s="392"/>
      <c r="Z10" s="393"/>
      <c r="AA10" s="391">
        <v>1031000</v>
      </c>
      <c r="AB10" s="392"/>
      <c r="AC10" s="392"/>
      <c r="AD10" s="392"/>
      <c r="AE10" s="393"/>
      <c r="AF10" s="391">
        <v>139000</v>
      </c>
      <c r="AG10" s="392"/>
      <c r="AH10" s="392"/>
      <c r="AI10" s="392"/>
      <c r="AJ10" s="393"/>
    </row>
    <row r="11" spans="1:36" ht="12.75" customHeight="1" x14ac:dyDescent="0.2">
      <c r="A11" s="420" t="s">
        <v>346</v>
      </c>
      <c r="B11" s="421"/>
      <c r="C11" s="421"/>
      <c r="D11" s="421"/>
      <c r="E11" s="421"/>
      <c r="F11" s="421"/>
      <c r="G11" s="421"/>
      <c r="H11" s="421"/>
      <c r="I11" s="421"/>
      <c r="J11" s="421"/>
      <c r="K11" s="421"/>
      <c r="L11" s="421"/>
      <c r="M11" s="421"/>
      <c r="N11" s="421"/>
      <c r="O11" s="421"/>
      <c r="P11" s="421"/>
      <c r="Q11" s="421"/>
      <c r="R11" s="421"/>
      <c r="S11" s="422"/>
      <c r="T11" s="412">
        <v>3</v>
      </c>
      <c r="U11" s="413"/>
      <c r="V11" s="406">
        <v>197000</v>
      </c>
      <c r="W11" s="407"/>
      <c r="X11" s="407"/>
      <c r="Y11" s="407"/>
      <c r="Z11" s="408"/>
      <c r="AA11" s="406">
        <f>197000+370000</f>
        <v>567000</v>
      </c>
      <c r="AB11" s="407"/>
      <c r="AC11" s="407"/>
      <c r="AD11" s="407"/>
      <c r="AE11" s="408"/>
      <c r="AF11" s="406">
        <v>549800</v>
      </c>
      <c r="AG11" s="407"/>
      <c r="AH11" s="407"/>
      <c r="AI11" s="407"/>
      <c r="AJ11" s="408"/>
    </row>
    <row r="12" spans="1:36" ht="12.75" customHeight="1" x14ac:dyDescent="0.2">
      <c r="A12" s="423" t="s">
        <v>344</v>
      </c>
      <c r="B12" s="424"/>
      <c r="C12" s="424"/>
      <c r="D12" s="424"/>
      <c r="E12" s="424"/>
      <c r="F12" s="424"/>
      <c r="G12" s="424"/>
      <c r="H12" s="424"/>
      <c r="I12" s="424"/>
      <c r="J12" s="424"/>
      <c r="K12" s="424"/>
      <c r="L12" s="424"/>
      <c r="M12" s="424"/>
      <c r="N12" s="424"/>
      <c r="O12" s="424"/>
      <c r="P12" s="424"/>
      <c r="Q12" s="424"/>
      <c r="R12" s="424"/>
      <c r="S12" s="425"/>
      <c r="T12" s="412">
        <v>4</v>
      </c>
      <c r="U12" s="413"/>
      <c r="V12" s="391">
        <v>190000</v>
      </c>
      <c r="W12" s="392"/>
      <c r="X12" s="392"/>
      <c r="Y12" s="392"/>
      <c r="Z12" s="393"/>
      <c r="AA12" s="391">
        <f>1471100-17000+189000</f>
        <v>1643100</v>
      </c>
      <c r="AB12" s="392"/>
      <c r="AC12" s="392"/>
      <c r="AD12" s="392"/>
      <c r="AE12" s="393"/>
      <c r="AF12" s="391">
        <f>1471100-17000+189000</f>
        <v>1643100</v>
      </c>
      <c r="AG12" s="392"/>
      <c r="AH12" s="392"/>
      <c r="AI12" s="392"/>
      <c r="AJ12" s="393"/>
    </row>
    <row r="13" spans="1:36" ht="12.75" customHeight="1" x14ac:dyDescent="0.2">
      <c r="A13" s="417" t="s">
        <v>345</v>
      </c>
      <c r="B13" s="418"/>
      <c r="C13" s="418"/>
      <c r="D13" s="418"/>
      <c r="E13" s="418"/>
      <c r="F13" s="418"/>
      <c r="G13" s="418"/>
      <c r="H13" s="418"/>
      <c r="I13" s="418"/>
      <c r="J13" s="418"/>
      <c r="K13" s="418"/>
      <c r="L13" s="418"/>
      <c r="M13" s="418"/>
      <c r="N13" s="418"/>
      <c r="O13" s="418"/>
      <c r="P13" s="418"/>
      <c r="Q13" s="418"/>
      <c r="R13" s="418"/>
      <c r="S13" s="419"/>
      <c r="T13" s="412">
        <v>5</v>
      </c>
      <c r="U13" s="413"/>
      <c r="V13" s="394"/>
      <c r="W13" s="395"/>
      <c r="X13" s="395"/>
      <c r="Y13" s="395"/>
      <c r="Z13" s="396"/>
      <c r="AA13" s="397">
        <v>17000</v>
      </c>
      <c r="AB13" s="398"/>
      <c r="AC13" s="398"/>
      <c r="AD13" s="398"/>
      <c r="AE13" s="399"/>
      <c r="AF13" s="397">
        <v>17000</v>
      </c>
      <c r="AG13" s="398"/>
      <c r="AH13" s="398"/>
      <c r="AI13" s="398"/>
      <c r="AJ13" s="399"/>
    </row>
    <row r="14" spans="1:36" ht="12.75" customHeight="1" x14ac:dyDescent="0.2">
      <c r="A14" s="420"/>
      <c r="B14" s="421"/>
      <c r="C14" s="421"/>
      <c r="D14" s="421"/>
      <c r="E14" s="421"/>
      <c r="F14" s="421"/>
      <c r="G14" s="421"/>
      <c r="H14" s="421"/>
      <c r="I14" s="421"/>
      <c r="J14" s="421"/>
      <c r="K14" s="421"/>
      <c r="L14" s="421"/>
      <c r="M14" s="421"/>
      <c r="N14" s="421"/>
      <c r="O14" s="421"/>
      <c r="P14" s="421"/>
      <c r="Q14" s="421"/>
      <c r="R14" s="421"/>
      <c r="S14" s="422"/>
      <c r="T14" s="412">
        <v>6</v>
      </c>
      <c r="U14" s="413"/>
      <c r="V14" s="391"/>
      <c r="W14" s="392"/>
      <c r="X14" s="392"/>
      <c r="Y14" s="392"/>
      <c r="Z14" s="393"/>
      <c r="AA14" s="391"/>
      <c r="AB14" s="392"/>
      <c r="AC14" s="392"/>
      <c r="AD14" s="392"/>
      <c r="AE14" s="393"/>
      <c r="AF14" s="391"/>
      <c r="AG14" s="392"/>
      <c r="AH14" s="392"/>
      <c r="AI14" s="392"/>
      <c r="AJ14" s="393"/>
    </row>
    <row r="15" spans="1:36" ht="12.75" customHeight="1" x14ac:dyDescent="0.2">
      <c r="A15" s="414"/>
      <c r="B15" s="415"/>
      <c r="C15" s="415"/>
      <c r="D15" s="415"/>
      <c r="E15" s="415"/>
      <c r="F15" s="415"/>
      <c r="G15" s="415"/>
      <c r="H15" s="415"/>
      <c r="I15" s="415"/>
      <c r="J15" s="415"/>
      <c r="K15" s="415"/>
      <c r="L15" s="415"/>
      <c r="M15" s="415"/>
      <c r="N15" s="415"/>
      <c r="O15" s="415"/>
      <c r="P15" s="415"/>
      <c r="Q15" s="415"/>
      <c r="R15" s="415"/>
      <c r="S15" s="416"/>
      <c r="T15" s="412"/>
      <c r="U15" s="413"/>
      <c r="V15" s="394"/>
      <c r="W15" s="395"/>
      <c r="X15" s="395"/>
      <c r="Y15" s="395"/>
      <c r="Z15" s="396"/>
      <c r="AA15" s="394"/>
      <c r="AB15" s="395"/>
      <c r="AC15" s="395"/>
      <c r="AD15" s="395"/>
      <c r="AE15" s="396"/>
      <c r="AF15" s="394"/>
      <c r="AG15" s="395"/>
      <c r="AH15" s="395"/>
      <c r="AI15" s="395"/>
      <c r="AJ15" s="396"/>
    </row>
    <row r="16" spans="1:36" x14ac:dyDescent="0.2">
      <c r="A16" s="414"/>
      <c r="B16" s="415"/>
      <c r="C16" s="415"/>
      <c r="D16" s="415"/>
      <c r="E16" s="415"/>
      <c r="F16" s="415"/>
      <c r="G16" s="415"/>
      <c r="H16" s="415"/>
      <c r="I16" s="415"/>
      <c r="J16" s="415"/>
      <c r="K16" s="415"/>
      <c r="L16" s="415"/>
      <c r="M16" s="415"/>
      <c r="N16" s="415"/>
      <c r="O16" s="415"/>
      <c r="P16" s="415"/>
      <c r="Q16" s="415"/>
      <c r="R16" s="415"/>
      <c r="S16" s="416"/>
      <c r="T16" s="412"/>
      <c r="U16" s="413"/>
      <c r="V16" s="394"/>
      <c r="W16" s="395"/>
      <c r="X16" s="395"/>
      <c r="Y16" s="395"/>
      <c r="Z16" s="396"/>
      <c r="AA16" s="394"/>
      <c r="AB16" s="395"/>
      <c r="AC16" s="395"/>
      <c r="AD16" s="395"/>
      <c r="AE16" s="396"/>
      <c r="AF16" s="394"/>
      <c r="AG16" s="395"/>
      <c r="AH16" s="395"/>
      <c r="AI16" s="395"/>
      <c r="AJ16" s="396"/>
    </row>
    <row r="17" spans="1:36" ht="12.75" customHeight="1" x14ac:dyDescent="0.2">
      <c r="A17" s="409"/>
      <c r="B17" s="410"/>
      <c r="C17" s="410"/>
      <c r="D17" s="410"/>
      <c r="E17" s="410"/>
      <c r="F17" s="410"/>
      <c r="G17" s="410"/>
      <c r="H17" s="410"/>
      <c r="I17" s="410"/>
      <c r="J17" s="410"/>
      <c r="K17" s="410"/>
      <c r="L17" s="410"/>
      <c r="M17" s="410"/>
      <c r="N17" s="410"/>
      <c r="O17" s="410"/>
      <c r="P17" s="410"/>
      <c r="Q17" s="410"/>
      <c r="R17" s="410"/>
      <c r="S17" s="411"/>
      <c r="T17" s="412"/>
      <c r="U17" s="413"/>
      <c r="V17" s="397"/>
      <c r="W17" s="398"/>
      <c r="X17" s="398"/>
      <c r="Y17" s="398"/>
      <c r="Z17" s="399"/>
      <c r="AA17" s="397"/>
      <c r="AB17" s="398"/>
      <c r="AC17" s="398"/>
      <c r="AD17" s="398"/>
      <c r="AE17" s="399"/>
      <c r="AF17" s="397"/>
      <c r="AG17" s="398"/>
      <c r="AH17" s="398"/>
      <c r="AI17" s="398"/>
      <c r="AJ17" s="399"/>
    </row>
    <row r="18" spans="1:36" ht="12.75" customHeight="1" x14ac:dyDescent="0.2">
      <c r="A18" s="414" t="s">
        <v>347</v>
      </c>
      <c r="B18" s="415"/>
      <c r="C18" s="415"/>
      <c r="D18" s="415"/>
      <c r="E18" s="415"/>
      <c r="F18" s="415"/>
      <c r="G18" s="415"/>
      <c r="H18" s="415"/>
      <c r="I18" s="415"/>
      <c r="J18" s="415"/>
      <c r="K18" s="415"/>
      <c r="L18" s="415"/>
      <c r="M18" s="415"/>
      <c r="N18" s="415"/>
      <c r="O18" s="415"/>
      <c r="P18" s="415"/>
      <c r="Q18" s="415"/>
      <c r="R18" s="415"/>
      <c r="S18" s="416"/>
      <c r="T18" s="412">
        <v>7</v>
      </c>
      <c r="U18" s="413"/>
      <c r="V18" s="394">
        <f>SUM(V9:Z17)</f>
        <v>2748000</v>
      </c>
      <c r="W18" s="395"/>
      <c r="X18" s="395"/>
      <c r="Y18" s="395"/>
      <c r="Z18" s="396"/>
      <c r="AA18" s="394">
        <f>SUM(AA9:AE17)</f>
        <v>4218100</v>
      </c>
      <c r="AB18" s="395"/>
      <c r="AC18" s="395"/>
      <c r="AD18" s="395"/>
      <c r="AE18" s="396"/>
      <c r="AF18" s="394">
        <f>SUM(AF9:AJ17)</f>
        <v>3160900</v>
      </c>
      <c r="AG18" s="395"/>
      <c r="AH18" s="395"/>
      <c r="AI18" s="395"/>
      <c r="AJ18" s="396"/>
    </row>
    <row r="19" spans="1:36" ht="12.75" customHeight="1" x14ac:dyDescent="0.2"/>
    <row r="20" spans="1:36" ht="12.75" customHeight="1" x14ac:dyDescent="0.2"/>
    <row r="21" spans="1:36" ht="12.75" customHeight="1" x14ac:dyDescent="0.2"/>
    <row r="22" spans="1:36" ht="12.75" customHeight="1" x14ac:dyDescent="0.2"/>
    <row r="23" spans="1:36" ht="12.75" customHeight="1" x14ac:dyDescent="0.2"/>
    <row r="24" spans="1:36" ht="12.75" customHeight="1" x14ac:dyDescent="0.2"/>
    <row r="25" spans="1:36" ht="12.75" customHeight="1" x14ac:dyDescent="0.2"/>
    <row r="26" spans="1:36" ht="12.75" customHeight="1" x14ac:dyDescent="0.2"/>
    <row r="27" spans="1:36" ht="12.75" customHeight="1" x14ac:dyDescent="0.2"/>
    <row r="29" spans="1:36" ht="12.75" customHeight="1" x14ac:dyDescent="0.2"/>
    <row r="30" spans="1:36" ht="12.75" customHeight="1" x14ac:dyDescent="0.2"/>
    <row r="31" spans="1:36" ht="12.75" customHeight="1" x14ac:dyDescent="0.2"/>
    <row r="32" spans="1:36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</sheetData>
  <mergeCells count="58">
    <mergeCell ref="A1:AE1"/>
    <mergeCell ref="A2:AE2"/>
    <mergeCell ref="A4:AE4"/>
    <mergeCell ref="A7:S7"/>
    <mergeCell ref="T7:U8"/>
    <mergeCell ref="V7:Z8"/>
    <mergeCell ref="AA7:AE8"/>
    <mergeCell ref="A9:S9"/>
    <mergeCell ref="T9:U9"/>
    <mergeCell ref="V9:Z9"/>
    <mergeCell ref="AA9:AE9"/>
    <mergeCell ref="A10:S10"/>
    <mergeCell ref="T10:U10"/>
    <mergeCell ref="V10:Z10"/>
    <mergeCell ref="AA10:AE10"/>
    <mergeCell ref="A11:S11"/>
    <mergeCell ref="T11:U11"/>
    <mergeCell ref="V11:Z11"/>
    <mergeCell ref="AA11:AE11"/>
    <mergeCell ref="A12:S12"/>
    <mergeCell ref="T12:U12"/>
    <mergeCell ref="V12:Z12"/>
    <mergeCell ref="AA12:AE12"/>
    <mergeCell ref="A18:S18"/>
    <mergeCell ref="T18:U18"/>
    <mergeCell ref="V18:Z18"/>
    <mergeCell ref="AA18:AE18"/>
    <mergeCell ref="A15:S15"/>
    <mergeCell ref="T15:U15"/>
    <mergeCell ref="V15:Z15"/>
    <mergeCell ref="AA15:AE15"/>
    <mergeCell ref="A16:S16"/>
    <mergeCell ref="T16:U16"/>
    <mergeCell ref="V16:Z16"/>
    <mergeCell ref="AA16:AE16"/>
    <mergeCell ref="AF13:AJ13"/>
    <mergeCell ref="A17:S17"/>
    <mergeCell ref="T17:U17"/>
    <mergeCell ref="V17:Z17"/>
    <mergeCell ref="AA17:AE17"/>
    <mergeCell ref="A13:S13"/>
    <mergeCell ref="T13:U13"/>
    <mergeCell ref="V13:Z13"/>
    <mergeCell ref="AA13:AE13"/>
    <mergeCell ref="A14:S14"/>
    <mergeCell ref="T14:U14"/>
    <mergeCell ref="V14:Z14"/>
    <mergeCell ref="AA14:AE14"/>
    <mergeCell ref="AF7:AJ8"/>
    <mergeCell ref="AF9:AJ9"/>
    <mergeCell ref="AF10:AJ10"/>
    <mergeCell ref="AF11:AJ11"/>
    <mergeCell ref="AF12:AJ12"/>
    <mergeCell ref="AF14:AJ14"/>
    <mergeCell ref="AF15:AJ15"/>
    <mergeCell ref="AF16:AJ16"/>
    <mergeCell ref="AF17:AJ17"/>
    <mergeCell ref="AF18:AJ18"/>
  </mergeCells>
  <pageMargins left="0.7" right="0.7" top="0.75" bottom="0.75" header="0.3" footer="0.3"/>
  <pageSetup paperSize="9" scale="77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3:G16"/>
  <sheetViews>
    <sheetView view="pageBreakPreview" zoomScaleNormal="100" zoomScaleSheetLayoutView="100" workbookViewId="0">
      <selection activeCell="G9" sqref="G9"/>
    </sheetView>
  </sheetViews>
  <sheetFormatPr defaultRowHeight="12.75" x14ac:dyDescent="0.2"/>
  <cols>
    <col min="1" max="1" width="5.42578125" customWidth="1"/>
    <col min="2" max="2" width="51" customWidth="1"/>
  </cols>
  <sheetData>
    <row r="3" spans="1:7" ht="20.25" x14ac:dyDescent="0.3">
      <c r="B3" s="210" t="s">
        <v>362</v>
      </c>
      <c r="C3" s="192"/>
    </row>
    <row r="4" spans="1:7" ht="15.75" x14ac:dyDescent="0.25">
      <c r="B4" s="177" t="s">
        <v>177</v>
      </c>
      <c r="C4" s="193"/>
    </row>
    <row r="5" spans="1:7" x14ac:dyDescent="0.2">
      <c r="B5" s="150"/>
    </row>
    <row r="6" spans="1:7" x14ac:dyDescent="0.2">
      <c r="B6" s="150" t="s">
        <v>220</v>
      </c>
    </row>
    <row r="8" spans="1:7" x14ac:dyDescent="0.2">
      <c r="A8" s="113" t="s">
        <v>221</v>
      </c>
      <c r="B8" s="211" t="s">
        <v>133</v>
      </c>
      <c r="C8" s="211" t="s">
        <v>185</v>
      </c>
      <c r="E8" t="s">
        <v>180</v>
      </c>
      <c r="G8" t="s">
        <v>355</v>
      </c>
    </row>
    <row r="9" spans="1:7" x14ac:dyDescent="0.2">
      <c r="A9" s="113">
        <v>1</v>
      </c>
      <c r="B9" s="113" t="s">
        <v>296</v>
      </c>
      <c r="C9" s="113">
        <v>10000</v>
      </c>
    </row>
    <row r="10" spans="1:7" x14ac:dyDescent="0.2">
      <c r="A10" s="113">
        <v>2</v>
      </c>
      <c r="B10" s="113" t="s">
        <v>297</v>
      </c>
      <c r="C10" s="113">
        <v>100000</v>
      </c>
    </row>
    <row r="11" spans="1:7" x14ac:dyDescent="0.2">
      <c r="A11" s="113">
        <v>3</v>
      </c>
      <c r="B11" s="113" t="s">
        <v>298</v>
      </c>
      <c r="C11" s="113">
        <v>1000</v>
      </c>
    </row>
    <row r="12" spans="1:7" x14ac:dyDescent="0.2">
      <c r="A12" s="113">
        <v>4</v>
      </c>
      <c r="B12" s="113"/>
      <c r="C12" s="113"/>
    </row>
    <row r="13" spans="1:7" x14ac:dyDescent="0.2">
      <c r="A13" s="113">
        <v>5</v>
      </c>
      <c r="B13" s="113"/>
      <c r="C13" s="113"/>
    </row>
    <row r="14" spans="1:7" x14ac:dyDescent="0.2">
      <c r="A14" s="113">
        <v>6</v>
      </c>
      <c r="B14" s="113"/>
      <c r="C14" s="113"/>
    </row>
    <row r="15" spans="1:7" x14ac:dyDescent="0.2">
      <c r="A15" s="113">
        <v>7</v>
      </c>
      <c r="B15" s="113"/>
      <c r="C15" s="113"/>
    </row>
    <row r="16" spans="1:7" x14ac:dyDescent="0.2">
      <c r="A16" s="113"/>
      <c r="B16" s="113" t="s">
        <v>222</v>
      </c>
      <c r="C16" s="113">
        <f>SUM(C9:C15)</f>
        <v>111000</v>
      </c>
    </row>
  </sheetData>
  <phoneticPr fontId="19" type="noConversion"/>
  <pageMargins left="0.75" right="0.75" top="1" bottom="1" header="0.5" footer="0.5"/>
  <pageSetup paperSize="9" scale="86" orientation="portrait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24"/>
  <sheetViews>
    <sheetView view="pageBreakPreview" zoomScaleNormal="100" zoomScaleSheetLayoutView="100" workbookViewId="0"/>
  </sheetViews>
  <sheetFormatPr defaultRowHeight="12.75" x14ac:dyDescent="0.2"/>
  <cols>
    <col min="2" max="2" width="48.140625" customWidth="1"/>
    <col min="3" max="3" width="10.5703125" customWidth="1"/>
    <col min="4" max="4" width="11" customWidth="1"/>
    <col min="5" max="5" width="11.140625" customWidth="1"/>
    <col min="6" max="6" width="10.28515625" customWidth="1"/>
  </cols>
  <sheetData>
    <row r="1" spans="1:6" ht="20.25" x14ac:dyDescent="0.3">
      <c r="B1" s="192" t="s">
        <v>362</v>
      </c>
    </row>
    <row r="2" spans="1:6" ht="15.75" x14ac:dyDescent="0.25">
      <c r="B2" s="177" t="s">
        <v>177</v>
      </c>
    </row>
    <row r="4" spans="1:6" ht="20.25" x14ac:dyDescent="0.3">
      <c r="B4" s="192" t="s">
        <v>214</v>
      </c>
    </row>
    <row r="7" spans="1:6" x14ac:dyDescent="0.2">
      <c r="A7" t="s">
        <v>215</v>
      </c>
      <c r="B7" t="s">
        <v>216</v>
      </c>
      <c r="E7" t="s">
        <v>175</v>
      </c>
      <c r="F7" s="184" t="s">
        <v>355</v>
      </c>
    </row>
    <row r="8" spans="1:6" ht="13.5" thickBot="1" x14ac:dyDescent="0.25"/>
    <row r="9" spans="1:6" x14ac:dyDescent="0.2">
      <c r="A9" s="441" t="s">
        <v>8</v>
      </c>
      <c r="B9" s="443" t="s">
        <v>9</v>
      </c>
      <c r="C9" s="435" t="s">
        <v>10</v>
      </c>
      <c r="D9" s="435" t="s">
        <v>217</v>
      </c>
      <c r="E9" s="435" t="s">
        <v>218</v>
      </c>
      <c r="F9" s="437" t="s">
        <v>219</v>
      </c>
    </row>
    <row r="10" spans="1:6" x14ac:dyDescent="0.2">
      <c r="A10" s="442"/>
      <c r="B10" s="444"/>
      <c r="C10" s="444"/>
      <c r="D10" s="444"/>
      <c r="E10" s="436"/>
      <c r="F10" s="438"/>
    </row>
    <row r="11" spans="1:6" x14ac:dyDescent="0.2">
      <c r="A11" s="46">
        <v>1</v>
      </c>
      <c r="B11" s="194">
        <v>2</v>
      </c>
      <c r="C11" s="194">
        <v>3</v>
      </c>
      <c r="D11" s="194">
        <v>4</v>
      </c>
      <c r="E11" s="194">
        <v>5</v>
      </c>
      <c r="F11" s="195">
        <v>6</v>
      </c>
    </row>
    <row r="12" spans="1:6" ht="15.75" x14ac:dyDescent="0.2">
      <c r="A12" s="46" t="s">
        <v>6</v>
      </c>
      <c r="B12" s="196"/>
      <c r="C12" s="197"/>
      <c r="D12" s="197"/>
      <c r="E12" s="198"/>
      <c r="F12" s="199"/>
    </row>
    <row r="13" spans="1:6" x14ac:dyDescent="0.2">
      <c r="A13" s="46" t="s">
        <v>14</v>
      </c>
      <c r="B13" s="200"/>
      <c r="C13" s="48"/>
      <c r="D13" s="48"/>
      <c r="E13" s="51"/>
      <c r="F13" s="201">
        <f>SUM(E13:E13)</f>
        <v>0</v>
      </c>
    </row>
    <row r="14" spans="1:6" x14ac:dyDescent="0.2">
      <c r="A14" s="46" t="s">
        <v>15</v>
      </c>
      <c r="B14" s="200"/>
      <c r="C14" s="48"/>
      <c r="D14" s="48"/>
      <c r="E14" s="51"/>
      <c r="F14" s="201">
        <f>SUM(E14:E14)</f>
        <v>0</v>
      </c>
    </row>
    <row r="15" spans="1:6" x14ac:dyDescent="0.2">
      <c r="A15" s="46" t="s">
        <v>16</v>
      </c>
      <c r="B15" s="202"/>
      <c r="C15" s="203"/>
      <c r="D15" s="203"/>
      <c r="E15" s="204"/>
      <c r="F15" s="201"/>
    </row>
    <row r="16" spans="1:6" x14ac:dyDescent="0.2">
      <c r="A16" s="46" t="s">
        <v>18</v>
      </c>
      <c r="B16" s="200"/>
      <c r="C16" s="124"/>
      <c r="D16" s="124"/>
      <c r="E16" s="51"/>
      <c r="F16" s="201">
        <f t="shared" ref="F16:F23" si="0">SUM(E16:E16)</f>
        <v>0</v>
      </c>
    </row>
    <row r="17" spans="1:6" x14ac:dyDescent="0.2">
      <c r="A17" s="46" t="s">
        <v>19</v>
      </c>
      <c r="B17" s="200"/>
      <c r="C17" s="48"/>
      <c r="D17" s="48"/>
      <c r="E17" s="51"/>
      <c r="F17" s="201">
        <f t="shared" si="0"/>
        <v>0</v>
      </c>
    </row>
    <row r="18" spans="1:6" x14ac:dyDescent="0.2">
      <c r="A18" s="46" t="s">
        <v>20</v>
      </c>
      <c r="B18" s="202"/>
      <c r="C18" s="203"/>
      <c r="D18" s="203"/>
      <c r="E18" s="204">
        <f>SUM(E19:E19)</f>
        <v>0</v>
      </c>
      <c r="F18" s="201">
        <f t="shared" si="0"/>
        <v>0</v>
      </c>
    </row>
    <row r="19" spans="1:6" ht="15.75" x14ac:dyDescent="0.2">
      <c r="A19" s="46" t="s">
        <v>22</v>
      </c>
      <c r="B19" s="205"/>
      <c r="C19" s="48"/>
      <c r="D19" s="48"/>
      <c r="E19" s="51"/>
      <c r="F19" s="201">
        <f t="shared" si="0"/>
        <v>0</v>
      </c>
    </row>
    <row r="20" spans="1:6" x14ac:dyDescent="0.2">
      <c r="A20" s="46" t="s">
        <v>23</v>
      </c>
      <c r="B20" s="202"/>
      <c r="C20" s="203"/>
      <c r="D20" s="203"/>
      <c r="E20" s="204">
        <f>SUM(E21:E21)</f>
        <v>0</v>
      </c>
      <c r="F20" s="201">
        <f t="shared" si="0"/>
        <v>0</v>
      </c>
    </row>
    <row r="21" spans="1:6" ht="15.75" x14ac:dyDescent="0.2">
      <c r="A21" s="46" t="s">
        <v>7</v>
      </c>
      <c r="B21" s="205"/>
      <c r="C21" s="48"/>
      <c r="D21" s="48"/>
      <c r="E21" s="51">
        <v>0</v>
      </c>
      <c r="F21" s="201">
        <f t="shared" si="0"/>
        <v>0</v>
      </c>
    </row>
    <row r="22" spans="1:6" x14ac:dyDescent="0.2">
      <c r="A22" s="46" t="s">
        <v>25</v>
      </c>
      <c r="B22" s="206" t="s">
        <v>26</v>
      </c>
      <c r="C22" s="203"/>
      <c r="D22" s="203"/>
      <c r="E22" s="51">
        <f>SUM(E23:E23)</f>
        <v>0</v>
      </c>
      <c r="F22" s="201">
        <f t="shared" si="0"/>
        <v>0</v>
      </c>
    </row>
    <row r="23" spans="1:6" x14ac:dyDescent="0.2">
      <c r="A23" s="46" t="s">
        <v>27</v>
      </c>
      <c r="B23" s="200"/>
      <c r="C23" s="48"/>
      <c r="D23" s="48"/>
      <c r="E23" s="51"/>
      <c r="F23" s="201">
        <f t="shared" si="0"/>
        <v>0</v>
      </c>
    </row>
    <row r="24" spans="1:6" ht="13.5" thickBot="1" x14ac:dyDescent="0.25">
      <c r="A24" s="439" t="s">
        <v>28</v>
      </c>
      <c r="B24" s="440"/>
      <c r="C24" s="207"/>
      <c r="D24" s="207"/>
      <c r="E24" s="208">
        <f>E12+E15+E18+E20+E22</f>
        <v>0</v>
      </c>
      <c r="F24" s="209">
        <f>SUM(F12:F23)</f>
        <v>0</v>
      </c>
    </row>
  </sheetData>
  <mergeCells count="7">
    <mergeCell ref="E9:E10"/>
    <mergeCell ref="F9:F10"/>
    <mergeCell ref="A24:B24"/>
    <mergeCell ref="A9:A10"/>
    <mergeCell ref="B9:B10"/>
    <mergeCell ref="C9:C10"/>
    <mergeCell ref="D9:D10"/>
  </mergeCells>
  <phoneticPr fontId="19" type="noConversion"/>
  <pageMargins left="0.75" right="0.75" top="1" bottom="1" header="0.5" footer="0.5"/>
  <pageSetup paperSize="9" scale="87" orientation="portrait" verticalDpi="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D17"/>
  <sheetViews>
    <sheetView workbookViewId="0">
      <selection activeCell="D9" sqref="D9"/>
    </sheetView>
  </sheetViews>
  <sheetFormatPr defaultRowHeight="12.75" x14ac:dyDescent="0.2"/>
  <cols>
    <col min="1" max="1" width="54.7109375" customWidth="1"/>
  </cols>
  <sheetData>
    <row r="1" spans="1:4" ht="20.25" x14ac:dyDescent="0.3">
      <c r="B1" s="182" t="s">
        <v>361</v>
      </c>
    </row>
    <row r="2" spans="1:4" ht="15.75" x14ac:dyDescent="0.25">
      <c r="B2" s="177" t="s">
        <v>177</v>
      </c>
    </row>
    <row r="4" spans="1:4" ht="18" x14ac:dyDescent="0.25">
      <c r="B4" s="183" t="s">
        <v>208</v>
      </c>
    </row>
    <row r="7" spans="1:4" x14ac:dyDescent="0.2">
      <c r="D7" t="s">
        <v>174</v>
      </c>
    </row>
    <row r="8" spans="1:4" ht="13.5" thickBot="1" x14ac:dyDescent="0.25">
      <c r="A8" t="s">
        <v>209</v>
      </c>
      <c r="D8" s="184" t="s">
        <v>355</v>
      </c>
    </row>
    <row r="9" spans="1:4" x14ac:dyDescent="0.2">
      <c r="A9" s="119" t="s">
        <v>133</v>
      </c>
      <c r="B9" s="185" t="s">
        <v>210</v>
      </c>
      <c r="C9" s="185" t="s">
        <v>211</v>
      </c>
      <c r="D9" s="186" t="s">
        <v>212</v>
      </c>
    </row>
    <row r="10" spans="1:4" x14ac:dyDescent="0.2">
      <c r="A10" s="117" t="s">
        <v>213</v>
      </c>
      <c r="B10" s="187"/>
      <c r="C10" s="188"/>
      <c r="D10" s="189"/>
    </row>
    <row r="11" spans="1:4" x14ac:dyDescent="0.2">
      <c r="A11" s="117" t="s">
        <v>163</v>
      </c>
      <c r="B11" s="187"/>
      <c r="C11" s="188"/>
      <c r="D11" s="189"/>
    </row>
    <row r="12" spans="1:4" x14ac:dyDescent="0.2">
      <c r="A12" s="117"/>
      <c r="B12" s="187"/>
      <c r="C12" s="188"/>
      <c r="D12" s="189"/>
    </row>
    <row r="13" spans="1:4" x14ac:dyDescent="0.2">
      <c r="A13" s="117"/>
      <c r="B13" s="187"/>
      <c r="C13" s="113"/>
      <c r="D13" s="189"/>
    </row>
    <row r="14" spans="1:4" x14ac:dyDescent="0.2">
      <c r="A14" s="117"/>
      <c r="B14" s="187"/>
      <c r="C14" s="113"/>
      <c r="D14" s="189"/>
    </row>
    <row r="15" spans="1:4" x14ac:dyDescent="0.2">
      <c r="A15" s="117"/>
      <c r="B15" s="187"/>
      <c r="C15" s="113"/>
      <c r="D15" s="189"/>
    </row>
    <row r="16" spans="1:4" x14ac:dyDescent="0.2">
      <c r="A16" s="117"/>
      <c r="B16" s="187"/>
      <c r="C16" s="113"/>
      <c r="D16" s="189"/>
    </row>
    <row r="17" spans="1:4" ht="13.5" thickBot="1" x14ac:dyDescent="0.25">
      <c r="A17" s="118" t="s">
        <v>29</v>
      </c>
      <c r="B17" s="190">
        <f>SUM(B10:B16)</f>
        <v>0</v>
      </c>
      <c r="C17" s="181"/>
      <c r="D17" s="191"/>
    </row>
  </sheetData>
  <phoneticPr fontId="19" type="noConversion"/>
  <pageMargins left="0.75" right="0.75" top="1" bottom="1" header="0.5" footer="0.5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J21"/>
  <sheetViews>
    <sheetView view="pageBreakPreview" zoomScaleNormal="100" zoomScaleSheetLayoutView="100" workbookViewId="0"/>
  </sheetViews>
  <sheetFormatPr defaultRowHeight="12.75" x14ac:dyDescent="0.2"/>
  <cols>
    <col min="2" max="2" width="54.42578125" customWidth="1"/>
  </cols>
  <sheetData>
    <row r="1" spans="1:10" ht="18" x14ac:dyDescent="0.2">
      <c r="A1" s="29"/>
      <c r="B1" s="451" t="s">
        <v>360</v>
      </c>
      <c r="C1" s="452"/>
      <c r="D1" s="452"/>
      <c r="E1" s="452"/>
      <c r="F1" s="452"/>
      <c r="G1" s="452"/>
      <c r="H1" s="452"/>
      <c r="I1" s="452"/>
      <c r="J1" s="30"/>
    </row>
    <row r="2" spans="1:10" ht="18.75" x14ac:dyDescent="0.2">
      <c r="A2" s="29"/>
      <c r="B2" s="451" t="s">
        <v>177</v>
      </c>
      <c r="C2" s="451"/>
      <c r="D2" s="451"/>
      <c r="E2" s="451"/>
      <c r="F2" s="451"/>
      <c r="G2" s="451"/>
      <c r="H2" s="451"/>
      <c r="I2" s="451"/>
      <c r="J2" s="134" t="s">
        <v>173</v>
      </c>
    </row>
    <row r="3" spans="1:10" ht="18" x14ac:dyDescent="0.2">
      <c r="A3" s="29"/>
      <c r="B3" s="451" t="s">
        <v>160</v>
      </c>
      <c r="C3" s="452"/>
      <c r="D3" s="452"/>
      <c r="E3" s="452"/>
      <c r="F3" s="452"/>
      <c r="G3" s="452"/>
      <c r="H3" s="452"/>
      <c r="I3" s="452"/>
      <c r="J3" s="30"/>
    </row>
    <row r="4" spans="1:10" x14ac:dyDescent="0.2">
      <c r="A4" s="29"/>
      <c r="B4" s="30"/>
      <c r="C4" s="30"/>
      <c r="D4" s="30"/>
      <c r="E4" s="30"/>
      <c r="F4" s="30"/>
      <c r="G4" s="30"/>
      <c r="H4" s="30"/>
      <c r="I4" s="30"/>
      <c r="J4" s="30"/>
    </row>
    <row r="5" spans="1:10" ht="14.25" thickBot="1" x14ac:dyDescent="0.3">
      <c r="A5" s="29"/>
      <c r="B5" s="30"/>
      <c r="C5" s="30"/>
      <c r="D5" s="30"/>
      <c r="E5" s="30"/>
      <c r="F5" s="30"/>
      <c r="G5" s="30"/>
      <c r="H5" s="30"/>
      <c r="I5" s="30"/>
      <c r="J5" s="133" t="s">
        <v>355</v>
      </c>
    </row>
    <row r="6" spans="1:10" x14ac:dyDescent="0.2">
      <c r="A6" s="445" t="s">
        <v>8</v>
      </c>
      <c r="B6" s="447" t="s">
        <v>9</v>
      </c>
      <c r="C6" s="445" t="s">
        <v>10</v>
      </c>
      <c r="D6" s="445" t="s">
        <v>349</v>
      </c>
      <c r="E6" s="445" t="s">
        <v>350</v>
      </c>
      <c r="F6" s="453" t="s">
        <v>11</v>
      </c>
      <c r="G6" s="454"/>
      <c r="H6" s="454"/>
      <c r="I6" s="455"/>
      <c r="J6" s="447" t="s">
        <v>12</v>
      </c>
    </row>
    <row r="7" spans="1:10" ht="24.75" thickBot="1" x14ac:dyDescent="0.25">
      <c r="A7" s="446"/>
      <c r="B7" s="448"/>
      <c r="C7" s="448"/>
      <c r="D7" s="446"/>
      <c r="E7" s="446"/>
      <c r="F7" s="31" t="s">
        <v>351</v>
      </c>
      <c r="G7" s="31" t="s">
        <v>352</v>
      </c>
      <c r="H7" s="31" t="s">
        <v>353</v>
      </c>
      <c r="I7" s="32" t="s">
        <v>354</v>
      </c>
      <c r="J7" s="448"/>
    </row>
    <row r="8" spans="1:10" ht="21.75" thickBot="1" x14ac:dyDescent="0.25">
      <c r="A8" s="33">
        <v>1</v>
      </c>
      <c r="B8" s="34">
        <v>2</v>
      </c>
      <c r="C8" s="35">
        <v>3</v>
      </c>
      <c r="D8" s="323"/>
      <c r="E8" s="34">
        <v>4</v>
      </c>
      <c r="F8" s="33">
        <v>5</v>
      </c>
      <c r="G8" s="35">
        <v>6</v>
      </c>
      <c r="H8" s="35">
        <v>7</v>
      </c>
      <c r="I8" s="36">
        <v>8</v>
      </c>
      <c r="J8" s="37" t="s">
        <v>13</v>
      </c>
    </row>
    <row r="9" spans="1:10" ht="13.5" thickBot="1" x14ac:dyDescent="0.25">
      <c r="A9" s="38" t="s">
        <v>6</v>
      </c>
      <c r="B9" s="39" t="s">
        <v>162</v>
      </c>
      <c r="C9" s="40"/>
      <c r="D9" s="324"/>
      <c r="E9" s="41">
        <f>SUM(E10:E11)</f>
        <v>0</v>
      </c>
      <c r="F9" s="42"/>
      <c r="G9" s="43"/>
      <c r="H9" s="43"/>
      <c r="I9" s="44"/>
      <c r="J9" s="45"/>
    </row>
    <row r="10" spans="1:10" x14ac:dyDescent="0.2">
      <c r="A10" s="46" t="s">
        <v>14</v>
      </c>
      <c r="B10" s="47"/>
      <c r="C10" s="48"/>
      <c r="D10" s="325"/>
      <c r="E10" s="49"/>
      <c r="F10" s="50"/>
      <c r="G10" s="51"/>
      <c r="H10" s="51"/>
      <c r="I10" s="52"/>
      <c r="J10" s="53">
        <f t="shared" ref="J10:J21" si="0">SUM(E10:I10)</f>
        <v>0</v>
      </c>
    </row>
    <row r="11" spans="1:10" ht="13.5" thickBot="1" x14ac:dyDescent="0.25">
      <c r="A11" s="46" t="s">
        <v>15</v>
      </c>
      <c r="B11" s="47"/>
      <c r="C11" s="48"/>
      <c r="D11" s="325"/>
      <c r="E11" s="49"/>
      <c r="F11" s="50"/>
      <c r="G11" s="51"/>
      <c r="H11" s="51"/>
      <c r="I11" s="52"/>
      <c r="J11" s="53">
        <f t="shared" si="0"/>
        <v>0</v>
      </c>
    </row>
    <row r="12" spans="1:10" ht="13.5" thickBot="1" x14ac:dyDescent="0.25">
      <c r="A12" s="38" t="s">
        <v>16</v>
      </c>
      <c r="B12" s="54" t="s">
        <v>17</v>
      </c>
      <c r="C12" s="55"/>
      <c r="D12" s="326"/>
      <c r="E12" s="41">
        <f>SUM(E13:E14)</f>
        <v>0</v>
      </c>
      <c r="F12" s="42">
        <f>SUM(F13:F14)</f>
        <v>0</v>
      </c>
      <c r="G12" s="43">
        <f>SUM(G13:G14)</f>
        <v>0</v>
      </c>
      <c r="H12" s="43">
        <f>SUM(H13:H14)</f>
        <v>0</v>
      </c>
      <c r="I12" s="44">
        <f>SUM(I13:I14)</f>
        <v>0</v>
      </c>
      <c r="J12" s="45">
        <f t="shared" si="0"/>
        <v>0</v>
      </c>
    </row>
    <row r="13" spans="1:10" x14ac:dyDescent="0.2">
      <c r="A13" s="46" t="s">
        <v>18</v>
      </c>
      <c r="B13" s="47"/>
      <c r="C13" s="124"/>
      <c r="D13" s="327"/>
      <c r="E13" s="49"/>
      <c r="F13" s="50"/>
      <c r="G13" s="51"/>
      <c r="H13" s="51"/>
      <c r="I13" s="52"/>
      <c r="J13" s="53">
        <f t="shared" si="0"/>
        <v>0</v>
      </c>
    </row>
    <row r="14" spans="1:10" ht="13.5" thickBot="1" x14ac:dyDescent="0.25">
      <c r="A14" s="46" t="s">
        <v>19</v>
      </c>
      <c r="B14" s="47"/>
      <c r="C14" s="48"/>
      <c r="D14" s="325"/>
      <c r="E14" s="49"/>
      <c r="F14" s="50"/>
      <c r="G14" s="51"/>
      <c r="H14" s="51"/>
      <c r="I14" s="52"/>
      <c r="J14" s="53">
        <f t="shared" si="0"/>
        <v>0</v>
      </c>
    </row>
    <row r="15" spans="1:10" ht="13.5" thickBot="1" x14ac:dyDescent="0.25">
      <c r="A15" s="38" t="s">
        <v>20</v>
      </c>
      <c r="B15" s="54" t="s">
        <v>21</v>
      </c>
      <c r="C15" s="55"/>
      <c r="D15" s="326"/>
      <c r="E15" s="41">
        <f>SUM(E16:E16)</f>
        <v>0</v>
      </c>
      <c r="F15" s="42"/>
      <c r="G15" s="43"/>
      <c r="H15" s="43"/>
      <c r="I15" s="44">
        <f>SUM(I16:I16)</f>
        <v>0</v>
      </c>
      <c r="J15" s="45">
        <f t="shared" si="0"/>
        <v>0</v>
      </c>
    </row>
    <row r="16" spans="1:10" ht="16.5" thickBot="1" x14ac:dyDescent="0.25">
      <c r="A16" s="46" t="s">
        <v>22</v>
      </c>
      <c r="B16" s="108"/>
      <c r="C16" s="48"/>
      <c r="D16" s="325"/>
      <c r="E16" s="49"/>
      <c r="F16" s="50"/>
      <c r="G16" s="50"/>
      <c r="H16" s="50"/>
      <c r="I16" s="52"/>
      <c r="J16" s="53">
        <f t="shared" si="0"/>
        <v>0</v>
      </c>
    </row>
    <row r="17" spans="1:10" ht="13.5" thickBot="1" x14ac:dyDescent="0.25">
      <c r="A17" s="38" t="s">
        <v>23</v>
      </c>
      <c r="B17" s="54" t="s">
        <v>24</v>
      </c>
      <c r="C17" s="55"/>
      <c r="D17" s="326"/>
      <c r="E17" s="41">
        <f>SUM(E18:E18)</f>
        <v>68303</v>
      </c>
      <c r="F17" s="42">
        <f>SUM(F18:F18)</f>
        <v>143200</v>
      </c>
      <c r="G17" s="43">
        <f>SUM(G18:G18)</f>
        <v>143200</v>
      </c>
      <c r="H17" s="43">
        <f>SUM(H18:H18)</f>
        <v>143200</v>
      </c>
      <c r="I17" s="44">
        <f>SUM(I18:I18)</f>
        <v>930800</v>
      </c>
      <c r="J17" s="45">
        <f t="shared" si="0"/>
        <v>1428703</v>
      </c>
    </row>
    <row r="18" spans="1:10" ht="16.5" thickBot="1" x14ac:dyDescent="0.25">
      <c r="A18" s="56" t="s">
        <v>7</v>
      </c>
      <c r="B18" s="108" t="s">
        <v>348</v>
      </c>
      <c r="C18" s="48">
        <v>2016</v>
      </c>
      <c r="D18" s="325"/>
      <c r="E18" s="49">
        <f>32503+35800</f>
        <v>68303</v>
      </c>
      <c r="F18" s="50">
        <f>4*35800</f>
        <v>143200</v>
      </c>
      <c r="G18" s="50">
        <f t="shared" ref="G18:H18" si="1">4*35800</f>
        <v>143200</v>
      </c>
      <c r="H18" s="50">
        <f t="shared" si="1"/>
        <v>143200</v>
      </c>
      <c r="I18" s="52">
        <f>1428703-32503-3*143200-35800</f>
        <v>930800</v>
      </c>
      <c r="J18" s="57">
        <f t="shared" si="0"/>
        <v>1428703</v>
      </c>
    </row>
    <row r="19" spans="1:10" ht="13.5" thickBot="1" x14ac:dyDescent="0.25">
      <c r="A19" s="38" t="s">
        <v>25</v>
      </c>
      <c r="B19" s="58" t="s">
        <v>26</v>
      </c>
      <c r="C19" s="55"/>
      <c r="D19" s="326"/>
      <c r="E19" s="59">
        <f>SUM(E20:E20)</f>
        <v>0</v>
      </c>
      <c r="F19" s="60">
        <f>SUM(F20:F20)</f>
        <v>0</v>
      </c>
      <c r="G19" s="61">
        <f>SUM(G20:G20)</f>
        <v>0</v>
      </c>
      <c r="H19" s="61">
        <f>SUM(H20:H20)</f>
        <v>0</v>
      </c>
      <c r="I19" s="62"/>
      <c r="J19" s="45">
        <f t="shared" si="0"/>
        <v>0</v>
      </c>
    </row>
    <row r="20" spans="1:10" ht="13.5" thickBot="1" x14ac:dyDescent="0.25">
      <c r="A20" s="63" t="s">
        <v>27</v>
      </c>
      <c r="B20" s="64"/>
      <c r="C20" s="65"/>
      <c r="D20" s="328"/>
      <c r="E20" s="66"/>
      <c r="F20" s="67"/>
      <c r="G20" s="68"/>
      <c r="H20" s="68"/>
      <c r="I20" s="69"/>
      <c r="J20" s="70">
        <f t="shared" si="0"/>
        <v>0</v>
      </c>
    </row>
    <row r="21" spans="1:10" ht="13.5" customHeight="1" thickBot="1" x14ac:dyDescent="0.25">
      <c r="A21" s="449" t="s">
        <v>28</v>
      </c>
      <c r="B21" s="450"/>
      <c r="C21" s="71"/>
      <c r="D21" s="329"/>
      <c r="E21" s="41">
        <f>E9+E12+E15+E17+E19</f>
        <v>68303</v>
      </c>
      <c r="F21" s="42">
        <f>F9+F12+F15+F17+F19</f>
        <v>143200</v>
      </c>
      <c r="G21" s="43">
        <f>G9+G12+G15+G17+G19</f>
        <v>143200</v>
      </c>
      <c r="H21" s="43">
        <f>H9+H12+H15+H17+H19</f>
        <v>143200</v>
      </c>
      <c r="I21" s="44">
        <f>I9+I12+I15+I17+I19</f>
        <v>930800</v>
      </c>
      <c r="J21" s="45">
        <f t="shared" si="0"/>
        <v>1428703</v>
      </c>
    </row>
  </sheetData>
  <mergeCells count="11">
    <mergeCell ref="D6:D7"/>
    <mergeCell ref="J6:J7"/>
    <mergeCell ref="A21:B21"/>
    <mergeCell ref="B1:I1"/>
    <mergeCell ref="B2:I2"/>
    <mergeCell ref="B3:I3"/>
    <mergeCell ref="A6:A7"/>
    <mergeCell ref="B6:B7"/>
    <mergeCell ref="C6:C7"/>
    <mergeCell ref="E6:E7"/>
    <mergeCell ref="F6:I6"/>
  </mergeCells>
  <phoneticPr fontId="19" type="noConversion"/>
  <pageMargins left="0.75" right="0.75" top="1" bottom="1" header="0.5" footer="0.5"/>
  <pageSetup paperSize="9" scale="64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12</vt:i4>
      </vt:variant>
      <vt:variant>
        <vt:lpstr>Névvel ellátott tartományok</vt:lpstr>
      </vt:variant>
      <vt:variant>
        <vt:i4>5</vt:i4>
      </vt:variant>
    </vt:vector>
  </HeadingPairs>
  <TitlesOfParts>
    <vt:vector size="17" baseType="lpstr">
      <vt:lpstr>1</vt:lpstr>
      <vt:lpstr>3</vt:lpstr>
      <vt:lpstr>2</vt:lpstr>
      <vt:lpstr>12</vt:lpstr>
      <vt:lpstr>5</vt:lpstr>
      <vt:lpstr>11</vt:lpstr>
      <vt:lpstr>10</vt:lpstr>
      <vt:lpstr>9</vt:lpstr>
      <vt:lpstr>8</vt:lpstr>
      <vt:lpstr>7</vt:lpstr>
      <vt:lpstr>6</vt:lpstr>
      <vt:lpstr>4</vt:lpstr>
      <vt:lpstr>'6'!Nyomtatási_cím</vt:lpstr>
      <vt:lpstr>'12'!Nyomtatási_terület</vt:lpstr>
      <vt:lpstr>'2'!Nyomtatási_terület</vt:lpstr>
      <vt:lpstr>'4'!Nyomtatási_terület</vt:lpstr>
      <vt:lpstr>'6'!Nyomtatási_terület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dell</cp:lastModifiedBy>
  <cp:lastPrinted>2014-03-24T09:07:13Z</cp:lastPrinted>
  <dcterms:created xsi:type="dcterms:W3CDTF">1997-01-17T14:02:09Z</dcterms:created>
  <dcterms:modified xsi:type="dcterms:W3CDTF">2017-05-23T08:51:49Z</dcterms:modified>
</cp:coreProperties>
</file>