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defaultThemeVersion="124226"/>
  <bookViews>
    <workbookView xWindow="0" yWindow="0" windowWidth="19440" windowHeight="11700" firstSheet="7" activeTab="10"/>
  </bookViews>
  <sheets>
    <sheet name="Címrend 1. mell." sheetId="15" r:id="rId1"/>
    <sheet name="Kiadások költségvetési 2." sheetId="3" r:id="rId2"/>
    <sheet name="Bevételek (költségvetési) 3." sheetId="4" r:id="rId3"/>
    <sheet name="Finanszírozási kiadások 4." sheetId="5" r:id="rId4"/>
    <sheet name="Finanszírozási bevételek 5." sheetId="6" r:id="rId5"/>
    <sheet name="Létszám előirányzat 6." sheetId="7" r:id="rId6"/>
    <sheet name="Kiad-Bev.mérlegszerűen 7." sheetId="10" r:id="rId7"/>
    <sheet name="Stabilitási melléklet 8." sheetId="11" r:id="rId8"/>
    <sheet name="Felúj-Felhalm.kiad. 9." sheetId="12" r:id="rId9"/>
    <sheet name="Előiárányzat-felh.ütemterv. 10." sheetId="13" r:id="rId10"/>
    <sheet name="Gördülő költségvetés 11." sheetId="14" r:id="rId11"/>
  </sheets>
  <externalReferences>
    <externalReference r:id="rId12"/>
  </externalReferences>
  <definedNames>
    <definedName name="_xlnm.Print_Titles" localSheetId="2">'Bevételek (költségvetési) 3.'!$1:$6</definedName>
    <definedName name="_xlnm.Print_Titles" localSheetId="4">'Finanszírozási bevételek 5.'!$1:$9</definedName>
    <definedName name="_xlnm.Print_Titles" localSheetId="1">'Kiadások költségvetési 2.'!$1:$7</definedName>
    <definedName name="_xlnm.Print_Titles" localSheetId="5">'Létszám előirányzat 6.'!$5:$6</definedName>
    <definedName name="_xlnm.Print_Area" localSheetId="2">'Bevételek (költségvetési) 3.'!$A$1:$AH$74</definedName>
    <definedName name="_xlnm.Print_Area" localSheetId="9">'Előiárányzat-felh.ütemterv. 10.'!$A$1:$Y$27</definedName>
    <definedName name="_xlnm.Print_Area" localSheetId="8">'Felúj-Felhalm.kiad. 9.'!$A$1:$J$19</definedName>
    <definedName name="_xlnm.Print_Area" localSheetId="4">'Finanszírozási bevételek 5.'!$A$1:$AH$39</definedName>
    <definedName name="_xlnm.Print_Area" localSheetId="3">'Finanszírozási kiadások 4.'!$A$1:$AI$36</definedName>
    <definedName name="_xlnm.Print_Area" localSheetId="1">'Kiadások költségvetési 2.'!$A$1:$AH$102</definedName>
    <definedName name="_xlnm.Print_Area" localSheetId="6">'Kiad-Bev.mérlegszerűen 7.'!$A$1:$T$27</definedName>
    <definedName name="_xlnm.Print_Area" localSheetId="5">'Létszám előirányzat 6.'!$A$1:$BR$38</definedName>
    <definedName name="_xlnm.Print_Area" localSheetId="7">'Stabilitási melléklet 8.'!$A$1:$G$13</definedName>
  </definedNames>
  <calcPr calcId="125725"/>
</workbook>
</file>

<file path=xl/calcChain.xml><?xml version="1.0" encoding="utf-8"?>
<calcChain xmlns="http://schemas.openxmlformats.org/spreadsheetml/2006/main">
  <c r="M27" i="13"/>
  <c r="M25"/>
  <c r="M26"/>
  <c r="M24"/>
  <c r="AG25" i="3" l="1"/>
  <c r="AH25"/>
  <c r="AG26"/>
  <c r="AH26"/>
  <c r="AG31"/>
  <c r="AH31"/>
  <c r="AG34"/>
  <c r="AH34"/>
  <c r="Y23" i="13" l="1"/>
  <c r="AH13" i="6" l="1"/>
  <c r="AH73" i="4"/>
  <c r="AH67"/>
  <c r="K23" i="15"/>
  <c r="K40" l="1"/>
  <c r="E32"/>
  <c r="E34"/>
  <c r="E28"/>
  <c r="K22"/>
  <c r="E9"/>
  <c r="E13"/>
  <c r="E14"/>
  <c r="E15"/>
  <c r="E16"/>
  <c r="E17"/>
  <c r="E18"/>
  <c r="E20"/>
  <c r="C19"/>
  <c r="E19" s="1"/>
  <c r="E23" s="1"/>
  <c r="J43"/>
  <c r="D43"/>
  <c r="I41"/>
  <c r="I42" s="1"/>
  <c r="C40"/>
  <c r="C42" s="1"/>
  <c r="K39"/>
  <c r="E39"/>
  <c r="K38"/>
  <c r="E38"/>
  <c r="K37"/>
  <c r="E37"/>
  <c r="K36"/>
  <c r="E36"/>
  <c r="I35"/>
  <c r="C35"/>
  <c r="E35" s="1"/>
  <c r="K34"/>
  <c r="K33"/>
  <c r="K32"/>
  <c r="K28"/>
  <c r="J23"/>
  <c r="I23"/>
  <c r="D23"/>
  <c r="I22"/>
  <c r="K20"/>
  <c r="K19"/>
  <c r="K18"/>
  <c r="K17"/>
  <c r="K16"/>
  <c r="K15"/>
  <c r="K14"/>
  <c r="K13"/>
  <c r="K9"/>
  <c r="K41" l="1"/>
  <c r="E43"/>
  <c r="I43"/>
  <c r="C43"/>
  <c r="C22"/>
  <c r="E22" s="1"/>
  <c r="K35"/>
  <c r="K43" l="1"/>
  <c r="C23"/>
  <c r="M7" i="13"/>
  <c r="M8"/>
  <c r="AH27" i="5"/>
  <c r="AH51" i="3"/>
  <c r="AG21"/>
  <c r="AH21"/>
  <c r="AG42"/>
  <c r="AH42"/>
  <c r="AG45"/>
  <c r="AH45"/>
  <c r="AG51"/>
  <c r="AG61"/>
  <c r="AH61"/>
  <c r="AG66"/>
  <c r="AH66"/>
  <c r="AH78" s="1"/>
  <c r="AG78"/>
  <c r="AG86"/>
  <c r="AH86"/>
  <c r="AG91"/>
  <c r="AH91"/>
  <c r="AG101"/>
  <c r="AH52" l="1"/>
  <c r="AH102" s="1"/>
  <c r="AG52"/>
  <c r="X23" i="13"/>
  <c r="Y15"/>
  <c r="M17"/>
  <c r="M18"/>
  <c r="M19"/>
  <c r="M21"/>
  <c r="M22"/>
  <c r="M16"/>
  <c r="M9"/>
  <c r="M10"/>
  <c r="M11"/>
  <c r="M12"/>
  <c r="M13"/>
  <c r="M14"/>
  <c r="J19" i="12"/>
  <c r="J14"/>
  <c r="AG102" i="3" l="1"/>
  <c r="AH21" i="6"/>
  <c r="AH30" s="1"/>
  <c r="AH36" i="5"/>
  <c r="AH55" i="4"/>
  <c r="AH49"/>
  <c r="AH39"/>
  <c r="AH37"/>
  <c r="AH25"/>
  <c r="AH13"/>
  <c r="AH19" s="1"/>
  <c r="AH74" l="1"/>
  <c r="X15" i="13"/>
  <c r="V15"/>
  <c r="T15"/>
  <c r="R15"/>
  <c r="P15"/>
  <c r="N15"/>
  <c r="T22" i="10"/>
  <c r="T20"/>
  <c r="T14"/>
  <c r="T8"/>
  <c r="T24"/>
  <c r="T21"/>
  <c r="T19"/>
  <c r="T18"/>
  <c r="T17"/>
  <c r="T13"/>
  <c r="T12"/>
  <c r="T11"/>
  <c r="T10"/>
  <c r="T7"/>
  <c r="N23" i="13"/>
  <c r="O23"/>
  <c r="P23"/>
  <c r="Q23"/>
  <c r="R23"/>
  <c r="S23"/>
  <c r="T23"/>
  <c r="U23"/>
  <c r="V23"/>
  <c r="W23"/>
  <c r="O15"/>
  <c r="Q15"/>
  <c r="S15"/>
  <c r="U15"/>
  <c r="W15"/>
  <c r="N27"/>
  <c r="O27"/>
  <c r="P27"/>
  <c r="Q27"/>
  <c r="R27"/>
  <c r="S27"/>
  <c r="T27"/>
  <c r="U27"/>
  <c r="V27"/>
  <c r="W27"/>
  <c r="X27"/>
  <c r="AI28" i="7"/>
  <c r="AM28"/>
  <c r="AQ28"/>
  <c r="AU28"/>
  <c r="AY28"/>
  <c r="BC28"/>
  <c r="BG28"/>
  <c r="BK28"/>
  <c r="BK33" s="1"/>
  <c r="BO28"/>
  <c r="T16" i="10" l="1"/>
  <c r="T23" s="1"/>
  <c r="T9"/>
  <c r="T15" s="1"/>
  <c r="AH39" i="6"/>
  <c r="T26" i="10" s="1"/>
  <c r="BK32" i="7"/>
  <c r="Q8" i="14" l="1"/>
  <c r="R8" s="1"/>
  <c r="S8" s="1"/>
  <c r="Q25"/>
  <c r="R25" s="1"/>
  <c r="S25" s="1"/>
  <c r="P25" i="10"/>
  <c r="AG36" i="6"/>
  <c r="P8" i="10"/>
  <c r="AI32" i="7"/>
  <c r="AM32"/>
  <c r="AQ32"/>
  <c r="AU32"/>
  <c r="AY32"/>
  <c r="BC32"/>
  <c r="BG32"/>
  <c r="BO32"/>
  <c r="AE32"/>
  <c r="AE28"/>
  <c r="AI20"/>
  <c r="AM20"/>
  <c r="AQ20"/>
  <c r="AU20"/>
  <c r="AY20"/>
  <c r="BC20"/>
  <c r="BG20"/>
  <c r="BO20"/>
  <c r="AE20"/>
  <c r="AG29" i="6"/>
  <c r="AG21"/>
  <c r="AG18"/>
  <c r="AG13"/>
  <c r="AG33" i="5"/>
  <c r="AG26"/>
  <c r="AG17"/>
  <c r="AG10"/>
  <c r="AG73" i="4"/>
  <c r="AG67"/>
  <c r="Q21" i="14" s="1"/>
  <c r="R21" s="1"/>
  <c r="S21" s="1"/>
  <c r="AG61" i="4"/>
  <c r="AG52"/>
  <c r="AG49"/>
  <c r="AG55" s="1"/>
  <c r="Q19" i="14" s="1"/>
  <c r="R19" s="1"/>
  <c r="S19" s="1"/>
  <c r="AG37" i="4"/>
  <c r="AG28"/>
  <c r="AG25"/>
  <c r="Q17" i="14" s="1"/>
  <c r="R17" s="1"/>
  <c r="S17" s="1"/>
  <c r="AG13" i="4"/>
  <c r="Q13" i="14"/>
  <c r="R13" s="1"/>
  <c r="S13" s="1"/>
  <c r="BC33" i="7" l="1"/>
  <c r="AM33"/>
  <c r="BK20"/>
  <c r="AY33"/>
  <c r="BO33"/>
  <c r="AU33"/>
  <c r="BG33"/>
  <c r="AG27" i="5"/>
  <c r="AG36" s="1"/>
  <c r="AG19" i="4"/>
  <c r="P16" i="10" s="1"/>
  <c r="AI33" i="7"/>
  <c r="AG30" i="6"/>
  <c r="AG39" s="1"/>
  <c r="P26" i="10" s="1"/>
  <c r="P27" s="1"/>
  <c r="AG39" i="4"/>
  <c r="P9" i="10"/>
  <c r="Q22" i="14"/>
  <c r="R22" s="1"/>
  <c r="S22" s="1"/>
  <c r="P22" i="10"/>
  <c r="P21"/>
  <c r="Q20" i="14"/>
  <c r="R20" s="1"/>
  <c r="S20" s="1"/>
  <c r="P20" i="10"/>
  <c r="P19"/>
  <c r="P17"/>
  <c r="Q16" i="14"/>
  <c r="R16" s="1"/>
  <c r="S16" s="1"/>
  <c r="Q12"/>
  <c r="R12" s="1"/>
  <c r="S12" s="1"/>
  <c r="Q11"/>
  <c r="R11" s="1"/>
  <c r="S11" s="1"/>
  <c r="Q10"/>
  <c r="R10" s="1"/>
  <c r="S10" s="1"/>
  <c r="Q7"/>
  <c r="R7" s="1"/>
  <c r="S7" s="1"/>
  <c r="P7" i="10"/>
  <c r="AQ33" i="7"/>
  <c r="AE33"/>
  <c r="P24" i="14" l="1"/>
  <c r="Q24" s="1"/>
  <c r="R24" s="1"/>
  <c r="S24" s="1"/>
  <c r="P24" i="10"/>
  <c r="Q26" i="14"/>
  <c r="R26" s="1"/>
  <c r="S26" s="1"/>
  <c r="P27"/>
  <c r="Q27" s="1"/>
  <c r="R27" s="1"/>
  <c r="S27" s="1"/>
  <c r="M23" i="13"/>
  <c r="Q18" i="14"/>
  <c r="R18" s="1"/>
  <c r="S18" s="1"/>
  <c r="AG74" i="4"/>
  <c r="P23" i="14"/>
  <c r="Q23" s="1"/>
  <c r="R23" s="1"/>
  <c r="S23" s="1"/>
  <c r="P18" i="10"/>
  <c r="P23" s="1"/>
  <c r="Q9" i="14" l="1"/>
  <c r="R9" s="1"/>
  <c r="S9" s="1"/>
  <c r="P10" i="10" l="1"/>
  <c r="P11" l="1"/>
  <c r="I14" i="12" l="1"/>
  <c r="P12" i="10" l="1"/>
  <c r="I19" i="12" l="1"/>
  <c r="P13" i="10"/>
  <c r="P14" l="1"/>
  <c r="P15" s="1"/>
  <c r="P14" i="14"/>
  <c r="Q14" l="1"/>
  <c r="R14" s="1"/>
  <c r="S14" s="1"/>
  <c r="P15"/>
  <c r="Q15" s="1"/>
  <c r="R15" s="1"/>
  <c r="S15" s="1"/>
  <c r="M15" i="13" l="1"/>
</calcChain>
</file>

<file path=xl/sharedStrings.xml><?xml version="1.0" encoding="utf-8"?>
<sst xmlns="http://schemas.openxmlformats.org/spreadsheetml/2006/main" count="1157" uniqueCount="725">
  <si>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</si>
  <si>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</si>
  <si>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</si>
  <si>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</si>
  <si>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</si>
  <si>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</si>
  <si>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</si>
  <si>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</si>
  <si>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</si>
  <si>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</si>
  <si>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</si>
  <si>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</si>
  <si>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</si>
  <si>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</si>
  <si>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</si>
  <si>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</si>
  <si>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</si>
  <si>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</si>
  <si>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</si>
  <si>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</si>
  <si>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</si>
  <si>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</si>
  <si>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</si>
  <si>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</si>
  <si>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</si>
  <si>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</si>
  <si>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</si>
  <si>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</si>
  <si>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</si>
  <si>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</si>
  <si>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</si>
  <si>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</si>
  <si>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</si>
  <si>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</si>
  <si>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</si>
  <si>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</si>
  <si>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</si>
  <si>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</si>
  <si>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</si>
  <si>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</si>
  <si>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</si>
  <si>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</si>
  <si>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</si>
  <si>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</si>
  <si>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</si>
  <si>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</si>
  <si>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</si>
  <si>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</si>
  <si>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</si>
  <si>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</si>
  <si>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</si>
  <si>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</si>
  <si>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</si>
  <si>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</si>
  <si>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</si>
  <si>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</si>
  <si>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</si>
  <si>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</si>
  <si>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</si>
  <si>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</si>
  <si>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</si>
  <si>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</si>
  <si>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</si>
  <si>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</si>
  <si>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</si>
  <si>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</si>
  <si>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</si>
  <si>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</si>
  <si>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</si>
  <si>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</si>
  <si>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</si>
  <si>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</si>
  <si>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</si>
  <si>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</si>
  <si>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</si>
  <si>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</si>
  <si>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</si>
  <si>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</si>
  <si>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</si>
  <si>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</si>
  <si>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</si>
  <si>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</si>
  <si>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</si>
  <si>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</si>
  <si>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</si>
  <si>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</si>
  <si>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</si>
  <si>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</si>
  <si>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</si>
  <si>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</si>
  <si>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</si>
  <si>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</si>
  <si>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</si>
  <si>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</si>
  <si>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</si>
  <si>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</si>
  <si>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</si>
  <si>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</si>
  <si>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</si>
  <si>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</si>
  <si>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</si>
  <si>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</si>
  <si>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</si>
  <si>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</si>
  <si>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</si>
  <si>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</si>
  <si>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</si>
  <si>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</si>
  <si>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</si>
  <si>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</si>
  <si>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</si>
  <si>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</si>
  <si>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</si>
  <si>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</si>
  <si>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</si>
  <si>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</si>
  <si>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</si>
  <si>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</si>
  <si>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</si>
  <si>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</si>
  <si>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</si>
  <si>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</si>
  <si>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</si>
  <si>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</si>
  <si>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</si>
  <si>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</si>
  <si>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</si>
  <si>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</si>
  <si>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</si>
  <si>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</si>
  <si>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</si>
  <si>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</si>
  <si>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</si>
  <si>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</si>
  <si>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</si>
  <si>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</si>
  <si>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</si>
  <si>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</si>
  <si>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</si>
  <si>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</si>
  <si>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</si>
  <si>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</si>
  <si>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</si>
  <si>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</si>
  <si>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</si>
  <si>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</si>
  <si>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</si>
  <si>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</si>
  <si>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</si>
  <si>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</si>
  <si>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</si>
  <si>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</si>
  <si>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</si>
  <si>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</si>
  <si>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</si>
  <si>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</si>
  <si>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</si>
  <si>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</si>
  <si>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</si>
  <si>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</si>
  <si>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</si>
  <si>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</si>
  <si>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</si>
  <si>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</si>
  <si>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</si>
  <si>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</si>
  <si>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</si>
  <si>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</si>
  <si>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</si>
  <si>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</si>
  <si>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</si>
  <si>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</si>
  <si>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</si>
  <si>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</si>
  <si>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</si>
  <si>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</si>
  <si>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</si>
  <si>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</si>
  <si>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</si>
  <si>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</si>
  <si>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</si>
  <si>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</si>
  <si>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</si>
  <si>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</si>
  <si>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</si>
  <si>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</si>
  <si>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</si>
  <si>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</si>
  <si>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</si>
  <si>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</si>
  <si>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</si>
  <si>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</si>
  <si>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</si>
  <si>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</si>
  <si>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</si>
  <si>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</si>
  <si>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</si>
  <si>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</si>
  <si>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</si>
  <si>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</si>
  <si>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</si>
  <si>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</si>
  <si>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</si>
  <si>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</si>
  <si>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</si>
  <si>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</si>
  <si>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</si>
  <si>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</si>
  <si>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</si>
  <si>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</si>
  <si>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</si>
  <si>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</si>
  <si>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</si>
  <si>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</si>
  <si>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</si>
  <si>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</si>
  <si>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</si>
  <si>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</si>
  <si>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</si>
  <si>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</si>
  <si>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</si>
  <si>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</si>
  <si>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</si>
  <si>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</si>
  <si>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</si>
  <si>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</si>
  <si>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</si>
  <si>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</si>
  <si>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</si>
  <si>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</si>
  <si>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</si>
  <si>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</si>
  <si>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</si>
  <si>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</si>
  <si>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</si>
  <si>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</si>
  <si>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</si>
  <si>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</si>
  <si>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</si>
  <si>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</si>
  <si>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</si>
  <si>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</si>
  <si>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</si>
  <si>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</si>
  <si>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</si>
  <si>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</si>
  <si>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</si>
  <si>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</si>
  <si>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</si>
  <si>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</si>
  <si>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</si>
  <si>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</si>
  <si>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</si>
  <si>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</si>
  <si>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</si>
  <si>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</si>
  <si>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</si>
  <si>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</si>
  <si>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</si>
  <si>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</si>
  <si>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</si>
  <si>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</si>
  <si>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</si>
  <si>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</si>
  <si>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</si>
  <si>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</si>
  <si>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</si>
  <si>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</si>
  <si>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</si>
  <si>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</si>
  <si>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</si>
  <si>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</si>
  <si>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</si>
  <si>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</si>
  <si>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</si>
  <si>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</si>
  <si>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</si>
  <si>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</si>
  <si>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</si>
  <si>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</si>
  <si>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</si>
  <si>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</si>
  <si>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</si>
  <si>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</si>
  <si>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</si>
  <si>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</si>
  <si>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</si>
  <si>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</si>
  <si>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</si>
  <si>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</si>
  <si>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</si>
  <si>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</si>
  <si>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</si>
  <si>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</si>
  <si>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</si>
  <si>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</si>
  <si>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</si>
  <si>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</si>
  <si>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</si>
  <si>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</si>
  <si>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</si>
  <si>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</si>
  <si>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</si>
  <si>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</si>
  <si>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</si>
  <si>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</si>
  <si>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</si>
  <si>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</si>
  <si>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</si>
  <si>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</si>
  <si>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</si>
  <si>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</si>
  <si>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</si>
  <si>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</si>
  <si>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</si>
  <si>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</si>
  <si>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</si>
  <si>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</si>
  <si>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</si>
  <si>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</si>
  <si>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</si>
  <si>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</si>
  <si>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</si>
  <si>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</si>
  <si>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</si>
  <si>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</si>
  <si>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</si>
  <si>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</si>
  <si>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</si>
  <si>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</si>
  <si>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</si>
  <si>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</si>
  <si>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</si>
  <si>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</si>
  <si>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</si>
  <si>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</si>
  <si>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</si>
  <si>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</si>
  <si>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</si>
  <si>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</si>
  <si>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</si>
  <si>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</si>
  <si>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</si>
  <si>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</si>
  <si>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</si>
  <si>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</si>
  <si>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</si>
  <si>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</si>
  <si>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</si>
  <si>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</si>
  <si>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</si>
  <si>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</si>
  <si>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</si>
  <si>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</si>
  <si>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</si>
  <si>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</si>
  <si>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</si>
  <si>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</si>
  <si>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</si>
  <si>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</si>
  <si>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</si>
  <si>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</si>
  <si>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</si>
  <si>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</si>
  <si>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</si>
  <si>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</si>
  <si>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</si>
  <si>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</si>
  <si>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</si>
  <si>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</si>
  <si>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</si>
  <si>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</si>
  <si>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</si>
  <si>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</si>
  <si>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</si>
  <si>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</si>
  <si>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</si>
  <si>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</si>
  <si>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</si>
  <si>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</si>
  <si>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</si>
  <si>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</si>
  <si>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</si>
  <si>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</si>
  <si>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</si>
  <si>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</si>
  <si>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</si>
  <si>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</si>
  <si>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</si>
  <si>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</si>
  <si>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</si>
  <si>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</si>
  <si>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</si>
  <si>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</si>
  <si>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</si>
  <si>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</si>
  <si>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</si>
  <si>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</si>
  <si>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</si>
  <si>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</si>
  <si>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</si>
  <si>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</si>
  <si>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</si>
  <si>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</si>
  <si>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</si>
  <si>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</si>
  <si>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</si>
  <si>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</si>
  <si>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</si>
  <si>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</si>
  <si>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</si>
  <si>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</si>
  <si>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</si>
  <si>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</si>
  <si>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</si>
  <si>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</si>
  <si>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</si>
  <si>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</si>
  <si>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</si>
  <si>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</si>
  <si>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</si>
  <si>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</si>
  <si>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</si>
  <si>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</si>
  <si>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</si>
  <si>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</si>
  <si>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</si>
  <si>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</si>
  <si>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</si>
  <si>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</si>
  <si>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</si>
  <si>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</si>
  <si>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</si>
  <si>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</si>
  <si>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</si>
  <si>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</si>
  <si>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</si>
  <si>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</si>
  <si>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</si>
  <si>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</si>
  <si>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</si>
  <si>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</si>
  <si>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</si>
  <si>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</si>
  <si>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</si>
  <si>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</si>
  <si>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</si>
  <si>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</si>
  <si>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</si>
  <si>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</si>
  <si>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</si>
  <si>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</si>
  <si>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</si>
  <si>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</si>
  <si>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</si>
  <si>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</si>
  <si>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</si>
  <si>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</si>
  <si>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</si>
  <si>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</si>
  <si>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</si>
  <si>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</si>
  <si>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</si>
  <si>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</si>
  <si>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</si>
  <si>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</si>
  <si>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</si>
  <si>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</si>
  <si>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</si>
  <si>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</si>
  <si>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</si>
  <si>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</si>
  <si>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</si>
  <si>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</si>
  <si>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</si>
  <si>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</si>
  <si>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</si>
  <si>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</si>
  <si>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</si>
  <si>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</si>
  <si>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</si>
  <si>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</si>
  <si>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</si>
  <si>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</si>
  <si>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</si>
  <si>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</si>
  <si>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</si>
  <si>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</si>
  <si>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</si>
  <si>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</si>
  <si>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</si>
  <si>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</si>
  <si>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</si>
  <si>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</si>
  <si>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</si>
  <si>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</si>
  <si>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</si>
  <si>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</si>
  <si>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</si>
  <si>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</si>
  <si>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</si>
  <si>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</si>
  <si>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</si>
  <si>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</si>
  <si>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</si>
  <si>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</si>
  <si>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</si>
  <si>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</si>
  <si>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</si>
  <si>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</si>
  <si>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</si>
  <si>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</si>
  <si>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</si>
  <si>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</si>
  <si>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</si>
  <si>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</si>
  <si>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</si>
  <si>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</si>
  <si>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</si>
  <si>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</si>
  <si>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</si>
  <si>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</si>
  <si>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</si>
  <si>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</si>
  <si>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</si>
  <si>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</si>
  <si>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</si>
  <si>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</si>
  <si>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</si>
  <si>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</si>
  <si>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</si>
  <si>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</si>
  <si>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</si>
  <si>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</si>
  <si>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</si>
  <si>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</si>
  <si>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</si>
  <si>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</si>
  <si>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</si>
  <si>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</si>
  <si>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</si>
  <si>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</si>
  <si>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</si>
  <si>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</si>
  <si>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</si>
  <si>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</si>
  <si>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</si>
  <si>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</si>
  <si>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</si>
  <si>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</si>
  <si>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</si>
  <si>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</si>
  <si>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</si>
  <si>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</si>
  <si>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</si>
  <si>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</si>
  <si>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</si>
  <si>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</si>
  <si>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</si>
  <si>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</si>
  <si>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</si>
  <si>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</si>
  <si>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</si>
  <si>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</si>
  <si>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</si>
  <si>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</si>
  <si>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</si>
  <si>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</si>
  <si>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</si>
  <si>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</si>
  <si>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</si>
  <si>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</si>
  <si>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</si>
  <si>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</si>
  <si>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</si>
  <si>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</si>
  <si>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</si>
  <si>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</si>
  <si>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</si>
  <si>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</si>
  <si>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</si>
  <si>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</si>
  <si>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</si>
  <si>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</si>
  <si>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</si>
  <si>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</si>
  <si>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</si>
  <si>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</si>
  <si>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</si>
  <si>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</si>
  <si>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</si>
  <si>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</si>
  <si>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</si>
  <si>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</si>
  <si>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</si>
  <si>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</si>
  <si>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</si>
  <si>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</si>
  <si>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</si>
  <si>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</si>
  <si>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</si>
  <si>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</si>
  <si>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</si>
  <si>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</si>
  <si>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</si>
  <si>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</si>
  <si>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</si>
  <si>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</si>
  <si>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</si>
  <si>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</si>
  <si>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</si>
  <si>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</si>
  <si>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</si>
  <si>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</si>
  <si>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</si>
  <si>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</si>
  <si>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</si>
  <si>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</si>
  <si>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</si>
  <si>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</si>
  <si>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</si>
  <si>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</si>
  <si>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</si>
  <si>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</si>
  <si>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</si>
  <si>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</si>
  <si>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</si>
  <si>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</si>
  <si>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</si>
  <si>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</si>
  <si>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</si>
  <si>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</si>
  <si>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</si>
  <si>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</si>
  <si>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</si>
  <si>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</si>
  <si>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</si>
  <si>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</si>
  <si>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</si>
  <si>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</si>
  <si>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</si>
  <si>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</si>
  <si>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</si>
  <si>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</si>
  <si>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</si>
  <si>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</si>
  <si>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</si>
  <si>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</si>
  <si>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</si>
  <si>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</si>
  <si>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</si>
  <si>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</si>
  <si>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</si>
  <si>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</si>
  <si>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</si>
  <si>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</si>
  <si>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</si>
  <si>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</si>
  <si>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</si>
  <si>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</si>
  <si>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</si>
  <si>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</si>
  <si>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Módosított előirányzat</t>
  </si>
  <si>
    <t>Összesen</t>
  </si>
  <si>
    <t>Ságvár Község Önkormányzatának 2016. évi gördülő költségvetése (2016-2017-2018-2019)</t>
  </si>
  <si>
    <t>Ságvár Község Önkormányzatának 2016. évi előirányzat-felhasználási ütemterve</t>
  </si>
  <si>
    <t>Ságvár Község Önkormányzatának 2016. évi felújítási és felhalmozási kiadásai</t>
  </si>
  <si>
    <t>Ságvár Község Önkormányzatának 2016. évi stabilitási melléklete 2016-2019</t>
  </si>
  <si>
    <t>Ságvár Község Önkormányzatának 2016. évi bevételei és kiadásai mérlegszerűen</t>
  </si>
  <si>
    <t>Ságvár Község Önkormányzatának 2016. évi létszám előirányzata</t>
  </si>
  <si>
    <t>Ságvár Község Önkormányzatának 2016. évi finanszírozási kiadásai</t>
  </si>
  <si>
    <t>Ságvár Község Önkormányzatának 2016. évi finanszírozási bevételei</t>
  </si>
  <si>
    <t>Ságvár Község Önkormányzatának 2016. évi bevételi előirányzatai</t>
  </si>
  <si>
    <t>Ságvár Község Önkormányzatának 2016. évi kiadási előirányzatai</t>
  </si>
  <si>
    <t>Címrend</t>
  </si>
  <si>
    <t>Cím</t>
  </si>
  <si>
    <t>Önkormányzat</t>
  </si>
  <si>
    <t>Közös Önkormányzati Hivatal</t>
  </si>
  <si>
    <t>Előirányzat-csoport</t>
  </si>
  <si>
    <t>Kiemelt előirányzat</t>
  </si>
  <si>
    <t>működés</t>
  </si>
  <si>
    <t>K 1  Személyi juttatások</t>
  </si>
  <si>
    <t>K 2 Munkaadót terhelő járulékok</t>
  </si>
  <si>
    <t>K 3Dologi kiadások</t>
  </si>
  <si>
    <t>K 4 Ellátottak pénzbeli jutattásai</t>
  </si>
  <si>
    <t>K 5 Egyéb működési célú kiadások</t>
  </si>
  <si>
    <t>felhalmozás</t>
  </si>
  <si>
    <t>K 6 Beruházások</t>
  </si>
  <si>
    <t>K 7 Felújítások</t>
  </si>
  <si>
    <t>Finanszírozási</t>
  </si>
  <si>
    <t>K 911 hitel tőketörlesztés</t>
  </si>
  <si>
    <t>kiadások</t>
  </si>
  <si>
    <t>K 914 Áhtn-bel.megelőleg. visszafiz.</t>
  </si>
  <si>
    <t>K 915 Irányító szervi tám.tolyósítása</t>
  </si>
  <si>
    <t>K 9 Finanszírozási kiadások össz.</t>
  </si>
  <si>
    <t>K 9 Finanszírozási kiadások összesen</t>
  </si>
  <si>
    <t>Összesen:</t>
  </si>
  <si>
    <t xml:space="preserve">B 1 Működési célú támogatások </t>
  </si>
  <si>
    <t>B 3 Közhatalmi bevételek</t>
  </si>
  <si>
    <t>B 4 Működési bevételek</t>
  </si>
  <si>
    <t>B 6 egyéb működési célú átvett pe.</t>
  </si>
  <si>
    <t>B 7 Felhalmozási célú átvett pe.</t>
  </si>
  <si>
    <t>B 7 Felhalmozási célú támogatás</t>
  </si>
  <si>
    <t>B813 Maradvány igénybevétele</t>
  </si>
  <si>
    <t>bevételek</t>
  </si>
  <si>
    <t>B 81 Belföldi finanszírozás bev.( hitel)</t>
  </si>
  <si>
    <t>B81 Belf.finansz.bev.(intézményfinanszírozás)</t>
  </si>
  <si>
    <t>Finanszírozás összesen</t>
  </si>
  <si>
    <t xml:space="preserve"> forintban</t>
  </si>
  <si>
    <t>Kiadások</t>
  </si>
  <si>
    <t>Bevételek</t>
  </si>
  <si>
    <t>Államháztartáson belüli megelőlegezés</t>
  </si>
  <si>
    <t>nemleges</t>
  </si>
  <si>
    <t>Intézményfinanszírozás</t>
  </si>
  <si>
    <t>1. melléklet az 5/2017. (V. 25.) önkormányzati rendelethez</t>
  </si>
  <si>
    <t>2. melléklet az 5/2017. (V. 25.) önkormányzati rendelethez</t>
  </si>
  <si>
    <t>3. melléklet az 5/2017. (V. 25.) önkormányzati rendelethez</t>
  </si>
  <si>
    <t>4. melléklet az 5/2017. (V. 25.) önkormányzati rendelethez</t>
  </si>
  <si>
    <t>5. melléklet az 5/2017. (V. 25.) önkormányzati rendelethez</t>
  </si>
  <si>
    <t>6. melléklet az 5/2017. (V. 25.) önkormányzati rendelethez</t>
  </si>
  <si>
    <t>7. melléklet az 5/2017. (V. 25.) önkormányzati rendelethez</t>
  </si>
  <si>
    <t>8. melléklet az 5/2017. (V. 25.)) önkormányzati rendelethez</t>
  </si>
  <si>
    <t>9. melléklet az 5/2017. (V. 25.) önkormányzati rendelethez</t>
  </si>
  <si>
    <t>10. melléklet az 5/2017. (V. 25.) önkormányzati rendelethez</t>
  </si>
  <si>
    <t>11. melléklet az 5/2017. (V. 25.)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</si>
</sst>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6">
    <font>
      <sz val="10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MS Sans Serif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5" fillId="0" borderId="0"/>
  </cellStyleXfs>
  <cellXfs count="402">
    <xf numFmtId="0" fontId="0" fillId="0" borderId="0" xfId="0"/>
    <xf numFmtId="0" fontId="1" fillId="0" borderId="0" xfId="1" applyFont="1" applyFill="1"/>
    <xf numFmtId="164" fontId="1" fillId="0" borderId="0" xfId="1" applyNumberFormat="1" applyFont="1" applyFill="1"/>
    <xf numFmtId="0" fontId="1" fillId="0" borderId="0" xfId="1" applyFont="1" applyFill="1" applyAlignment="1">
      <alignment vertical="center"/>
    </xf>
    <xf numFmtId="0" fontId="3" fillId="0" borderId="0" xfId="1" applyFont="1" applyFill="1"/>
    <xf numFmtId="0" fontId="1" fillId="0" borderId="0" xfId="1" applyFont="1" applyFill="1" applyBorder="1"/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0" fillId="0" borderId="18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8" xfId="0" applyNumberFormat="1" applyFont="1" applyBorder="1" applyAlignment="1">
      <alignment vertical="center" wrapText="1"/>
    </xf>
    <xf numFmtId="3" fontId="13" fillId="0" borderId="17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3" fontId="13" fillId="0" borderId="17" xfId="0" applyNumberFormat="1" applyFont="1" applyBorder="1" applyAlignment="1">
      <alignment vertical="center" wrapText="1"/>
    </xf>
    <xf numFmtId="3" fontId="14" fillId="0" borderId="17" xfId="0" applyNumberFormat="1" applyFont="1" applyFill="1" applyBorder="1" applyAlignment="1">
      <alignment vertical="center"/>
    </xf>
    <xf numFmtId="3" fontId="14" fillId="0" borderId="17" xfId="0" applyNumberFormat="1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vertical="center"/>
    </xf>
    <xf numFmtId="3" fontId="14" fillId="0" borderId="7" xfId="0" applyNumberFormat="1" applyFont="1" applyFill="1" applyBorder="1" applyAlignment="1">
      <alignment vertical="center"/>
    </xf>
    <xf numFmtId="3" fontId="2" fillId="0" borderId="1" xfId="4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/>
    </xf>
    <xf numFmtId="0" fontId="6" fillId="0" borderId="10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right" vertical="center"/>
    </xf>
    <xf numFmtId="3" fontId="1" fillId="0" borderId="1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/>
    <xf numFmtId="3" fontId="1" fillId="0" borderId="1" xfId="1" applyNumberFormat="1" applyFont="1" applyFill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4" applyNumberFormat="1" applyFont="1" applyFill="1" applyBorder="1" applyAlignment="1">
      <alignment horizontal="right" vertical="center" wrapText="1"/>
    </xf>
    <xf numFmtId="3" fontId="2" fillId="0" borderId="1" xfId="4" applyNumberFormat="1" applyFont="1" applyFill="1" applyBorder="1" applyAlignment="1">
      <alignment horizontal="right" vertical="center" wrapText="1"/>
    </xf>
    <xf numFmtId="0" fontId="0" fillId="0" borderId="0" xfId="0"/>
    <xf numFmtId="3" fontId="2" fillId="0" borderId="1" xfId="4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6" fillId="0" borderId="0" xfId="0" applyFont="1"/>
    <xf numFmtId="0" fontId="1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3" fontId="18" fillId="0" borderId="14" xfId="0" applyNumberFormat="1" applyFont="1" applyFill="1" applyBorder="1" applyAlignment="1">
      <alignment horizontal="right"/>
    </xf>
    <xf numFmtId="3" fontId="18" fillId="0" borderId="14" xfId="0" applyNumberFormat="1" applyFont="1" applyBorder="1" applyAlignment="1">
      <alignment horizontal="right"/>
    </xf>
    <xf numFmtId="0" fontId="21" fillId="0" borderId="2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3" fontId="21" fillId="0" borderId="14" xfId="0" applyNumberFormat="1" applyFont="1" applyBorder="1"/>
    <xf numFmtId="1" fontId="0" fillId="0" borderId="0" xfId="0" applyNumberFormat="1"/>
    <xf numFmtId="0" fontId="13" fillId="0" borderId="1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3" fontId="21" fillId="0" borderId="14" xfId="0" applyNumberFormat="1" applyFont="1" applyFill="1" applyBorder="1"/>
    <xf numFmtId="0" fontId="0" fillId="0" borderId="0" xfId="0" applyFill="1"/>
    <xf numFmtId="0" fontId="2" fillId="0" borderId="0" xfId="0" applyFont="1" applyAlignment="1">
      <alignment horizontal="right"/>
    </xf>
    <xf numFmtId="0" fontId="2" fillId="0" borderId="18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3" fontId="6" fillId="0" borderId="9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4" fontId="2" fillId="0" borderId="16" xfId="0" applyNumberFormat="1" applyFont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" fillId="0" borderId="20" xfId="0" applyFont="1" applyFill="1" applyBorder="1"/>
    <xf numFmtId="0" fontId="2" fillId="0" borderId="20" xfId="0" applyFont="1" applyBorder="1"/>
    <xf numFmtId="0" fontId="2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/>
    <xf numFmtId="0" fontId="2" fillId="0" borderId="17" xfId="0" applyFont="1" applyBorder="1"/>
    <xf numFmtId="0" fontId="23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/>
    <xf numFmtId="3" fontId="2" fillId="0" borderId="16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0" fontId="2" fillId="0" borderId="0" xfId="0" applyFont="1" applyBorder="1"/>
    <xf numFmtId="3" fontId="2" fillId="0" borderId="17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right" vertical="center" wrapText="1"/>
    </xf>
    <xf numFmtId="3" fontId="18" fillId="0" borderId="18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3" fontId="18" fillId="0" borderId="18" xfId="0" applyNumberFormat="1" applyFont="1" applyFill="1" applyBorder="1" applyAlignment="1">
      <alignment horizontal="right" vertical="center"/>
    </xf>
    <xf numFmtId="3" fontId="18" fillId="0" borderId="1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164" fontId="1" fillId="0" borderId="1" xfId="1" quotePrefix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2" fillId="0" borderId="0" xfId="1" applyFont="1" applyBorder="1" applyAlignment="1"/>
    <xf numFmtId="164" fontId="3" fillId="0" borderId="17" xfId="1" applyNumberFormat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164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66" fontId="1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" fillId="0" borderId="16" xfId="1" quotePrefix="1" applyFont="1" applyFill="1" applyBorder="1" applyAlignment="1">
      <alignment horizontal="center" vertical="center"/>
    </xf>
    <xf numFmtId="0" fontId="1" fillId="0" borderId="14" xfId="1" quotePrefix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 wrapText="1"/>
    </xf>
    <xf numFmtId="0" fontId="1" fillId="0" borderId="16" xfId="1" applyFont="1" applyFill="1" applyBorder="1" applyAlignment="1">
      <alignment horizontal="left" vertical="center"/>
    </xf>
    <xf numFmtId="0" fontId="1" fillId="0" borderId="15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3" fillId="0" borderId="16" xfId="1" quotePrefix="1" applyFont="1" applyFill="1" applyBorder="1" applyAlignment="1">
      <alignment horizontal="center" vertical="center"/>
    </xf>
    <xf numFmtId="0" fontId="3" fillId="0" borderId="14" xfId="1" quotePrefix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0" fillId="0" borderId="14" xfId="0" applyBorder="1"/>
    <xf numFmtId="1" fontId="1" fillId="0" borderId="16" xfId="1" applyNumberFormat="1" applyFont="1" applyFill="1" applyBorder="1" applyAlignment="1">
      <alignment horizontal="center" vertical="center"/>
    </xf>
    <xf numFmtId="1" fontId="1" fillId="0" borderId="14" xfId="1" applyNumberFormat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1" fillId="0" borderId="16" xfId="1" applyFont="1" applyFill="1" applyBorder="1" applyAlignment="1">
      <alignment vertical="center" wrapText="1"/>
    </xf>
    <xf numFmtId="0" fontId="1" fillId="0" borderId="15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0" fontId="0" fillId="0" borderId="0" xfId="0"/>
    <xf numFmtId="164" fontId="3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22" fillId="0" borderId="14" xfId="0" applyFont="1" applyBorder="1"/>
    <xf numFmtId="0" fontId="9" fillId="0" borderId="16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1" fillId="0" borderId="1" xfId="1" quotePrefix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horizontal="right" vertical="center"/>
    </xf>
    <xf numFmtId="0" fontId="3" fillId="0" borderId="1" xfId="1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right" wrapText="1"/>
    </xf>
    <xf numFmtId="0" fontId="6" fillId="0" borderId="0" xfId="1" applyFont="1" applyFill="1" applyAlignment="1">
      <alignment horizontal="center" wrapText="1"/>
    </xf>
    <xf numFmtId="3" fontId="1" fillId="0" borderId="1" xfId="3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wrapText="1"/>
    </xf>
    <xf numFmtId="0" fontId="6" fillId="0" borderId="12" xfId="1" applyFont="1" applyFill="1" applyBorder="1" applyAlignment="1">
      <alignment horizontal="right" wrapText="1"/>
    </xf>
    <xf numFmtId="0" fontId="6" fillId="0" borderId="17" xfId="1" applyFont="1" applyBorder="1" applyAlignment="1">
      <alignment wrapText="1"/>
    </xf>
    <xf numFmtId="0" fontId="6" fillId="0" borderId="10" xfId="1" applyFont="1" applyBorder="1" applyAlignment="1">
      <alignment wrapText="1"/>
    </xf>
    <xf numFmtId="3" fontId="2" fillId="0" borderId="1" xfId="4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3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6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6" fontId="1" fillId="0" borderId="15" xfId="0" applyNumberFormat="1" applyFont="1" applyFill="1" applyBorder="1" applyAlignment="1">
      <alignment horizontal="left" vertical="center" wrapText="1"/>
    </xf>
    <xf numFmtId="166" fontId="1" fillId="0" borderId="14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/>
    </xf>
    <xf numFmtId="0" fontId="6" fillId="0" borderId="1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distributed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49" fontId="14" fillId="0" borderId="18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7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49" fontId="14" fillId="0" borderId="17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3" xfId="0" applyFont="1" applyBorder="1" applyAlignment="1">
      <alignment horizontal="center" vertical="distributed" wrapText="1"/>
    </xf>
    <xf numFmtId="0" fontId="14" fillId="0" borderId="18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6.%20&#233;vi%20ktgv.%20m&#243;d,%20z&#225;rsz&#225;m%20Sg.S.Ny/S&#225;gv&#225;r/2016.%20&#233;vi%20ktgv.rend.m&#243;d.%20I/S&#225;gv&#225;r_2_2016_K&#246;ltvet2016_mell&#233;klet%20(12.07.)test&#252;letire%20(J&#211;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ímrend 1. mell."/>
      <sheetName val="Bevétel 2. mell."/>
      <sheetName val="Kiadások 3. mell"/>
      <sheetName val="Felújítás (célonként) 4. mell."/>
      <sheetName val="Felhalm.kiad. 5. mell."/>
      <sheetName val="Több éves kihat. 6. mell."/>
      <sheetName val="Előir.felh.ütemterv.7. mell."/>
      <sheetName val="Mérleg 8. mell."/>
    </sheetNames>
    <sheetDataSet>
      <sheetData sheetId="0"/>
      <sheetData sheetId="1"/>
      <sheetData sheetId="2">
        <row r="59">
          <cell r="B5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B1" zoomScaleNormal="100" workbookViewId="0">
      <selection activeCell="H1" sqref="H1:K1"/>
    </sheetView>
  </sheetViews>
  <sheetFormatPr defaultRowHeight="12.75"/>
  <cols>
    <col min="1" max="1" width="16.85546875" style="63" customWidth="1"/>
    <col min="2" max="2" width="26.140625" style="63" customWidth="1"/>
    <col min="3" max="3" width="15.85546875" style="63" customWidth="1"/>
    <col min="4" max="4" width="15.140625" style="63" customWidth="1"/>
    <col min="5" max="5" width="12.42578125" style="63" bestFit="1" customWidth="1"/>
    <col min="6" max="6" width="9.140625" style="63"/>
    <col min="7" max="7" width="21.140625" style="63" customWidth="1"/>
    <col min="8" max="8" width="36.42578125" style="63" customWidth="1"/>
    <col min="9" max="9" width="15.28515625" style="63" customWidth="1"/>
    <col min="10" max="10" width="22.85546875" style="63" customWidth="1"/>
    <col min="11" max="11" width="23.28515625" style="63" customWidth="1"/>
    <col min="12" max="16384" width="9.140625" style="63"/>
  </cols>
  <sheetData>
    <row r="1" spans="1:11" ht="15.75">
      <c r="D1" s="65"/>
      <c r="E1" s="17"/>
      <c r="H1" s="130" t="s">
        <v>714</v>
      </c>
      <c r="I1" s="131"/>
      <c r="J1" s="131"/>
      <c r="K1" s="131"/>
    </row>
    <row r="2" spans="1:11" ht="18.75">
      <c r="A2" s="132" t="s">
        <v>674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33" t="s">
        <v>657</v>
      </c>
      <c r="B4" s="133"/>
      <c r="G4" s="66" t="s">
        <v>662</v>
      </c>
    </row>
    <row r="5" spans="1:11">
      <c r="D5" s="134" t="s">
        <v>708</v>
      </c>
      <c r="E5" s="134"/>
      <c r="J5" s="134" t="s">
        <v>708</v>
      </c>
      <c r="K5" s="134"/>
    </row>
    <row r="6" spans="1:11" ht="15.75">
      <c r="A6" s="143" t="s">
        <v>709</v>
      </c>
      <c r="B6" s="143"/>
      <c r="C6" s="144" t="s">
        <v>675</v>
      </c>
      <c r="D6" s="145"/>
      <c r="G6" s="143" t="s">
        <v>709</v>
      </c>
      <c r="H6" s="143"/>
      <c r="I6" s="144" t="s">
        <v>675</v>
      </c>
      <c r="J6" s="145"/>
    </row>
    <row r="7" spans="1:11">
      <c r="A7" s="143"/>
      <c r="B7" s="143"/>
      <c r="C7" s="146" t="s">
        <v>676</v>
      </c>
      <c r="D7" s="135" t="s">
        <v>677</v>
      </c>
      <c r="E7" s="135" t="s">
        <v>663</v>
      </c>
      <c r="G7" s="143"/>
      <c r="H7" s="143"/>
      <c r="I7" s="146" t="s">
        <v>676</v>
      </c>
      <c r="J7" s="135" t="s">
        <v>677</v>
      </c>
      <c r="K7" s="135" t="s">
        <v>663</v>
      </c>
    </row>
    <row r="8" spans="1:11" ht="31.5" customHeight="1">
      <c r="A8" s="67" t="s">
        <v>678</v>
      </c>
      <c r="B8" s="67" t="s">
        <v>679</v>
      </c>
      <c r="C8" s="147"/>
      <c r="D8" s="136"/>
      <c r="E8" s="136"/>
      <c r="G8" s="67" t="s">
        <v>678</v>
      </c>
      <c r="H8" s="67" t="s">
        <v>679</v>
      </c>
      <c r="I8" s="147"/>
      <c r="J8" s="136"/>
      <c r="K8" s="136"/>
    </row>
    <row r="9" spans="1:11">
      <c r="A9" s="137" t="s">
        <v>680</v>
      </c>
      <c r="B9" s="138" t="s">
        <v>681</v>
      </c>
      <c r="C9" s="139">
        <v>44100000</v>
      </c>
      <c r="D9" s="140">
        <v>38600000</v>
      </c>
      <c r="E9" s="140">
        <f>SUM(C9:D12)</f>
        <v>82700000</v>
      </c>
      <c r="G9" s="137" t="s">
        <v>680</v>
      </c>
      <c r="H9" s="138" t="s">
        <v>681</v>
      </c>
      <c r="I9" s="139">
        <v>60826315</v>
      </c>
      <c r="J9" s="140">
        <v>39702812</v>
      </c>
      <c r="K9" s="140">
        <f>SUM(I9:J12)</f>
        <v>100529127</v>
      </c>
    </row>
    <row r="10" spans="1:11">
      <c r="A10" s="137"/>
      <c r="B10" s="138"/>
      <c r="C10" s="139"/>
      <c r="D10" s="141"/>
      <c r="E10" s="141"/>
      <c r="G10" s="137"/>
      <c r="H10" s="138"/>
      <c r="I10" s="139"/>
      <c r="J10" s="141"/>
      <c r="K10" s="141"/>
    </row>
    <row r="11" spans="1:11" hidden="1">
      <c r="A11" s="137"/>
      <c r="B11" s="138"/>
      <c r="C11" s="139"/>
      <c r="D11" s="141"/>
      <c r="E11" s="141"/>
      <c r="G11" s="137"/>
      <c r="H11" s="138"/>
      <c r="I11" s="139"/>
      <c r="J11" s="141"/>
      <c r="K11" s="141"/>
    </row>
    <row r="12" spans="1:11" hidden="1">
      <c r="A12" s="137"/>
      <c r="B12" s="138"/>
      <c r="C12" s="139"/>
      <c r="D12" s="142"/>
      <c r="E12" s="142"/>
      <c r="G12" s="137"/>
      <c r="H12" s="138"/>
      <c r="I12" s="139"/>
      <c r="J12" s="142"/>
      <c r="K12" s="142"/>
    </row>
    <row r="13" spans="1:11" ht="25.5">
      <c r="A13" s="137"/>
      <c r="B13" s="68" t="s">
        <v>682</v>
      </c>
      <c r="C13" s="69">
        <v>12400000</v>
      </c>
      <c r="D13" s="70">
        <v>10200000</v>
      </c>
      <c r="E13" s="70">
        <f t="shared" ref="E13:E20" si="0">C13+D13</f>
        <v>22600000</v>
      </c>
      <c r="G13" s="137"/>
      <c r="H13" s="68" t="s">
        <v>682</v>
      </c>
      <c r="I13" s="69">
        <v>14998096</v>
      </c>
      <c r="J13" s="70">
        <v>11042188</v>
      </c>
      <c r="K13" s="70">
        <f t="shared" ref="K13:K18" si="1">SUM(I13:J13)</f>
        <v>26040284</v>
      </c>
    </row>
    <row r="14" spans="1:11" ht="15.75">
      <c r="A14" s="137"/>
      <c r="B14" s="68" t="s">
        <v>683</v>
      </c>
      <c r="C14" s="69">
        <v>43000000</v>
      </c>
      <c r="D14" s="71">
        <v>11800000</v>
      </c>
      <c r="E14" s="71">
        <f t="shared" si="0"/>
        <v>54800000</v>
      </c>
      <c r="G14" s="137"/>
      <c r="H14" s="68" t="s">
        <v>683</v>
      </c>
      <c r="I14" s="69">
        <v>42160394</v>
      </c>
      <c r="J14" s="71">
        <v>11275000</v>
      </c>
      <c r="K14" s="71">
        <f t="shared" si="1"/>
        <v>53435394</v>
      </c>
    </row>
    <row r="15" spans="1:11" ht="15.75">
      <c r="A15" s="137"/>
      <c r="B15" s="68" t="s">
        <v>684</v>
      </c>
      <c r="C15" s="69">
        <v>5300000</v>
      </c>
      <c r="D15" s="71">
        <v>0</v>
      </c>
      <c r="E15" s="71">
        <f t="shared" si="0"/>
        <v>5300000</v>
      </c>
      <c r="G15" s="137"/>
      <c r="H15" s="68" t="s">
        <v>684</v>
      </c>
      <c r="I15" s="69">
        <v>7343627</v>
      </c>
      <c r="J15" s="71">
        <v>0</v>
      </c>
      <c r="K15" s="71">
        <f t="shared" si="1"/>
        <v>7343627</v>
      </c>
    </row>
    <row r="16" spans="1:11" ht="25.5">
      <c r="A16" s="137"/>
      <c r="B16" s="68" t="s">
        <v>685</v>
      </c>
      <c r="C16" s="69">
        <v>91971000</v>
      </c>
      <c r="D16" s="71">
        <v>0</v>
      </c>
      <c r="E16" s="71">
        <f t="shared" si="0"/>
        <v>91971000</v>
      </c>
      <c r="G16" s="137"/>
      <c r="H16" s="68" t="s">
        <v>685</v>
      </c>
      <c r="I16" s="69">
        <v>119845384</v>
      </c>
      <c r="J16" s="71">
        <v>0</v>
      </c>
      <c r="K16" s="71">
        <f t="shared" si="1"/>
        <v>119845384</v>
      </c>
    </row>
    <row r="17" spans="1:11" ht="15.75">
      <c r="A17" s="137" t="s">
        <v>686</v>
      </c>
      <c r="B17" s="68" t="s">
        <v>687</v>
      </c>
      <c r="C17" s="72">
        <v>610575000</v>
      </c>
      <c r="D17" s="71">
        <v>400000</v>
      </c>
      <c r="E17" s="71">
        <f t="shared" si="0"/>
        <v>610975000</v>
      </c>
      <c r="G17" s="137" t="s">
        <v>686</v>
      </c>
      <c r="H17" s="68" t="s">
        <v>687</v>
      </c>
      <c r="I17" s="72">
        <v>616699060</v>
      </c>
      <c r="J17" s="71">
        <v>885000</v>
      </c>
      <c r="K17" s="71">
        <f t="shared" si="1"/>
        <v>617584060</v>
      </c>
    </row>
    <row r="18" spans="1:11" ht="15.75">
      <c r="A18" s="137"/>
      <c r="B18" s="68" t="s">
        <v>688</v>
      </c>
      <c r="C18" s="72">
        <v>3000000</v>
      </c>
      <c r="D18" s="71">
        <v>0</v>
      </c>
      <c r="E18" s="71">
        <f t="shared" si="0"/>
        <v>3000000</v>
      </c>
      <c r="G18" s="137"/>
      <c r="H18" s="68" t="s">
        <v>688</v>
      </c>
      <c r="I18" s="72">
        <v>16589506</v>
      </c>
      <c r="J18" s="71">
        <v>0</v>
      </c>
      <c r="K18" s="71">
        <f t="shared" si="1"/>
        <v>16589506</v>
      </c>
    </row>
    <row r="19" spans="1:11" ht="15.75">
      <c r="A19" s="73" t="s">
        <v>689</v>
      </c>
      <c r="B19" s="82" t="s">
        <v>690</v>
      </c>
      <c r="C19" s="72">
        <f>'[1]Kiadások 3. mell'!B59</f>
        <v>0</v>
      </c>
      <c r="D19" s="71">
        <v>0</v>
      </c>
      <c r="E19" s="71">
        <f t="shared" si="0"/>
        <v>0</v>
      </c>
      <c r="G19" s="73" t="s">
        <v>689</v>
      </c>
      <c r="H19" s="82" t="s">
        <v>690</v>
      </c>
      <c r="I19" s="72"/>
      <c r="J19" s="71">
        <v>0</v>
      </c>
      <c r="K19" s="71">
        <f t="shared" ref="K19:K22" si="2">I19+J19</f>
        <v>0</v>
      </c>
    </row>
    <row r="20" spans="1:11" ht="25.5">
      <c r="A20" s="74" t="s">
        <v>691</v>
      </c>
      <c r="B20" s="82" t="s">
        <v>692</v>
      </c>
      <c r="C20" s="72">
        <v>5026221</v>
      </c>
      <c r="D20" s="71">
        <v>0</v>
      </c>
      <c r="E20" s="71">
        <f t="shared" si="0"/>
        <v>5026221</v>
      </c>
      <c r="G20" s="74" t="s">
        <v>691</v>
      </c>
      <c r="H20" s="82" t="s">
        <v>692</v>
      </c>
      <c r="I20" s="72">
        <v>5026265</v>
      </c>
      <c r="J20" s="71">
        <v>0</v>
      </c>
      <c r="K20" s="71">
        <f t="shared" si="2"/>
        <v>5026265</v>
      </c>
    </row>
    <row r="21" spans="1:11" ht="25.5">
      <c r="A21" s="74"/>
      <c r="B21" s="82" t="s">
        <v>693</v>
      </c>
      <c r="C21" s="72">
        <v>59127779</v>
      </c>
      <c r="D21" s="71">
        <v>0</v>
      </c>
      <c r="E21" s="71">
        <v>0</v>
      </c>
      <c r="G21" s="74"/>
      <c r="H21" s="82" t="s">
        <v>693</v>
      </c>
      <c r="I21" s="72">
        <v>59127779</v>
      </c>
      <c r="J21" s="71">
        <v>0</v>
      </c>
      <c r="K21" s="71">
        <v>0</v>
      </c>
    </row>
    <row r="22" spans="1:11" ht="25.5">
      <c r="A22" s="75"/>
      <c r="B22" s="83" t="s">
        <v>694</v>
      </c>
      <c r="C22" s="76">
        <f>SUM(C19:C21)</f>
        <v>64154000</v>
      </c>
      <c r="D22" s="77">
        <v>0</v>
      </c>
      <c r="E22" s="71">
        <f>SUM(C22:D22)</f>
        <v>64154000</v>
      </c>
      <c r="G22" s="75"/>
      <c r="H22" s="84" t="s">
        <v>695</v>
      </c>
      <c r="I22" s="76">
        <f>SUM(I19:I21)</f>
        <v>64154044</v>
      </c>
      <c r="J22" s="77">
        <v>0</v>
      </c>
      <c r="K22" s="71">
        <f t="shared" si="2"/>
        <v>64154044</v>
      </c>
    </row>
    <row r="23" spans="1:11" ht="15.75">
      <c r="A23" s="78"/>
      <c r="B23" s="79" t="s">
        <v>696</v>
      </c>
      <c r="C23" s="85">
        <f>SUM(C9:C18)+C22</f>
        <v>874500000</v>
      </c>
      <c r="D23" s="85">
        <f>SUM(D9:D21)</f>
        <v>61000000</v>
      </c>
      <c r="E23" s="85">
        <f>SUM(E9:E21)</f>
        <v>876372221</v>
      </c>
      <c r="G23" s="78"/>
      <c r="H23" s="79" t="s">
        <v>696</v>
      </c>
      <c r="I23" s="80">
        <f>SUM(I9:I21)</f>
        <v>942616426</v>
      </c>
      <c r="J23" s="80">
        <f>SUM(J9:J21)</f>
        <v>62905000</v>
      </c>
      <c r="K23" s="80">
        <f>SUM(K9,K13,K14,K15,K16,K17,K18,K20,I21)</f>
        <v>1005521426</v>
      </c>
    </row>
    <row r="24" spans="1:11">
      <c r="I24" s="81"/>
      <c r="J24" s="81"/>
    </row>
    <row r="25" spans="1:11" ht="15.75">
      <c r="A25" s="143" t="s">
        <v>710</v>
      </c>
      <c r="B25" s="143"/>
      <c r="C25" s="144" t="s">
        <v>675</v>
      </c>
      <c r="D25" s="145"/>
      <c r="G25" s="143" t="s">
        <v>710</v>
      </c>
      <c r="H25" s="143"/>
      <c r="I25" s="152" t="s">
        <v>675</v>
      </c>
      <c r="J25" s="153"/>
    </row>
    <row r="26" spans="1:11">
      <c r="A26" s="143"/>
      <c r="B26" s="143"/>
      <c r="C26" s="146" t="s">
        <v>676</v>
      </c>
      <c r="D26" s="135" t="s">
        <v>677</v>
      </c>
      <c r="E26" s="135" t="s">
        <v>663</v>
      </c>
      <c r="G26" s="143"/>
      <c r="H26" s="143"/>
      <c r="I26" s="148" t="s">
        <v>676</v>
      </c>
      <c r="J26" s="150" t="s">
        <v>677</v>
      </c>
      <c r="K26" s="135" t="s">
        <v>663</v>
      </c>
    </row>
    <row r="27" spans="1:11" ht="36.75" customHeight="1">
      <c r="A27" s="67" t="s">
        <v>678</v>
      </c>
      <c r="B27" s="67" t="s">
        <v>679</v>
      </c>
      <c r="C27" s="147"/>
      <c r="D27" s="136"/>
      <c r="E27" s="136"/>
      <c r="G27" s="67" t="s">
        <v>678</v>
      </c>
      <c r="H27" s="67" t="s">
        <v>679</v>
      </c>
      <c r="I27" s="149"/>
      <c r="J27" s="151"/>
      <c r="K27" s="136"/>
    </row>
    <row r="28" spans="1:11">
      <c r="A28" s="137" t="s">
        <v>680</v>
      </c>
      <c r="B28" s="138" t="s">
        <v>697</v>
      </c>
      <c r="C28" s="139">
        <v>169955000</v>
      </c>
      <c r="D28" s="140">
        <v>0</v>
      </c>
      <c r="E28" s="140">
        <f>SUM(C28:D31)</f>
        <v>169955000</v>
      </c>
      <c r="G28" s="137" t="s">
        <v>680</v>
      </c>
      <c r="H28" s="138" t="s">
        <v>697</v>
      </c>
      <c r="I28" s="139">
        <v>201981659</v>
      </c>
      <c r="J28" s="140">
        <v>967031</v>
      </c>
      <c r="K28" s="140">
        <f>SUM(I28:J31)</f>
        <v>202948690</v>
      </c>
    </row>
    <row r="29" spans="1:11">
      <c r="A29" s="137"/>
      <c r="B29" s="138"/>
      <c r="C29" s="139"/>
      <c r="D29" s="141"/>
      <c r="E29" s="141"/>
      <c r="G29" s="137"/>
      <c r="H29" s="138"/>
      <c r="I29" s="139"/>
      <c r="J29" s="141"/>
      <c r="K29" s="141"/>
    </row>
    <row r="30" spans="1:11">
      <c r="A30" s="137"/>
      <c r="B30" s="138"/>
      <c r="C30" s="139"/>
      <c r="D30" s="141"/>
      <c r="E30" s="141"/>
      <c r="G30" s="137"/>
      <c r="H30" s="138"/>
      <c r="I30" s="139"/>
      <c r="J30" s="141"/>
      <c r="K30" s="141"/>
    </row>
    <row r="31" spans="1:11">
      <c r="A31" s="137"/>
      <c r="B31" s="138"/>
      <c r="C31" s="139"/>
      <c r="D31" s="142"/>
      <c r="E31" s="142"/>
      <c r="G31" s="137"/>
      <c r="H31" s="138"/>
      <c r="I31" s="139"/>
      <c r="J31" s="142"/>
      <c r="K31" s="142"/>
    </row>
    <row r="32" spans="1:11" ht="15.75">
      <c r="A32" s="137"/>
      <c r="B32" s="68" t="s">
        <v>698</v>
      </c>
      <c r="C32" s="69">
        <v>62700000</v>
      </c>
      <c r="D32" s="70">
        <v>0</v>
      </c>
      <c r="E32" s="70">
        <f t="shared" ref="E32:E39" si="3">C32+D32</f>
        <v>62700000</v>
      </c>
      <c r="G32" s="137"/>
      <c r="H32" s="68" t="s">
        <v>698</v>
      </c>
      <c r="I32" s="69">
        <v>87236405</v>
      </c>
      <c r="J32" s="70">
        <v>0</v>
      </c>
      <c r="K32" s="70">
        <f>SUM(I32:J32)</f>
        <v>87236405</v>
      </c>
    </row>
    <row r="33" spans="1:11" ht="15.75">
      <c r="A33" s="137"/>
      <c r="B33" s="68" t="s">
        <v>699</v>
      </c>
      <c r="C33" s="69">
        <v>14989019</v>
      </c>
      <c r="D33" s="71">
        <v>1200000</v>
      </c>
      <c r="E33" s="70">
        <v>16189019</v>
      </c>
      <c r="G33" s="137"/>
      <c r="H33" s="68" t="s">
        <v>699</v>
      </c>
      <c r="I33" s="69">
        <v>15716831</v>
      </c>
      <c r="J33" s="71">
        <v>919190</v>
      </c>
      <c r="K33" s="70">
        <f t="shared" ref="K33:K40" si="4">SUM(I33:J33)</f>
        <v>16636021</v>
      </c>
    </row>
    <row r="34" spans="1:11" ht="25.5">
      <c r="A34" s="137"/>
      <c r="B34" s="68" t="s">
        <v>700</v>
      </c>
      <c r="C34" s="69">
        <v>1080000</v>
      </c>
      <c r="D34" s="71"/>
      <c r="E34" s="70">
        <f t="shared" si="3"/>
        <v>1080000</v>
      </c>
      <c r="G34" s="137"/>
      <c r="H34" s="68" t="s">
        <v>700</v>
      </c>
      <c r="I34" s="69">
        <v>120000</v>
      </c>
      <c r="J34" s="71">
        <v>0</v>
      </c>
      <c r="K34" s="70">
        <f t="shared" si="4"/>
        <v>120000</v>
      </c>
    </row>
    <row r="35" spans="1:11" ht="15.75">
      <c r="A35" s="137"/>
      <c r="B35" s="68"/>
      <c r="C35" s="69">
        <f>'[1]Kiadások 3. mell'!B67</f>
        <v>0</v>
      </c>
      <c r="D35" s="71">
        <v>0</v>
      </c>
      <c r="E35" s="70">
        <f t="shared" si="3"/>
        <v>0</v>
      </c>
      <c r="G35" s="137"/>
      <c r="H35" s="68"/>
      <c r="I35" s="69">
        <f>'[1]Kiadások 3. mell'!H67</f>
        <v>0</v>
      </c>
      <c r="J35" s="71">
        <v>0</v>
      </c>
      <c r="K35" s="70">
        <f t="shared" si="4"/>
        <v>0</v>
      </c>
    </row>
    <row r="36" spans="1:11" ht="15.75">
      <c r="A36" s="137" t="s">
        <v>686</v>
      </c>
      <c r="B36" s="68" t="s">
        <v>701</v>
      </c>
      <c r="C36" s="72">
        <v>25230000</v>
      </c>
      <c r="D36" s="71">
        <v>0</v>
      </c>
      <c r="E36" s="70">
        <f t="shared" si="3"/>
        <v>25230000</v>
      </c>
      <c r="G36" s="137" t="s">
        <v>686</v>
      </c>
      <c r="H36" s="68" t="s">
        <v>701</v>
      </c>
      <c r="I36" s="72">
        <v>27870000</v>
      </c>
      <c r="J36" s="71">
        <v>0</v>
      </c>
      <c r="K36" s="70">
        <f t="shared" si="4"/>
        <v>27870000</v>
      </c>
    </row>
    <row r="37" spans="1:11" ht="15.75">
      <c r="A37" s="137"/>
      <c r="B37" s="68" t="s">
        <v>702</v>
      </c>
      <c r="C37" s="72">
        <v>478000000</v>
      </c>
      <c r="D37" s="71">
        <v>0</v>
      </c>
      <c r="E37" s="70">
        <f t="shared" si="3"/>
        <v>478000000</v>
      </c>
      <c r="G37" s="137"/>
      <c r="H37" s="68" t="s">
        <v>702</v>
      </c>
      <c r="I37" s="72">
        <v>482165404</v>
      </c>
      <c r="J37" s="71">
        <v>0</v>
      </c>
      <c r="K37" s="70">
        <f t="shared" si="4"/>
        <v>482165404</v>
      </c>
    </row>
    <row r="38" spans="1:11" ht="15.75">
      <c r="A38" s="73" t="s">
        <v>689</v>
      </c>
      <c r="B38" s="82" t="s">
        <v>703</v>
      </c>
      <c r="C38" s="72">
        <v>22545981</v>
      </c>
      <c r="D38" s="71">
        <v>672221</v>
      </c>
      <c r="E38" s="70">
        <f t="shared" si="3"/>
        <v>23218202</v>
      </c>
      <c r="G38" s="73" t="s">
        <v>689</v>
      </c>
      <c r="H38" s="82" t="s">
        <v>703</v>
      </c>
      <c r="I38" s="72">
        <v>22545981</v>
      </c>
      <c r="J38" s="71">
        <v>1891000</v>
      </c>
      <c r="K38" s="70">
        <f t="shared" si="4"/>
        <v>24436981</v>
      </c>
    </row>
    <row r="39" spans="1:11" ht="25.5">
      <c r="A39" s="74" t="s">
        <v>704</v>
      </c>
      <c r="B39" s="82" t="s">
        <v>705</v>
      </c>
      <c r="C39" s="72">
        <v>100000000</v>
      </c>
      <c r="D39" s="71">
        <v>0</v>
      </c>
      <c r="E39" s="70">
        <f t="shared" si="3"/>
        <v>100000000</v>
      </c>
      <c r="G39" s="74" t="s">
        <v>704</v>
      </c>
      <c r="H39" s="82" t="s">
        <v>705</v>
      </c>
      <c r="I39" s="72">
        <v>100000000</v>
      </c>
      <c r="J39" s="71">
        <v>0</v>
      </c>
      <c r="K39" s="70">
        <f t="shared" si="4"/>
        <v>100000000</v>
      </c>
    </row>
    <row r="40" spans="1:11" ht="15.75">
      <c r="A40" s="74"/>
      <c r="B40" s="154" t="s">
        <v>706</v>
      </c>
      <c r="C40" s="156">
        <f>'[1]Kiadások 3. mell'!B80</f>
        <v>0</v>
      </c>
      <c r="D40" s="140">
        <v>59127779</v>
      </c>
      <c r="E40" s="140">
        <v>0</v>
      </c>
      <c r="G40" s="74"/>
      <c r="H40" s="82" t="s">
        <v>711</v>
      </c>
      <c r="I40" s="72">
        <v>4980146</v>
      </c>
      <c r="J40" s="71">
        <v>0</v>
      </c>
      <c r="K40" s="70">
        <f t="shared" si="4"/>
        <v>4980146</v>
      </c>
    </row>
    <row r="41" spans="1:11" ht="38.25" customHeight="1">
      <c r="A41" s="74"/>
      <c r="B41" s="155"/>
      <c r="C41" s="157"/>
      <c r="D41" s="142"/>
      <c r="E41" s="142"/>
      <c r="G41" s="74"/>
      <c r="H41" s="82" t="s">
        <v>713</v>
      </c>
      <c r="I41" s="72">
        <f>'[1]Kiadások 3. mell'!H80</f>
        <v>0</v>
      </c>
      <c r="J41" s="71">
        <v>59127779</v>
      </c>
      <c r="K41" s="71">
        <f>SUM(I41:J41)</f>
        <v>59127779</v>
      </c>
    </row>
    <row r="42" spans="1:11" ht="15.75">
      <c r="A42" s="75"/>
      <c r="B42" s="83" t="s">
        <v>707</v>
      </c>
      <c r="C42" s="76">
        <f>SUM(C38:C40)</f>
        <v>122545981</v>
      </c>
      <c r="D42" s="77"/>
      <c r="E42" s="77"/>
      <c r="G42" s="75"/>
      <c r="H42" s="83" t="s">
        <v>707</v>
      </c>
      <c r="I42" s="76">
        <f>SUM(I38:I41)</f>
        <v>127526127</v>
      </c>
      <c r="J42" s="77">
        <v>0</v>
      </c>
      <c r="K42" s="77">
        <v>127526127</v>
      </c>
    </row>
    <row r="43" spans="1:11" ht="15.75">
      <c r="A43" s="78"/>
      <c r="B43" s="79" t="s">
        <v>696</v>
      </c>
      <c r="C43" s="85">
        <f>SUM(C28:C37)+C42</f>
        <v>874500000</v>
      </c>
      <c r="D43" s="85">
        <f>SUM(D28:D40)</f>
        <v>61000000</v>
      </c>
      <c r="E43" s="85">
        <f>SUM(E28:E40)</f>
        <v>876372221</v>
      </c>
      <c r="G43" s="78"/>
      <c r="H43" s="79" t="s">
        <v>696</v>
      </c>
      <c r="I43" s="80">
        <f>SUM(I28:I41)</f>
        <v>942616426</v>
      </c>
      <c r="J43" s="80">
        <f>SUM(J28:J41)</f>
        <v>62905000</v>
      </c>
      <c r="K43" s="80">
        <f>SUM(K28:K41)</f>
        <v>1005521426</v>
      </c>
    </row>
    <row r="44" spans="1:11">
      <c r="C44" s="86"/>
      <c r="D44" s="86"/>
      <c r="E44" s="86"/>
    </row>
  </sheetData>
  <mergeCells count="53">
    <mergeCell ref="B40:B41"/>
    <mergeCell ref="C40:C41"/>
    <mergeCell ref="D40:D41"/>
    <mergeCell ref="E40:E41"/>
    <mergeCell ref="K28:K31"/>
    <mergeCell ref="A36:A37"/>
    <mergeCell ref="G36:G37"/>
    <mergeCell ref="K26:K27"/>
    <mergeCell ref="A28:A35"/>
    <mergeCell ref="B28:B31"/>
    <mergeCell ref="C28:C31"/>
    <mergeCell ref="D28:D31"/>
    <mergeCell ref="E28:E31"/>
    <mergeCell ref="G28:G35"/>
    <mergeCell ref="H28:H31"/>
    <mergeCell ref="I28:I31"/>
    <mergeCell ref="J28:J31"/>
    <mergeCell ref="A25:B26"/>
    <mergeCell ref="C25:D25"/>
    <mergeCell ref="G25:H26"/>
    <mergeCell ref="I25:J25"/>
    <mergeCell ref="C26:C27"/>
    <mergeCell ref="D26:D27"/>
    <mergeCell ref="E26:E27"/>
    <mergeCell ref="I26:I27"/>
    <mergeCell ref="J26:J27"/>
    <mergeCell ref="A17:A18"/>
    <mergeCell ref="G17:G18"/>
    <mergeCell ref="D7:D8"/>
    <mergeCell ref="E7:E8"/>
    <mergeCell ref="I7:I8"/>
    <mergeCell ref="G9:G16"/>
    <mergeCell ref="H9:H12"/>
    <mergeCell ref="I9:I12"/>
    <mergeCell ref="J7:J8"/>
    <mergeCell ref="K7:K8"/>
    <mergeCell ref="A9:A16"/>
    <mergeCell ref="B9:B12"/>
    <mergeCell ref="C9:C12"/>
    <mergeCell ref="D9:D12"/>
    <mergeCell ref="E9:E12"/>
    <mergeCell ref="A6:B7"/>
    <mergeCell ref="C6:D6"/>
    <mergeCell ref="G6:H7"/>
    <mergeCell ref="I6:J6"/>
    <mergeCell ref="C7:C8"/>
    <mergeCell ref="J9:J12"/>
    <mergeCell ref="K9:K12"/>
    <mergeCell ref="H1:K1"/>
    <mergeCell ref="A2:K2"/>
    <mergeCell ref="A4:B4"/>
    <mergeCell ref="D5:E5"/>
    <mergeCell ref="J5:K5"/>
  </mergeCells>
  <pageMargins left="0.7" right="0.7" top="0.75" bottom="0.75" header="0.3" footer="0.3"/>
  <pageSetup paperSize="9" scale="59" orientation="landscape" r:id="rId1"/>
  <ignoredErrors>
    <ignoredError sqref="E9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G30"/>
  <sheetViews>
    <sheetView view="pageBreakPreview" topLeftCell="B1" zoomScale="130" zoomScaleNormal="100" zoomScaleSheetLayoutView="130" workbookViewId="0">
      <selection activeCell="B1" sqref="B1:Y1"/>
    </sheetView>
  </sheetViews>
  <sheetFormatPr defaultRowHeight="12.75"/>
  <cols>
    <col min="1" max="1" width="5.140625" style="89" customWidth="1"/>
    <col min="2" max="2" width="4.7109375" style="89" customWidth="1"/>
    <col min="3" max="3" width="4.85546875" style="89" customWidth="1"/>
    <col min="4" max="8" width="4.7109375" style="89" customWidth="1"/>
    <col min="9" max="9" width="5.28515625" style="89" customWidth="1"/>
    <col min="10" max="10" width="4.42578125" style="89" customWidth="1"/>
    <col min="11" max="11" width="4.7109375" style="89" customWidth="1"/>
    <col min="12" max="12" width="3.42578125" style="89" customWidth="1"/>
    <col min="13" max="20" width="10.140625" style="89" bestFit="1" customWidth="1"/>
    <col min="21" max="21" width="11.140625" style="89" bestFit="1" customWidth="1"/>
    <col min="22" max="23" width="10.140625" style="89" bestFit="1" customWidth="1"/>
    <col min="24" max="24" width="11.140625" style="89" customWidth="1"/>
    <col min="25" max="25" width="11.140625" style="89" bestFit="1" customWidth="1"/>
    <col min="26" max="26" width="9.85546875" style="89" bestFit="1" customWidth="1"/>
    <col min="27" max="27" width="0.140625" style="89" customWidth="1"/>
    <col min="28" max="31" width="9.140625" style="89" customWidth="1"/>
    <col min="32" max="248" width="9.140625" style="89"/>
    <col min="249" max="249" width="4.7109375" style="89" customWidth="1"/>
    <col min="250" max="250" width="4.85546875" style="89" customWidth="1"/>
    <col min="251" max="255" width="4.7109375" style="89" customWidth="1"/>
    <col min="256" max="256" width="5.28515625" style="89" customWidth="1"/>
    <col min="257" max="259" width="4.7109375" style="89" customWidth="1"/>
    <col min="260" max="260" width="4.5703125" style="89" customWidth="1"/>
    <col min="261" max="267" width="4.7109375" style="89" customWidth="1"/>
    <col min="268" max="268" width="4.5703125" style="89" customWidth="1"/>
    <col min="269" max="272" width="4.7109375" style="89" customWidth="1"/>
    <col min="273" max="273" width="4.85546875" style="89" customWidth="1"/>
    <col min="274" max="274" width="6.140625" style="89" customWidth="1"/>
    <col min="275" max="504" width="9.140625" style="89"/>
    <col min="505" max="505" width="4.7109375" style="89" customWidth="1"/>
    <col min="506" max="506" width="4.85546875" style="89" customWidth="1"/>
    <col min="507" max="511" width="4.7109375" style="89" customWidth="1"/>
    <col min="512" max="512" width="5.28515625" style="89" customWidth="1"/>
    <col min="513" max="515" width="4.7109375" style="89" customWidth="1"/>
    <col min="516" max="516" width="4.5703125" style="89" customWidth="1"/>
    <col min="517" max="523" width="4.7109375" style="89" customWidth="1"/>
    <col min="524" max="524" width="4.5703125" style="89" customWidth="1"/>
    <col min="525" max="528" width="4.7109375" style="89" customWidth="1"/>
    <col min="529" max="529" width="4.85546875" style="89" customWidth="1"/>
    <col min="530" max="530" width="6.140625" style="89" customWidth="1"/>
    <col min="531" max="760" width="9.140625" style="89"/>
    <col min="761" max="761" width="4.7109375" style="89" customWidth="1"/>
    <col min="762" max="762" width="4.85546875" style="89" customWidth="1"/>
    <col min="763" max="767" width="4.7109375" style="89" customWidth="1"/>
    <col min="768" max="768" width="5.28515625" style="89" customWidth="1"/>
    <col min="769" max="771" width="4.7109375" style="89" customWidth="1"/>
    <col min="772" max="772" width="4.5703125" style="89" customWidth="1"/>
    <col min="773" max="779" width="4.7109375" style="89" customWidth="1"/>
    <col min="780" max="780" width="4.5703125" style="89" customWidth="1"/>
    <col min="781" max="784" width="4.7109375" style="89" customWidth="1"/>
    <col min="785" max="785" width="4.85546875" style="89" customWidth="1"/>
    <col min="786" max="786" width="6.140625" style="89" customWidth="1"/>
    <col min="787" max="1016" width="9.140625" style="89"/>
    <col min="1017" max="1017" width="4.7109375" style="89" customWidth="1"/>
    <col min="1018" max="1018" width="4.85546875" style="89" customWidth="1"/>
    <col min="1019" max="1023" width="4.7109375" style="89" customWidth="1"/>
    <col min="1024" max="1024" width="5.28515625" style="89" customWidth="1"/>
    <col min="1025" max="1027" width="4.7109375" style="89" customWidth="1"/>
    <col min="1028" max="1028" width="4.5703125" style="89" customWidth="1"/>
    <col min="1029" max="1035" width="4.7109375" style="89" customWidth="1"/>
    <col min="1036" max="1036" width="4.5703125" style="89" customWidth="1"/>
    <col min="1037" max="1040" width="4.7109375" style="89" customWidth="1"/>
    <col min="1041" max="1041" width="4.85546875" style="89" customWidth="1"/>
    <col min="1042" max="1042" width="6.140625" style="89" customWidth="1"/>
    <col min="1043" max="1272" width="9.140625" style="89"/>
    <col min="1273" max="1273" width="4.7109375" style="89" customWidth="1"/>
    <col min="1274" max="1274" width="4.85546875" style="89" customWidth="1"/>
    <col min="1275" max="1279" width="4.7109375" style="89" customWidth="1"/>
    <col min="1280" max="1280" width="5.28515625" style="89" customWidth="1"/>
    <col min="1281" max="1283" width="4.7109375" style="89" customWidth="1"/>
    <col min="1284" max="1284" width="4.5703125" style="89" customWidth="1"/>
    <col min="1285" max="1291" width="4.7109375" style="89" customWidth="1"/>
    <col min="1292" max="1292" width="4.5703125" style="89" customWidth="1"/>
    <col min="1293" max="1296" width="4.7109375" style="89" customWidth="1"/>
    <col min="1297" max="1297" width="4.85546875" style="89" customWidth="1"/>
    <col min="1298" max="1298" width="6.140625" style="89" customWidth="1"/>
    <col min="1299" max="1528" width="9.140625" style="89"/>
    <col min="1529" max="1529" width="4.7109375" style="89" customWidth="1"/>
    <col min="1530" max="1530" width="4.85546875" style="89" customWidth="1"/>
    <col min="1531" max="1535" width="4.7109375" style="89" customWidth="1"/>
    <col min="1536" max="1536" width="5.28515625" style="89" customWidth="1"/>
    <col min="1537" max="1539" width="4.7109375" style="89" customWidth="1"/>
    <col min="1540" max="1540" width="4.5703125" style="89" customWidth="1"/>
    <col min="1541" max="1547" width="4.7109375" style="89" customWidth="1"/>
    <col min="1548" max="1548" width="4.5703125" style="89" customWidth="1"/>
    <col min="1549" max="1552" width="4.7109375" style="89" customWidth="1"/>
    <col min="1553" max="1553" width="4.85546875" style="89" customWidth="1"/>
    <col min="1554" max="1554" width="6.140625" style="89" customWidth="1"/>
    <col min="1555" max="1784" width="9.140625" style="89"/>
    <col min="1785" max="1785" width="4.7109375" style="89" customWidth="1"/>
    <col min="1786" max="1786" width="4.85546875" style="89" customWidth="1"/>
    <col min="1787" max="1791" width="4.7109375" style="89" customWidth="1"/>
    <col min="1792" max="1792" width="5.28515625" style="89" customWidth="1"/>
    <col min="1793" max="1795" width="4.7109375" style="89" customWidth="1"/>
    <col min="1796" max="1796" width="4.5703125" style="89" customWidth="1"/>
    <col min="1797" max="1803" width="4.7109375" style="89" customWidth="1"/>
    <col min="1804" max="1804" width="4.5703125" style="89" customWidth="1"/>
    <col min="1805" max="1808" width="4.7109375" style="89" customWidth="1"/>
    <col min="1809" max="1809" width="4.85546875" style="89" customWidth="1"/>
    <col min="1810" max="1810" width="6.140625" style="89" customWidth="1"/>
    <col min="1811" max="2040" width="9.140625" style="89"/>
    <col min="2041" max="2041" width="4.7109375" style="89" customWidth="1"/>
    <col min="2042" max="2042" width="4.85546875" style="89" customWidth="1"/>
    <col min="2043" max="2047" width="4.7109375" style="89" customWidth="1"/>
    <col min="2048" max="2048" width="5.28515625" style="89" customWidth="1"/>
    <col min="2049" max="2051" width="4.7109375" style="89" customWidth="1"/>
    <col min="2052" max="2052" width="4.5703125" style="89" customWidth="1"/>
    <col min="2053" max="2059" width="4.7109375" style="89" customWidth="1"/>
    <col min="2060" max="2060" width="4.5703125" style="89" customWidth="1"/>
    <col min="2061" max="2064" width="4.7109375" style="89" customWidth="1"/>
    <col min="2065" max="2065" width="4.85546875" style="89" customWidth="1"/>
    <col min="2066" max="2066" width="6.140625" style="89" customWidth="1"/>
    <col min="2067" max="2296" width="9.140625" style="89"/>
    <col min="2297" max="2297" width="4.7109375" style="89" customWidth="1"/>
    <col min="2298" max="2298" width="4.85546875" style="89" customWidth="1"/>
    <col min="2299" max="2303" width="4.7109375" style="89" customWidth="1"/>
    <col min="2304" max="2304" width="5.28515625" style="89" customWidth="1"/>
    <col min="2305" max="2307" width="4.7109375" style="89" customWidth="1"/>
    <col min="2308" max="2308" width="4.5703125" style="89" customWidth="1"/>
    <col min="2309" max="2315" width="4.7109375" style="89" customWidth="1"/>
    <col min="2316" max="2316" width="4.5703125" style="89" customWidth="1"/>
    <col min="2317" max="2320" width="4.7109375" style="89" customWidth="1"/>
    <col min="2321" max="2321" width="4.85546875" style="89" customWidth="1"/>
    <col min="2322" max="2322" width="6.140625" style="89" customWidth="1"/>
    <col min="2323" max="2552" width="9.140625" style="89"/>
    <col min="2553" max="2553" width="4.7109375" style="89" customWidth="1"/>
    <col min="2554" max="2554" width="4.85546875" style="89" customWidth="1"/>
    <col min="2555" max="2559" width="4.7109375" style="89" customWidth="1"/>
    <col min="2560" max="2560" width="5.28515625" style="89" customWidth="1"/>
    <col min="2561" max="2563" width="4.7109375" style="89" customWidth="1"/>
    <col min="2564" max="2564" width="4.5703125" style="89" customWidth="1"/>
    <col min="2565" max="2571" width="4.7109375" style="89" customWidth="1"/>
    <col min="2572" max="2572" width="4.5703125" style="89" customWidth="1"/>
    <col min="2573" max="2576" width="4.7109375" style="89" customWidth="1"/>
    <col min="2577" max="2577" width="4.85546875" style="89" customWidth="1"/>
    <col min="2578" max="2578" width="6.140625" style="89" customWidth="1"/>
    <col min="2579" max="2808" width="9.140625" style="89"/>
    <col min="2809" max="2809" width="4.7109375" style="89" customWidth="1"/>
    <col min="2810" max="2810" width="4.85546875" style="89" customWidth="1"/>
    <col min="2811" max="2815" width="4.7109375" style="89" customWidth="1"/>
    <col min="2816" max="2816" width="5.28515625" style="89" customWidth="1"/>
    <col min="2817" max="2819" width="4.7109375" style="89" customWidth="1"/>
    <col min="2820" max="2820" width="4.5703125" style="89" customWidth="1"/>
    <col min="2821" max="2827" width="4.7109375" style="89" customWidth="1"/>
    <col min="2828" max="2828" width="4.5703125" style="89" customWidth="1"/>
    <col min="2829" max="2832" width="4.7109375" style="89" customWidth="1"/>
    <col min="2833" max="2833" width="4.85546875" style="89" customWidth="1"/>
    <col min="2834" max="2834" width="6.140625" style="89" customWidth="1"/>
    <col min="2835" max="3064" width="9.140625" style="89"/>
    <col min="3065" max="3065" width="4.7109375" style="89" customWidth="1"/>
    <col min="3066" max="3066" width="4.85546875" style="89" customWidth="1"/>
    <col min="3067" max="3071" width="4.7109375" style="89" customWidth="1"/>
    <col min="3072" max="3072" width="5.28515625" style="89" customWidth="1"/>
    <col min="3073" max="3075" width="4.7109375" style="89" customWidth="1"/>
    <col min="3076" max="3076" width="4.5703125" style="89" customWidth="1"/>
    <col min="3077" max="3083" width="4.7109375" style="89" customWidth="1"/>
    <col min="3084" max="3084" width="4.5703125" style="89" customWidth="1"/>
    <col min="3085" max="3088" width="4.7109375" style="89" customWidth="1"/>
    <col min="3089" max="3089" width="4.85546875" style="89" customWidth="1"/>
    <col min="3090" max="3090" width="6.140625" style="89" customWidth="1"/>
    <col min="3091" max="3320" width="9.140625" style="89"/>
    <col min="3321" max="3321" width="4.7109375" style="89" customWidth="1"/>
    <col min="3322" max="3322" width="4.85546875" style="89" customWidth="1"/>
    <col min="3323" max="3327" width="4.7109375" style="89" customWidth="1"/>
    <col min="3328" max="3328" width="5.28515625" style="89" customWidth="1"/>
    <col min="3329" max="3331" width="4.7109375" style="89" customWidth="1"/>
    <col min="3332" max="3332" width="4.5703125" style="89" customWidth="1"/>
    <col min="3333" max="3339" width="4.7109375" style="89" customWidth="1"/>
    <col min="3340" max="3340" width="4.5703125" style="89" customWidth="1"/>
    <col min="3341" max="3344" width="4.7109375" style="89" customWidth="1"/>
    <col min="3345" max="3345" width="4.85546875" style="89" customWidth="1"/>
    <col min="3346" max="3346" width="6.140625" style="89" customWidth="1"/>
    <col min="3347" max="3576" width="9.140625" style="89"/>
    <col min="3577" max="3577" width="4.7109375" style="89" customWidth="1"/>
    <col min="3578" max="3578" width="4.85546875" style="89" customWidth="1"/>
    <col min="3579" max="3583" width="4.7109375" style="89" customWidth="1"/>
    <col min="3584" max="3584" width="5.28515625" style="89" customWidth="1"/>
    <col min="3585" max="3587" width="4.7109375" style="89" customWidth="1"/>
    <col min="3588" max="3588" width="4.5703125" style="89" customWidth="1"/>
    <col min="3589" max="3595" width="4.7109375" style="89" customWidth="1"/>
    <col min="3596" max="3596" width="4.5703125" style="89" customWidth="1"/>
    <col min="3597" max="3600" width="4.7109375" style="89" customWidth="1"/>
    <col min="3601" max="3601" width="4.85546875" style="89" customWidth="1"/>
    <col min="3602" max="3602" width="6.140625" style="89" customWidth="1"/>
    <col min="3603" max="3832" width="9.140625" style="89"/>
    <col min="3833" max="3833" width="4.7109375" style="89" customWidth="1"/>
    <col min="3834" max="3834" width="4.85546875" style="89" customWidth="1"/>
    <col min="3835" max="3839" width="4.7109375" style="89" customWidth="1"/>
    <col min="3840" max="3840" width="5.28515625" style="89" customWidth="1"/>
    <col min="3841" max="3843" width="4.7109375" style="89" customWidth="1"/>
    <col min="3844" max="3844" width="4.5703125" style="89" customWidth="1"/>
    <col min="3845" max="3851" width="4.7109375" style="89" customWidth="1"/>
    <col min="3852" max="3852" width="4.5703125" style="89" customWidth="1"/>
    <col min="3853" max="3856" width="4.7109375" style="89" customWidth="1"/>
    <col min="3857" max="3857" width="4.85546875" style="89" customWidth="1"/>
    <col min="3858" max="3858" width="6.140625" style="89" customWidth="1"/>
    <col min="3859" max="4088" width="9.140625" style="89"/>
    <col min="4089" max="4089" width="4.7109375" style="89" customWidth="1"/>
    <col min="4090" max="4090" width="4.85546875" style="89" customWidth="1"/>
    <col min="4091" max="4095" width="4.7109375" style="89" customWidth="1"/>
    <col min="4096" max="4096" width="5.28515625" style="89" customWidth="1"/>
    <col min="4097" max="4099" width="4.7109375" style="89" customWidth="1"/>
    <col min="4100" max="4100" width="4.5703125" style="89" customWidth="1"/>
    <col min="4101" max="4107" width="4.7109375" style="89" customWidth="1"/>
    <col min="4108" max="4108" width="4.5703125" style="89" customWidth="1"/>
    <col min="4109" max="4112" width="4.7109375" style="89" customWidth="1"/>
    <col min="4113" max="4113" width="4.85546875" style="89" customWidth="1"/>
    <col min="4114" max="4114" width="6.140625" style="89" customWidth="1"/>
    <col min="4115" max="4344" width="9.140625" style="89"/>
    <col min="4345" max="4345" width="4.7109375" style="89" customWidth="1"/>
    <col min="4346" max="4346" width="4.85546875" style="89" customWidth="1"/>
    <col min="4347" max="4351" width="4.7109375" style="89" customWidth="1"/>
    <col min="4352" max="4352" width="5.28515625" style="89" customWidth="1"/>
    <col min="4353" max="4355" width="4.7109375" style="89" customWidth="1"/>
    <col min="4356" max="4356" width="4.5703125" style="89" customWidth="1"/>
    <col min="4357" max="4363" width="4.7109375" style="89" customWidth="1"/>
    <col min="4364" max="4364" width="4.5703125" style="89" customWidth="1"/>
    <col min="4365" max="4368" width="4.7109375" style="89" customWidth="1"/>
    <col min="4369" max="4369" width="4.85546875" style="89" customWidth="1"/>
    <col min="4370" max="4370" width="6.140625" style="89" customWidth="1"/>
    <col min="4371" max="4600" width="9.140625" style="89"/>
    <col min="4601" max="4601" width="4.7109375" style="89" customWidth="1"/>
    <col min="4602" max="4602" width="4.85546875" style="89" customWidth="1"/>
    <col min="4603" max="4607" width="4.7109375" style="89" customWidth="1"/>
    <col min="4608" max="4608" width="5.28515625" style="89" customWidth="1"/>
    <col min="4609" max="4611" width="4.7109375" style="89" customWidth="1"/>
    <col min="4612" max="4612" width="4.5703125" style="89" customWidth="1"/>
    <col min="4613" max="4619" width="4.7109375" style="89" customWidth="1"/>
    <col min="4620" max="4620" width="4.5703125" style="89" customWidth="1"/>
    <col min="4621" max="4624" width="4.7109375" style="89" customWidth="1"/>
    <col min="4625" max="4625" width="4.85546875" style="89" customWidth="1"/>
    <col min="4626" max="4626" width="6.140625" style="89" customWidth="1"/>
    <col min="4627" max="4856" width="9.140625" style="89"/>
    <col min="4857" max="4857" width="4.7109375" style="89" customWidth="1"/>
    <col min="4858" max="4858" width="4.85546875" style="89" customWidth="1"/>
    <col min="4859" max="4863" width="4.7109375" style="89" customWidth="1"/>
    <col min="4864" max="4864" width="5.28515625" style="89" customWidth="1"/>
    <col min="4865" max="4867" width="4.7109375" style="89" customWidth="1"/>
    <col min="4868" max="4868" width="4.5703125" style="89" customWidth="1"/>
    <col min="4869" max="4875" width="4.7109375" style="89" customWidth="1"/>
    <col min="4876" max="4876" width="4.5703125" style="89" customWidth="1"/>
    <col min="4877" max="4880" width="4.7109375" style="89" customWidth="1"/>
    <col min="4881" max="4881" width="4.85546875" style="89" customWidth="1"/>
    <col min="4882" max="4882" width="6.140625" style="89" customWidth="1"/>
    <col min="4883" max="5112" width="9.140625" style="89"/>
    <col min="5113" max="5113" width="4.7109375" style="89" customWidth="1"/>
    <col min="5114" max="5114" width="4.85546875" style="89" customWidth="1"/>
    <col min="5115" max="5119" width="4.7109375" style="89" customWidth="1"/>
    <col min="5120" max="5120" width="5.28515625" style="89" customWidth="1"/>
    <col min="5121" max="5123" width="4.7109375" style="89" customWidth="1"/>
    <col min="5124" max="5124" width="4.5703125" style="89" customWidth="1"/>
    <col min="5125" max="5131" width="4.7109375" style="89" customWidth="1"/>
    <col min="5132" max="5132" width="4.5703125" style="89" customWidth="1"/>
    <col min="5133" max="5136" width="4.7109375" style="89" customWidth="1"/>
    <col min="5137" max="5137" width="4.85546875" style="89" customWidth="1"/>
    <col min="5138" max="5138" width="6.140625" style="89" customWidth="1"/>
    <col min="5139" max="5368" width="9.140625" style="89"/>
    <col min="5369" max="5369" width="4.7109375" style="89" customWidth="1"/>
    <col min="5370" max="5370" width="4.85546875" style="89" customWidth="1"/>
    <col min="5371" max="5375" width="4.7109375" style="89" customWidth="1"/>
    <col min="5376" max="5376" width="5.28515625" style="89" customWidth="1"/>
    <col min="5377" max="5379" width="4.7109375" style="89" customWidth="1"/>
    <col min="5380" max="5380" width="4.5703125" style="89" customWidth="1"/>
    <col min="5381" max="5387" width="4.7109375" style="89" customWidth="1"/>
    <col min="5388" max="5388" width="4.5703125" style="89" customWidth="1"/>
    <col min="5389" max="5392" width="4.7109375" style="89" customWidth="1"/>
    <col min="5393" max="5393" width="4.85546875" style="89" customWidth="1"/>
    <col min="5394" max="5394" width="6.140625" style="89" customWidth="1"/>
    <col min="5395" max="5624" width="9.140625" style="89"/>
    <col min="5625" max="5625" width="4.7109375" style="89" customWidth="1"/>
    <col min="5626" max="5626" width="4.85546875" style="89" customWidth="1"/>
    <col min="5627" max="5631" width="4.7109375" style="89" customWidth="1"/>
    <col min="5632" max="5632" width="5.28515625" style="89" customWidth="1"/>
    <col min="5633" max="5635" width="4.7109375" style="89" customWidth="1"/>
    <col min="5636" max="5636" width="4.5703125" style="89" customWidth="1"/>
    <col min="5637" max="5643" width="4.7109375" style="89" customWidth="1"/>
    <col min="5644" max="5644" width="4.5703125" style="89" customWidth="1"/>
    <col min="5645" max="5648" width="4.7109375" style="89" customWidth="1"/>
    <col min="5649" max="5649" width="4.85546875" style="89" customWidth="1"/>
    <col min="5650" max="5650" width="6.140625" style="89" customWidth="1"/>
    <col min="5651" max="5880" width="9.140625" style="89"/>
    <col min="5881" max="5881" width="4.7109375" style="89" customWidth="1"/>
    <col min="5882" max="5882" width="4.85546875" style="89" customWidth="1"/>
    <col min="5883" max="5887" width="4.7109375" style="89" customWidth="1"/>
    <col min="5888" max="5888" width="5.28515625" style="89" customWidth="1"/>
    <col min="5889" max="5891" width="4.7109375" style="89" customWidth="1"/>
    <col min="5892" max="5892" width="4.5703125" style="89" customWidth="1"/>
    <col min="5893" max="5899" width="4.7109375" style="89" customWidth="1"/>
    <col min="5900" max="5900" width="4.5703125" style="89" customWidth="1"/>
    <col min="5901" max="5904" width="4.7109375" style="89" customWidth="1"/>
    <col min="5905" max="5905" width="4.85546875" style="89" customWidth="1"/>
    <col min="5906" max="5906" width="6.140625" style="89" customWidth="1"/>
    <col min="5907" max="6136" width="9.140625" style="89"/>
    <col min="6137" max="6137" width="4.7109375" style="89" customWidth="1"/>
    <col min="6138" max="6138" width="4.85546875" style="89" customWidth="1"/>
    <col min="6139" max="6143" width="4.7109375" style="89" customWidth="1"/>
    <col min="6144" max="6144" width="5.28515625" style="89" customWidth="1"/>
    <col min="6145" max="6147" width="4.7109375" style="89" customWidth="1"/>
    <col min="6148" max="6148" width="4.5703125" style="89" customWidth="1"/>
    <col min="6149" max="6155" width="4.7109375" style="89" customWidth="1"/>
    <col min="6156" max="6156" width="4.5703125" style="89" customWidth="1"/>
    <col min="6157" max="6160" width="4.7109375" style="89" customWidth="1"/>
    <col min="6161" max="6161" width="4.85546875" style="89" customWidth="1"/>
    <col min="6162" max="6162" width="6.140625" style="89" customWidth="1"/>
    <col min="6163" max="6392" width="9.140625" style="89"/>
    <col min="6393" max="6393" width="4.7109375" style="89" customWidth="1"/>
    <col min="6394" max="6394" width="4.85546875" style="89" customWidth="1"/>
    <col min="6395" max="6399" width="4.7109375" style="89" customWidth="1"/>
    <col min="6400" max="6400" width="5.28515625" style="89" customWidth="1"/>
    <col min="6401" max="6403" width="4.7109375" style="89" customWidth="1"/>
    <col min="6404" max="6404" width="4.5703125" style="89" customWidth="1"/>
    <col min="6405" max="6411" width="4.7109375" style="89" customWidth="1"/>
    <col min="6412" max="6412" width="4.5703125" style="89" customWidth="1"/>
    <col min="6413" max="6416" width="4.7109375" style="89" customWidth="1"/>
    <col min="6417" max="6417" width="4.85546875" style="89" customWidth="1"/>
    <col min="6418" max="6418" width="6.140625" style="89" customWidth="1"/>
    <col min="6419" max="6648" width="9.140625" style="89"/>
    <col min="6649" max="6649" width="4.7109375" style="89" customWidth="1"/>
    <col min="6650" max="6650" width="4.85546875" style="89" customWidth="1"/>
    <col min="6651" max="6655" width="4.7109375" style="89" customWidth="1"/>
    <col min="6656" max="6656" width="5.28515625" style="89" customWidth="1"/>
    <col min="6657" max="6659" width="4.7109375" style="89" customWidth="1"/>
    <col min="6660" max="6660" width="4.5703125" style="89" customWidth="1"/>
    <col min="6661" max="6667" width="4.7109375" style="89" customWidth="1"/>
    <col min="6668" max="6668" width="4.5703125" style="89" customWidth="1"/>
    <col min="6669" max="6672" width="4.7109375" style="89" customWidth="1"/>
    <col min="6673" max="6673" width="4.85546875" style="89" customWidth="1"/>
    <col min="6674" max="6674" width="6.140625" style="89" customWidth="1"/>
    <col min="6675" max="6904" width="9.140625" style="89"/>
    <col min="6905" max="6905" width="4.7109375" style="89" customWidth="1"/>
    <col min="6906" max="6906" width="4.85546875" style="89" customWidth="1"/>
    <col min="6907" max="6911" width="4.7109375" style="89" customWidth="1"/>
    <col min="6912" max="6912" width="5.28515625" style="89" customWidth="1"/>
    <col min="6913" max="6915" width="4.7109375" style="89" customWidth="1"/>
    <col min="6916" max="6916" width="4.5703125" style="89" customWidth="1"/>
    <col min="6917" max="6923" width="4.7109375" style="89" customWidth="1"/>
    <col min="6924" max="6924" width="4.5703125" style="89" customWidth="1"/>
    <col min="6925" max="6928" width="4.7109375" style="89" customWidth="1"/>
    <col min="6929" max="6929" width="4.85546875" style="89" customWidth="1"/>
    <col min="6930" max="6930" width="6.140625" style="89" customWidth="1"/>
    <col min="6931" max="7160" width="9.140625" style="89"/>
    <col min="7161" max="7161" width="4.7109375" style="89" customWidth="1"/>
    <col min="7162" max="7162" width="4.85546875" style="89" customWidth="1"/>
    <col min="7163" max="7167" width="4.7109375" style="89" customWidth="1"/>
    <col min="7168" max="7168" width="5.28515625" style="89" customWidth="1"/>
    <col min="7169" max="7171" width="4.7109375" style="89" customWidth="1"/>
    <col min="7172" max="7172" width="4.5703125" style="89" customWidth="1"/>
    <col min="7173" max="7179" width="4.7109375" style="89" customWidth="1"/>
    <col min="7180" max="7180" width="4.5703125" style="89" customWidth="1"/>
    <col min="7181" max="7184" width="4.7109375" style="89" customWidth="1"/>
    <col min="7185" max="7185" width="4.85546875" style="89" customWidth="1"/>
    <col min="7186" max="7186" width="6.140625" style="89" customWidth="1"/>
    <col min="7187" max="7416" width="9.140625" style="89"/>
    <col min="7417" max="7417" width="4.7109375" style="89" customWidth="1"/>
    <col min="7418" max="7418" width="4.85546875" style="89" customWidth="1"/>
    <col min="7419" max="7423" width="4.7109375" style="89" customWidth="1"/>
    <col min="7424" max="7424" width="5.28515625" style="89" customWidth="1"/>
    <col min="7425" max="7427" width="4.7109375" style="89" customWidth="1"/>
    <col min="7428" max="7428" width="4.5703125" style="89" customWidth="1"/>
    <col min="7429" max="7435" width="4.7109375" style="89" customWidth="1"/>
    <col min="7436" max="7436" width="4.5703125" style="89" customWidth="1"/>
    <col min="7437" max="7440" width="4.7109375" style="89" customWidth="1"/>
    <col min="7441" max="7441" width="4.85546875" style="89" customWidth="1"/>
    <col min="7442" max="7442" width="6.140625" style="89" customWidth="1"/>
    <col min="7443" max="7672" width="9.140625" style="89"/>
    <col min="7673" max="7673" width="4.7109375" style="89" customWidth="1"/>
    <col min="7674" max="7674" width="4.85546875" style="89" customWidth="1"/>
    <col min="7675" max="7679" width="4.7109375" style="89" customWidth="1"/>
    <col min="7680" max="7680" width="5.28515625" style="89" customWidth="1"/>
    <col min="7681" max="7683" width="4.7109375" style="89" customWidth="1"/>
    <col min="7684" max="7684" width="4.5703125" style="89" customWidth="1"/>
    <col min="7685" max="7691" width="4.7109375" style="89" customWidth="1"/>
    <col min="7692" max="7692" width="4.5703125" style="89" customWidth="1"/>
    <col min="7693" max="7696" width="4.7109375" style="89" customWidth="1"/>
    <col min="7697" max="7697" width="4.85546875" style="89" customWidth="1"/>
    <col min="7698" max="7698" width="6.140625" style="89" customWidth="1"/>
    <col min="7699" max="7928" width="9.140625" style="89"/>
    <col min="7929" max="7929" width="4.7109375" style="89" customWidth="1"/>
    <col min="7930" max="7930" width="4.85546875" style="89" customWidth="1"/>
    <col min="7931" max="7935" width="4.7109375" style="89" customWidth="1"/>
    <col min="7936" max="7936" width="5.28515625" style="89" customWidth="1"/>
    <col min="7937" max="7939" width="4.7109375" style="89" customWidth="1"/>
    <col min="7940" max="7940" width="4.5703125" style="89" customWidth="1"/>
    <col min="7941" max="7947" width="4.7109375" style="89" customWidth="1"/>
    <col min="7948" max="7948" width="4.5703125" style="89" customWidth="1"/>
    <col min="7949" max="7952" width="4.7109375" style="89" customWidth="1"/>
    <col min="7953" max="7953" width="4.85546875" style="89" customWidth="1"/>
    <col min="7954" max="7954" width="6.140625" style="89" customWidth="1"/>
    <col min="7955" max="8184" width="9.140625" style="89"/>
    <col min="8185" max="8185" width="4.7109375" style="89" customWidth="1"/>
    <col min="8186" max="8186" width="4.85546875" style="89" customWidth="1"/>
    <col min="8187" max="8191" width="4.7109375" style="89" customWidth="1"/>
    <col min="8192" max="8192" width="5.28515625" style="89" customWidth="1"/>
    <col min="8193" max="8195" width="4.7109375" style="89" customWidth="1"/>
    <col min="8196" max="8196" width="4.5703125" style="89" customWidth="1"/>
    <col min="8197" max="8203" width="4.7109375" style="89" customWidth="1"/>
    <col min="8204" max="8204" width="4.5703125" style="89" customWidth="1"/>
    <col min="8205" max="8208" width="4.7109375" style="89" customWidth="1"/>
    <col min="8209" max="8209" width="4.85546875" style="89" customWidth="1"/>
    <col min="8210" max="8210" width="6.140625" style="89" customWidth="1"/>
    <col min="8211" max="8440" width="9.140625" style="89"/>
    <col min="8441" max="8441" width="4.7109375" style="89" customWidth="1"/>
    <col min="8442" max="8442" width="4.85546875" style="89" customWidth="1"/>
    <col min="8443" max="8447" width="4.7109375" style="89" customWidth="1"/>
    <col min="8448" max="8448" width="5.28515625" style="89" customWidth="1"/>
    <col min="8449" max="8451" width="4.7109375" style="89" customWidth="1"/>
    <col min="8452" max="8452" width="4.5703125" style="89" customWidth="1"/>
    <col min="8453" max="8459" width="4.7109375" style="89" customWidth="1"/>
    <col min="8460" max="8460" width="4.5703125" style="89" customWidth="1"/>
    <col min="8461" max="8464" width="4.7109375" style="89" customWidth="1"/>
    <col min="8465" max="8465" width="4.85546875" style="89" customWidth="1"/>
    <col min="8466" max="8466" width="6.140625" style="89" customWidth="1"/>
    <col min="8467" max="8696" width="9.140625" style="89"/>
    <col min="8697" max="8697" width="4.7109375" style="89" customWidth="1"/>
    <col min="8698" max="8698" width="4.85546875" style="89" customWidth="1"/>
    <col min="8699" max="8703" width="4.7109375" style="89" customWidth="1"/>
    <col min="8704" max="8704" width="5.28515625" style="89" customWidth="1"/>
    <col min="8705" max="8707" width="4.7109375" style="89" customWidth="1"/>
    <col min="8708" max="8708" width="4.5703125" style="89" customWidth="1"/>
    <col min="8709" max="8715" width="4.7109375" style="89" customWidth="1"/>
    <col min="8716" max="8716" width="4.5703125" style="89" customWidth="1"/>
    <col min="8717" max="8720" width="4.7109375" style="89" customWidth="1"/>
    <col min="8721" max="8721" width="4.85546875" style="89" customWidth="1"/>
    <col min="8722" max="8722" width="6.140625" style="89" customWidth="1"/>
    <col min="8723" max="8952" width="9.140625" style="89"/>
    <col min="8953" max="8953" width="4.7109375" style="89" customWidth="1"/>
    <col min="8954" max="8954" width="4.85546875" style="89" customWidth="1"/>
    <col min="8955" max="8959" width="4.7109375" style="89" customWidth="1"/>
    <col min="8960" max="8960" width="5.28515625" style="89" customWidth="1"/>
    <col min="8961" max="8963" width="4.7109375" style="89" customWidth="1"/>
    <col min="8964" max="8964" width="4.5703125" style="89" customWidth="1"/>
    <col min="8965" max="8971" width="4.7109375" style="89" customWidth="1"/>
    <col min="8972" max="8972" width="4.5703125" style="89" customWidth="1"/>
    <col min="8973" max="8976" width="4.7109375" style="89" customWidth="1"/>
    <col min="8977" max="8977" width="4.85546875" style="89" customWidth="1"/>
    <col min="8978" max="8978" width="6.140625" style="89" customWidth="1"/>
    <col min="8979" max="9208" width="9.140625" style="89"/>
    <col min="9209" max="9209" width="4.7109375" style="89" customWidth="1"/>
    <col min="9210" max="9210" width="4.85546875" style="89" customWidth="1"/>
    <col min="9211" max="9215" width="4.7109375" style="89" customWidth="1"/>
    <col min="9216" max="9216" width="5.28515625" style="89" customWidth="1"/>
    <col min="9217" max="9219" width="4.7109375" style="89" customWidth="1"/>
    <col min="9220" max="9220" width="4.5703125" style="89" customWidth="1"/>
    <col min="9221" max="9227" width="4.7109375" style="89" customWidth="1"/>
    <col min="9228" max="9228" width="4.5703125" style="89" customWidth="1"/>
    <col min="9229" max="9232" width="4.7109375" style="89" customWidth="1"/>
    <col min="9233" max="9233" width="4.85546875" style="89" customWidth="1"/>
    <col min="9234" max="9234" width="6.140625" style="89" customWidth="1"/>
    <col min="9235" max="9464" width="9.140625" style="89"/>
    <col min="9465" max="9465" width="4.7109375" style="89" customWidth="1"/>
    <col min="9466" max="9466" width="4.85546875" style="89" customWidth="1"/>
    <col min="9467" max="9471" width="4.7109375" style="89" customWidth="1"/>
    <col min="9472" max="9472" width="5.28515625" style="89" customWidth="1"/>
    <col min="9473" max="9475" width="4.7109375" style="89" customWidth="1"/>
    <col min="9476" max="9476" width="4.5703125" style="89" customWidth="1"/>
    <col min="9477" max="9483" width="4.7109375" style="89" customWidth="1"/>
    <col min="9484" max="9484" width="4.5703125" style="89" customWidth="1"/>
    <col min="9485" max="9488" width="4.7109375" style="89" customWidth="1"/>
    <col min="9489" max="9489" width="4.85546875" style="89" customWidth="1"/>
    <col min="9490" max="9490" width="6.140625" style="89" customWidth="1"/>
    <col min="9491" max="9720" width="9.140625" style="89"/>
    <col min="9721" max="9721" width="4.7109375" style="89" customWidth="1"/>
    <col min="9722" max="9722" width="4.85546875" style="89" customWidth="1"/>
    <col min="9723" max="9727" width="4.7109375" style="89" customWidth="1"/>
    <col min="9728" max="9728" width="5.28515625" style="89" customWidth="1"/>
    <col min="9729" max="9731" width="4.7109375" style="89" customWidth="1"/>
    <col min="9732" max="9732" width="4.5703125" style="89" customWidth="1"/>
    <col min="9733" max="9739" width="4.7109375" style="89" customWidth="1"/>
    <col min="9740" max="9740" width="4.5703125" style="89" customWidth="1"/>
    <col min="9741" max="9744" width="4.7109375" style="89" customWidth="1"/>
    <col min="9745" max="9745" width="4.85546875" style="89" customWidth="1"/>
    <col min="9746" max="9746" width="6.140625" style="89" customWidth="1"/>
    <col min="9747" max="9976" width="9.140625" style="89"/>
    <col min="9977" max="9977" width="4.7109375" style="89" customWidth="1"/>
    <col min="9978" max="9978" width="4.85546875" style="89" customWidth="1"/>
    <col min="9979" max="9983" width="4.7109375" style="89" customWidth="1"/>
    <col min="9984" max="9984" width="5.28515625" style="89" customWidth="1"/>
    <col min="9985" max="9987" width="4.7109375" style="89" customWidth="1"/>
    <col min="9988" max="9988" width="4.5703125" style="89" customWidth="1"/>
    <col min="9989" max="9995" width="4.7109375" style="89" customWidth="1"/>
    <col min="9996" max="9996" width="4.5703125" style="89" customWidth="1"/>
    <col min="9997" max="10000" width="4.7109375" style="89" customWidth="1"/>
    <col min="10001" max="10001" width="4.85546875" style="89" customWidth="1"/>
    <col min="10002" max="10002" width="6.140625" style="89" customWidth="1"/>
    <col min="10003" max="10232" width="9.140625" style="89"/>
    <col min="10233" max="10233" width="4.7109375" style="89" customWidth="1"/>
    <col min="10234" max="10234" width="4.85546875" style="89" customWidth="1"/>
    <col min="10235" max="10239" width="4.7109375" style="89" customWidth="1"/>
    <col min="10240" max="10240" width="5.28515625" style="89" customWidth="1"/>
    <col min="10241" max="10243" width="4.7109375" style="89" customWidth="1"/>
    <col min="10244" max="10244" width="4.5703125" style="89" customWidth="1"/>
    <col min="10245" max="10251" width="4.7109375" style="89" customWidth="1"/>
    <col min="10252" max="10252" width="4.5703125" style="89" customWidth="1"/>
    <col min="10253" max="10256" width="4.7109375" style="89" customWidth="1"/>
    <col min="10257" max="10257" width="4.85546875" style="89" customWidth="1"/>
    <col min="10258" max="10258" width="6.140625" style="89" customWidth="1"/>
    <col min="10259" max="10488" width="9.140625" style="89"/>
    <col min="10489" max="10489" width="4.7109375" style="89" customWidth="1"/>
    <col min="10490" max="10490" width="4.85546875" style="89" customWidth="1"/>
    <col min="10491" max="10495" width="4.7109375" style="89" customWidth="1"/>
    <col min="10496" max="10496" width="5.28515625" style="89" customWidth="1"/>
    <col min="10497" max="10499" width="4.7109375" style="89" customWidth="1"/>
    <col min="10500" max="10500" width="4.5703125" style="89" customWidth="1"/>
    <col min="10501" max="10507" width="4.7109375" style="89" customWidth="1"/>
    <col min="10508" max="10508" width="4.5703125" style="89" customWidth="1"/>
    <col min="10509" max="10512" width="4.7109375" style="89" customWidth="1"/>
    <col min="10513" max="10513" width="4.85546875" style="89" customWidth="1"/>
    <col min="10514" max="10514" width="6.140625" style="89" customWidth="1"/>
    <col min="10515" max="10744" width="9.140625" style="89"/>
    <col min="10745" max="10745" width="4.7109375" style="89" customWidth="1"/>
    <col min="10746" max="10746" width="4.85546875" style="89" customWidth="1"/>
    <col min="10747" max="10751" width="4.7109375" style="89" customWidth="1"/>
    <col min="10752" max="10752" width="5.28515625" style="89" customWidth="1"/>
    <col min="10753" max="10755" width="4.7109375" style="89" customWidth="1"/>
    <col min="10756" max="10756" width="4.5703125" style="89" customWidth="1"/>
    <col min="10757" max="10763" width="4.7109375" style="89" customWidth="1"/>
    <col min="10764" max="10764" width="4.5703125" style="89" customWidth="1"/>
    <col min="10765" max="10768" width="4.7109375" style="89" customWidth="1"/>
    <col min="10769" max="10769" width="4.85546875" style="89" customWidth="1"/>
    <col min="10770" max="10770" width="6.140625" style="89" customWidth="1"/>
    <col min="10771" max="11000" width="9.140625" style="89"/>
    <col min="11001" max="11001" width="4.7109375" style="89" customWidth="1"/>
    <col min="11002" max="11002" width="4.85546875" style="89" customWidth="1"/>
    <col min="11003" max="11007" width="4.7109375" style="89" customWidth="1"/>
    <col min="11008" max="11008" width="5.28515625" style="89" customWidth="1"/>
    <col min="11009" max="11011" width="4.7109375" style="89" customWidth="1"/>
    <col min="11012" max="11012" width="4.5703125" style="89" customWidth="1"/>
    <col min="11013" max="11019" width="4.7109375" style="89" customWidth="1"/>
    <col min="11020" max="11020" width="4.5703125" style="89" customWidth="1"/>
    <col min="11021" max="11024" width="4.7109375" style="89" customWidth="1"/>
    <col min="11025" max="11025" width="4.85546875" style="89" customWidth="1"/>
    <col min="11026" max="11026" width="6.140625" style="89" customWidth="1"/>
    <col min="11027" max="11256" width="9.140625" style="89"/>
    <col min="11257" max="11257" width="4.7109375" style="89" customWidth="1"/>
    <col min="11258" max="11258" width="4.85546875" style="89" customWidth="1"/>
    <col min="11259" max="11263" width="4.7109375" style="89" customWidth="1"/>
    <col min="11264" max="11264" width="5.28515625" style="89" customWidth="1"/>
    <col min="11265" max="11267" width="4.7109375" style="89" customWidth="1"/>
    <col min="11268" max="11268" width="4.5703125" style="89" customWidth="1"/>
    <col min="11269" max="11275" width="4.7109375" style="89" customWidth="1"/>
    <col min="11276" max="11276" width="4.5703125" style="89" customWidth="1"/>
    <col min="11277" max="11280" width="4.7109375" style="89" customWidth="1"/>
    <col min="11281" max="11281" width="4.85546875" style="89" customWidth="1"/>
    <col min="11282" max="11282" width="6.140625" style="89" customWidth="1"/>
    <col min="11283" max="11512" width="9.140625" style="89"/>
    <col min="11513" max="11513" width="4.7109375" style="89" customWidth="1"/>
    <col min="11514" max="11514" width="4.85546875" style="89" customWidth="1"/>
    <col min="11515" max="11519" width="4.7109375" style="89" customWidth="1"/>
    <col min="11520" max="11520" width="5.28515625" style="89" customWidth="1"/>
    <col min="11521" max="11523" width="4.7109375" style="89" customWidth="1"/>
    <col min="11524" max="11524" width="4.5703125" style="89" customWidth="1"/>
    <col min="11525" max="11531" width="4.7109375" style="89" customWidth="1"/>
    <col min="11532" max="11532" width="4.5703125" style="89" customWidth="1"/>
    <col min="11533" max="11536" width="4.7109375" style="89" customWidth="1"/>
    <col min="11537" max="11537" width="4.85546875" style="89" customWidth="1"/>
    <col min="11538" max="11538" width="6.140625" style="89" customWidth="1"/>
    <col min="11539" max="11768" width="9.140625" style="89"/>
    <col min="11769" max="11769" width="4.7109375" style="89" customWidth="1"/>
    <col min="11770" max="11770" width="4.85546875" style="89" customWidth="1"/>
    <col min="11771" max="11775" width="4.7109375" style="89" customWidth="1"/>
    <col min="11776" max="11776" width="5.28515625" style="89" customWidth="1"/>
    <col min="11777" max="11779" width="4.7109375" style="89" customWidth="1"/>
    <col min="11780" max="11780" width="4.5703125" style="89" customWidth="1"/>
    <col min="11781" max="11787" width="4.7109375" style="89" customWidth="1"/>
    <col min="11788" max="11788" width="4.5703125" style="89" customWidth="1"/>
    <col min="11789" max="11792" width="4.7109375" style="89" customWidth="1"/>
    <col min="11793" max="11793" width="4.85546875" style="89" customWidth="1"/>
    <col min="11794" max="11794" width="6.140625" style="89" customWidth="1"/>
    <col min="11795" max="12024" width="9.140625" style="89"/>
    <col min="12025" max="12025" width="4.7109375" style="89" customWidth="1"/>
    <col min="12026" max="12026" width="4.85546875" style="89" customWidth="1"/>
    <col min="12027" max="12031" width="4.7109375" style="89" customWidth="1"/>
    <col min="12032" max="12032" width="5.28515625" style="89" customWidth="1"/>
    <col min="12033" max="12035" width="4.7109375" style="89" customWidth="1"/>
    <col min="12036" max="12036" width="4.5703125" style="89" customWidth="1"/>
    <col min="12037" max="12043" width="4.7109375" style="89" customWidth="1"/>
    <col min="12044" max="12044" width="4.5703125" style="89" customWidth="1"/>
    <col min="12045" max="12048" width="4.7109375" style="89" customWidth="1"/>
    <col min="12049" max="12049" width="4.85546875" style="89" customWidth="1"/>
    <col min="12050" max="12050" width="6.140625" style="89" customWidth="1"/>
    <col min="12051" max="12280" width="9.140625" style="89"/>
    <col min="12281" max="12281" width="4.7109375" style="89" customWidth="1"/>
    <col min="12282" max="12282" width="4.85546875" style="89" customWidth="1"/>
    <col min="12283" max="12287" width="4.7109375" style="89" customWidth="1"/>
    <col min="12288" max="12288" width="5.28515625" style="89" customWidth="1"/>
    <col min="12289" max="12291" width="4.7109375" style="89" customWidth="1"/>
    <col min="12292" max="12292" width="4.5703125" style="89" customWidth="1"/>
    <col min="12293" max="12299" width="4.7109375" style="89" customWidth="1"/>
    <col min="12300" max="12300" width="4.5703125" style="89" customWidth="1"/>
    <col min="12301" max="12304" width="4.7109375" style="89" customWidth="1"/>
    <col min="12305" max="12305" width="4.85546875" style="89" customWidth="1"/>
    <col min="12306" max="12306" width="6.140625" style="89" customWidth="1"/>
    <col min="12307" max="12536" width="9.140625" style="89"/>
    <col min="12537" max="12537" width="4.7109375" style="89" customWidth="1"/>
    <col min="12538" max="12538" width="4.85546875" style="89" customWidth="1"/>
    <col min="12539" max="12543" width="4.7109375" style="89" customWidth="1"/>
    <col min="12544" max="12544" width="5.28515625" style="89" customWidth="1"/>
    <col min="12545" max="12547" width="4.7109375" style="89" customWidth="1"/>
    <col min="12548" max="12548" width="4.5703125" style="89" customWidth="1"/>
    <col min="12549" max="12555" width="4.7109375" style="89" customWidth="1"/>
    <col min="12556" max="12556" width="4.5703125" style="89" customWidth="1"/>
    <col min="12557" max="12560" width="4.7109375" style="89" customWidth="1"/>
    <col min="12561" max="12561" width="4.85546875" style="89" customWidth="1"/>
    <col min="12562" max="12562" width="6.140625" style="89" customWidth="1"/>
    <col min="12563" max="12792" width="9.140625" style="89"/>
    <col min="12793" max="12793" width="4.7109375" style="89" customWidth="1"/>
    <col min="12794" max="12794" width="4.85546875" style="89" customWidth="1"/>
    <col min="12795" max="12799" width="4.7109375" style="89" customWidth="1"/>
    <col min="12800" max="12800" width="5.28515625" style="89" customWidth="1"/>
    <col min="12801" max="12803" width="4.7109375" style="89" customWidth="1"/>
    <col min="12804" max="12804" width="4.5703125" style="89" customWidth="1"/>
    <col min="12805" max="12811" width="4.7109375" style="89" customWidth="1"/>
    <col min="12812" max="12812" width="4.5703125" style="89" customWidth="1"/>
    <col min="12813" max="12816" width="4.7109375" style="89" customWidth="1"/>
    <col min="12817" max="12817" width="4.85546875" style="89" customWidth="1"/>
    <col min="12818" max="12818" width="6.140625" style="89" customWidth="1"/>
    <col min="12819" max="13048" width="9.140625" style="89"/>
    <col min="13049" max="13049" width="4.7109375" style="89" customWidth="1"/>
    <col min="13050" max="13050" width="4.85546875" style="89" customWidth="1"/>
    <col min="13051" max="13055" width="4.7109375" style="89" customWidth="1"/>
    <col min="13056" max="13056" width="5.28515625" style="89" customWidth="1"/>
    <col min="13057" max="13059" width="4.7109375" style="89" customWidth="1"/>
    <col min="13060" max="13060" width="4.5703125" style="89" customWidth="1"/>
    <col min="13061" max="13067" width="4.7109375" style="89" customWidth="1"/>
    <col min="13068" max="13068" width="4.5703125" style="89" customWidth="1"/>
    <col min="13069" max="13072" width="4.7109375" style="89" customWidth="1"/>
    <col min="13073" max="13073" width="4.85546875" style="89" customWidth="1"/>
    <col min="13074" max="13074" width="6.140625" style="89" customWidth="1"/>
    <col min="13075" max="13304" width="9.140625" style="89"/>
    <col min="13305" max="13305" width="4.7109375" style="89" customWidth="1"/>
    <col min="13306" max="13306" width="4.85546875" style="89" customWidth="1"/>
    <col min="13307" max="13311" width="4.7109375" style="89" customWidth="1"/>
    <col min="13312" max="13312" width="5.28515625" style="89" customWidth="1"/>
    <col min="13313" max="13315" width="4.7109375" style="89" customWidth="1"/>
    <col min="13316" max="13316" width="4.5703125" style="89" customWidth="1"/>
    <col min="13317" max="13323" width="4.7109375" style="89" customWidth="1"/>
    <col min="13324" max="13324" width="4.5703125" style="89" customWidth="1"/>
    <col min="13325" max="13328" width="4.7109375" style="89" customWidth="1"/>
    <col min="13329" max="13329" width="4.85546875" style="89" customWidth="1"/>
    <col min="13330" max="13330" width="6.140625" style="89" customWidth="1"/>
    <col min="13331" max="13560" width="9.140625" style="89"/>
    <col min="13561" max="13561" width="4.7109375" style="89" customWidth="1"/>
    <col min="13562" max="13562" width="4.85546875" style="89" customWidth="1"/>
    <col min="13563" max="13567" width="4.7109375" style="89" customWidth="1"/>
    <col min="13568" max="13568" width="5.28515625" style="89" customWidth="1"/>
    <col min="13569" max="13571" width="4.7109375" style="89" customWidth="1"/>
    <col min="13572" max="13572" width="4.5703125" style="89" customWidth="1"/>
    <col min="13573" max="13579" width="4.7109375" style="89" customWidth="1"/>
    <col min="13580" max="13580" width="4.5703125" style="89" customWidth="1"/>
    <col min="13581" max="13584" width="4.7109375" style="89" customWidth="1"/>
    <col min="13585" max="13585" width="4.85546875" style="89" customWidth="1"/>
    <col min="13586" max="13586" width="6.140625" style="89" customWidth="1"/>
    <col min="13587" max="13816" width="9.140625" style="89"/>
    <col min="13817" max="13817" width="4.7109375" style="89" customWidth="1"/>
    <col min="13818" max="13818" width="4.85546875" style="89" customWidth="1"/>
    <col min="13819" max="13823" width="4.7109375" style="89" customWidth="1"/>
    <col min="13824" max="13824" width="5.28515625" style="89" customWidth="1"/>
    <col min="13825" max="13827" width="4.7109375" style="89" customWidth="1"/>
    <col min="13828" max="13828" width="4.5703125" style="89" customWidth="1"/>
    <col min="13829" max="13835" width="4.7109375" style="89" customWidth="1"/>
    <col min="13836" max="13836" width="4.5703125" style="89" customWidth="1"/>
    <col min="13837" max="13840" width="4.7109375" style="89" customWidth="1"/>
    <col min="13841" max="13841" width="4.85546875" style="89" customWidth="1"/>
    <col min="13842" max="13842" width="6.140625" style="89" customWidth="1"/>
    <col min="13843" max="14072" width="9.140625" style="89"/>
    <col min="14073" max="14073" width="4.7109375" style="89" customWidth="1"/>
    <col min="14074" max="14074" width="4.85546875" style="89" customWidth="1"/>
    <col min="14075" max="14079" width="4.7109375" style="89" customWidth="1"/>
    <col min="14080" max="14080" width="5.28515625" style="89" customWidth="1"/>
    <col min="14081" max="14083" width="4.7109375" style="89" customWidth="1"/>
    <col min="14084" max="14084" width="4.5703125" style="89" customWidth="1"/>
    <col min="14085" max="14091" width="4.7109375" style="89" customWidth="1"/>
    <col min="14092" max="14092" width="4.5703125" style="89" customWidth="1"/>
    <col min="14093" max="14096" width="4.7109375" style="89" customWidth="1"/>
    <col min="14097" max="14097" width="4.85546875" style="89" customWidth="1"/>
    <col min="14098" max="14098" width="6.140625" style="89" customWidth="1"/>
    <col min="14099" max="14328" width="9.140625" style="89"/>
    <col min="14329" max="14329" width="4.7109375" style="89" customWidth="1"/>
    <col min="14330" max="14330" width="4.85546875" style="89" customWidth="1"/>
    <col min="14331" max="14335" width="4.7109375" style="89" customWidth="1"/>
    <col min="14336" max="14336" width="5.28515625" style="89" customWidth="1"/>
    <col min="14337" max="14339" width="4.7109375" style="89" customWidth="1"/>
    <col min="14340" max="14340" width="4.5703125" style="89" customWidth="1"/>
    <col min="14341" max="14347" width="4.7109375" style="89" customWidth="1"/>
    <col min="14348" max="14348" width="4.5703125" style="89" customWidth="1"/>
    <col min="14349" max="14352" width="4.7109375" style="89" customWidth="1"/>
    <col min="14353" max="14353" width="4.85546875" style="89" customWidth="1"/>
    <col min="14354" max="14354" width="6.140625" style="89" customWidth="1"/>
    <col min="14355" max="14584" width="9.140625" style="89"/>
    <col min="14585" max="14585" width="4.7109375" style="89" customWidth="1"/>
    <col min="14586" max="14586" width="4.85546875" style="89" customWidth="1"/>
    <col min="14587" max="14591" width="4.7109375" style="89" customWidth="1"/>
    <col min="14592" max="14592" width="5.28515625" style="89" customWidth="1"/>
    <col min="14593" max="14595" width="4.7109375" style="89" customWidth="1"/>
    <col min="14596" max="14596" width="4.5703125" style="89" customWidth="1"/>
    <col min="14597" max="14603" width="4.7109375" style="89" customWidth="1"/>
    <col min="14604" max="14604" width="4.5703125" style="89" customWidth="1"/>
    <col min="14605" max="14608" width="4.7109375" style="89" customWidth="1"/>
    <col min="14609" max="14609" width="4.85546875" style="89" customWidth="1"/>
    <col min="14610" max="14610" width="6.140625" style="89" customWidth="1"/>
    <col min="14611" max="14840" width="9.140625" style="89"/>
    <col min="14841" max="14841" width="4.7109375" style="89" customWidth="1"/>
    <col min="14842" max="14842" width="4.85546875" style="89" customWidth="1"/>
    <col min="14843" max="14847" width="4.7109375" style="89" customWidth="1"/>
    <col min="14848" max="14848" width="5.28515625" style="89" customWidth="1"/>
    <col min="14849" max="14851" width="4.7109375" style="89" customWidth="1"/>
    <col min="14852" max="14852" width="4.5703125" style="89" customWidth="1"/>
    <col min="14853" max="14859" width="4.7109375" style="89" customWidth="1"/>
    <col min="14860" max="14860" width="4.5703125" style="89" customWidth="1"/>
    <col min="14861" max="14864" width="4.7109375" style="89" customWidth="1"/>
    <col min="14865" max="14865" width="4.85546875" style="89" customWidth="1"/>
    <col min="14866" max="14866" width="6.140625" style="89" customWidth="1"/>
    <col min="14867" max="15096" width="9.140625" style="89"/>
    <col min="15097" max="15097" width="4.7109375" style="89" customWidth="1"/>
    <col min="15098" max="15098" width="4.85546875" style="89" customWidth="1"/>
    <col min="15099" max="15103" width="4.7109375" style="89" customWidth="1"/>
    <col min="15104" max="15104" width="5.28515625" style="89" customWidth="1"/>
    <col min="15105" max="15107" width="4.7109375" style="89" customWidth="1"/>
    <col min="15108" max="15108" width="4.5703125" style="89" customWidth="1"/>
    <col min="15109" max="15115" width="4.7109375" style="89" customWidth="1"/>
    <col min="15116" max="15116" width="4.5703125" style="89" customWidth="1"/>
    <col min="15117" max="15120" width="4.7109375" style="89" customWidth="1"/>
    <col min="15121" max="15121" width="4.85546875" style="89" customWidth="1"/>
    <col min="15122" max="15122" width="6.140625" style="89" customWidth="1"/>
    <col min="15123" max="15352" width="9.140625" style="89"/>
    <col min="15353" max="15353" width="4.7109375" style="89" customWidth="1"/>
    <col min="15354" max="15354" width="4.85546875" style="89" customWidth="1"/>
    <col min="15355" max="15359" width="4.7109375" style="89" customWidth="1"/>
    <col min="15360" max="15360" width="5.28515625" style="89" customWidth="1"/>
    <col min="15361" max="15363" width="4.7109375" style="89" customWidth="1"/>
    <col min="15364" max="15364" width="4.5703125" style="89" customWidth="1"/>
    <col min="15365" max="15371" width="4.7109375" style="89" customWidth="1"/>
    <col min="15372" max="15372" width="4.5703125" style="89" customWidth="1"/>
    <col min="15373" max="15376" width="4.7109375" style="89" customWidth="1"/>
    <col min="15377" max="15377" width="4.85546875" style="89" customWidth="1"/>
    <col min="15378" max="15378" width="6.140625" style="89" customWidth="1"/>
    <col min="15379" max="15608" width="9.140625" style="89"/>
    <col min="15609" max="15609" width="4.7109375" style="89" customWidth="1"/>
    <col min="15610" max="15610" width="4.85546875" style="89" customWidth="1"/>
    <col min="15611" max="15615" width="4.7109375" style="89" customWidth="1"/>
    <col min="15616" max="15616" width="5.28515625" style="89" customWidth="1"/>
    <col min="15617" max="15619" width="4.7109375" style="89" customWidth="1"/>
    <col min="15620" max="15620" width="4.5703125" style="89" customWidth="1"/>
    <col min="15621" max="15627" width="4.7109375" style="89" customWidth="1"/>
    <col min="15628" max="15628" width="4.5703125" style="89" customWidth="1"/>
    <col min="15629" max="15632" width="4.7109375" style="89" customWidth="1"/>
    <col min="15633" max="15633" width="4.85546875" style="89" customWidth="1"/>
    <col min="15634" max="15634" width="6.140625" style="89" customWidth="1"/>
    <col min="15635" max="15864" width="9.140625" style="89"/>
    <col min="15865" max="15865" width="4.7109375" style="89" customWidth="1"/>
    <col min="15866" max="15866" width="4.85546875" style="89" customWidth="1"/>
    <col min="15867" max="15871" width="4.7109375" style="89" customWidth="1"/>
    <col min="15872" max="15872" width="5.28515625" style="89" customWidth="1"/>
    <col min="15873" max="15875" width="4.7109375" style="89" customWidth="1"/>
    <col min="15876" max="15876" width="4.5703125" style="89" customWidth="1"/>
    <col min="15877" max="15883" width="4.7109375" style="89" customWidth="1"/>
    <col min="15884" max="15884" width="4.5703125" style="89" customWidth="1"/>
    <col min="15885" max="15888" width="4.7109375" style="89" customWidth="1"/>
    <col min="15889" max="15889" width="4.85546875" style="89" customWidth="1"/>
    <col min="15890" max="15890" width="6.140625" style="89" customWidth="1"/>
    <col min="15891" max="16120" width="9.140625" style="89"/>
    <col min="16121" max="16121" width="4.7109375" style="89" customWidth="1"/>
    <col min="16122" max="16122" width="4.85546875" style="89" customWidth="1"/>
    <col min="16123" max="16127" width="4.7109375" style="89" customWidth="1"/>
    <col min="16128" max="16128" width="5.28515625" style="89" customWidth="1"/>
    <col min="16129" max="16131" width="4.7109375" style="89" customWidth="1"/>
    <col min="16132" max="16132" width="4.5703125" style="89" customWidth="1"/>
    <col min="16133" max="16139" width="4.7109375" style="89" customWidth="1"/>
    <col min="16140" max="16140" width="4.5703125" style="89" customWidth="1"/>
    <col min="16141" max="16144" width="4.7109375" style="89" customWidth="1"/>
    <col min="16145" max="16145" width="4.85546875" style="89" customWidth="1"/>
    <col min="16146" max="16146" width="6.140625" style="89" customWidth="1"/>
    <col min="16147" max="16384" width="9.140625" style="89"/>
  </cols>
  <sheetData>
    <row r="1" spans="1:33" ht="24.75" customHeight="1">
      <c r="B1" s="130" t="s">
        <v>723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33" ht="25.5" customHeight="1">
      <c r="B2" s="294" t="s">
        <v>665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</row>
    <row r="3" spans="1:33" ht="12.75" customHeight="1">
      <c r="A3" s="332" t="s">
        <v>623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114"/>
    </row>
    <row r="4" spans="1:33" ht="19.5" customHeight="1">
      <c r="A4" s="93"/>
      <c r="B4" s="295" t="s">
        <v>578</v>
      </c>
      <c r="C4" s="295"/>
      <c r="D4" s="295"/>
      <c r="E4" s="295"/>
      <c r="F4" s="295"/>
      <c r="G4" s="295"/>
      <c r="H4" s="295"/>
      <c r="I4" s="295"/>
      <c r="J4" s="295"/>
      <c r="K4" s="295" t="s">
        <v>579</v>
      </c>
      <c r="L4" s="295"/>
      <c r="M4" s="91" t="s">
        <v>580</v>
      </c>
      <c r="N4" s="91" t="s">
        <v>581</v>
      </c>
      <c r="O4" s="91" t="s">
        <v>616</v>
      </c>
      <c r="P4" s="91" t="s">
        <v>617</v>
      </c>
      <c r="Q4" s="91" t="s">
        <v>618</v>
      </c>
      <c r="R4" s="91" t="s">
        <v>639</v>
      </c>
      <c r="S4" s="91" t="s">
        <v>568</v>
      </c>
      <c r="T4" s="91" t="s">
        <v>640</v>
      </c>
      <c r="U4" s="91" t="s">
        <v>641</v>
      </c>
      <c r="V4" s="115" t="s">
        <v>642</v>
      </c>
      <c r="W4" s="115" t="s">
        <v>643</v>
      </c>
      <c r="X4" s="115" t="s">
        <v>644</v>
      </c>
      <c r="Y4" s="91" t="s">
        <v>645</v>
      </c>
    </row>
    <row r="5" spans="1:33" ht="21" customHeight="1">
      <c r="A5" s="311" t="s">
        <v>248</v>
      </c>
      <c r="B5" s="353" t="s">
        <v>583</v>
      </c>
      <c r="C5" s="297"/>
      <c r="D5" s="297"/>
      <c r="E5" s="297"/>
      <c r="F5" s="297"/>
      <c r="G5" s="297"/>
      <c r="H5" s="297"/>
      <c r="I5" s="297"/>
      <c r="J5" s="297"/>
      <c r="K5" s="354" t="s">
        <v>584</v>
      </c>
      <c r="L5" s="355"/>
      <c r="M5" s="354" t="s">
        <v>646</v>
      </c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296" t="s">
        <v>663</v>
      </c>
    </row>
    <row r="6" spans="1:33" ht="21" customHeight="1">
      <c r="A6" s="311"/>
      <c r="B6" s="353"/>
      <c r="C6" s="297"/>
      <c r="D6" s="297"/>
      <c r="E6" s="297"/>
      <c r="F6" s="297"/>
      <c r="G6" s="297"/>
      <c r="H6" s="297"/>
      <c r="I6" s="297"/>
      <c r="J6" s="297"/>
      <c r="K6" s="356"/>
      <c r="L6" s="357"/>
      <c r="M6" s="92" t="s">
        <v>647</v>
      </c>
      <c r="N6" s="92" t="s">
        <v>247</v>
      </c>
      <c r="O6" s="92" t="s">
        <v>246</v>
      </c>
      <c r="P6" s="92" t="s">
        <v>245</v>
      </c>
      <c r="Q6" s="92" t="s">
        <v>557</v>
      </c>
      <c r="R6" s="92" t="s">
        <v>556</v>
      </c>
      <c r="S6" s="92" t="s">
        <v>555</v>
      </c>
      <c r="T6" s="92" t="s">
        <v>554</v>
      </c>
      <c r="U6" s="92" t="s">
        <v>553</v>
      </c>
      <c r="V6" s="92" t="s">
        <v>552</v>
      </c>
      <c r="W6" s="92" t="s">
        <v>551</v>
      </c>
      <c r="X6" s="92" t="s">
        <v>550</v>
      </c>
      <c r="Y6" s="296"/>
    </row>
    <row r="7" spans="1:33" ht="15" customHeight="1">
      <c r="A7" s="93" t="s">
        <v>248</v>
      </c>
      <c r="B7" s="333" t="s">
        <v>585</v>
      </c>
      <c r="C7" s="347"/>
      <c r="D7" s="347"/>
      <c r="E7" s="347"/>
      <c r="F7" s="347"/>
      <c r="G7" s="347"/>
      <c r="H7" s="347"/>
      <c r="I7" s="347"/>
      <c r="J7" s="347"/>
      <c r="K7" s="279" t="s">
        <v>244</v>
      </c>
      <c r="L7" s="279"/>
      <c r="M7" s="116">
        <f t="shared" ref="M7:M14" si="0">Y7/12</f>
        <v>5068859.583333333</v>
      </c>
      <c r="N7" s="116">
        <v>5068859.583333333</v>
      </c>
      <c r="O7" s="116">
        <v>5068859.583333333</v>
      </c>
      <c r="P7" s="116">
        <v>5068859.583333333</v>
      </c>
      <c r="Q7" s="116">
        <v>5068859.583333333</v>
      </c>
      <c r="R7" s="116">
        <v>5068859.583333333</v>
      </c>
      <c r="S7" s="116">
        <v>5068859.583333333</v>
      </c>
      <c r="T7" s="116">
        <v>5068861</v>
      </c>
      <c r="U7" s="116">
        <v>5068861</v>
      </c>
      <c r="V7" s="116">
        <v>5068861</v>
      </c>
      <c r="W7" s="116">
        <v>5068861</v>
      </c>
      <c r="X7" s="116">
        <v>5068861</v>
      </c>
      <c r="Y7" s="116">
        <v>60826315</v>
      </c>
      <c r="Z7" s="117"/>
      <c r="AA7" s="352"/>
      <c r="AB7" s="352"/>
      <c r="AC7" s="352"/>
      <c r="AD7" s="352"/>
      <c r="AE7" s="352"/>
      <c r="AF7" s="118"/>
    </row>
    <row r="8" spans="1:33" ht="28.5" customHeight="1">
      <c r="A8" s="93" t="s">
        <v>247</v>
      </c>
      <c r="B8" s="347" t="s">
        <v>586</v>
      </c>
      <c r="C8" s="347"/>
      <c r="D8" s="347"/>
      <c r="E8" s="347"/>
      <c r="F8" s="347"/>
      <c r="G8" s="347"/>
      <c r="H8" s="347"/>
      <c r="I8" s="347"/>
      <c r="J8" s="347"/>
      <c r="K8" s="279" t="s">
        <v>241</v>
      </c>
      <c r="L8" s="279"/>
      <c r="M8" s="116">
        <f t="shared" si="0"/>
        <v>1249841.3333333333</v>
      </c>
      <c r="N8" s="116">
        <v>1249841.3333333333</v>
      </c>
      <c r="O8" s="116">
        <v>1249841.3333333333</v>
      </c>
      <c r="P8" s="116">
        <v>1249841.3333333333</v>
      </c>
      <c r="Q8" s="116">
        <v>1249841.3333333333</v>
      </c>
      <c r="R8" s="116">
        <v>1249841.3333333333</v>
      </c>
      <c r="S8" s="116">
        <v>1249841.3333333333</v>
      </c>
      <c r="T8" s="116">
        <v>1249841.3333333333</v>
      </c>
      <c r="U8" s="116">
        <v>1249842</v>
      </c>
      <c r="V8" s="116">
        <v>1249842</v>
      </c>
      <c r="W8" s="116">
        <v>1249842</v>
      </c>
      <c r="X8" s="116">
        <v>1249842</v>
      </c>
      <c r="Y8" s="119">
        <v>14998096</v>
      </c>
      <c r="Z8" s="117"/>
      <c r="AA8" s="351"/>
      <c r="AB8" s="351"/>
      <c r="AC8" s="351"/>
      <c r="AD8" s="351"/>
      <c r="AE8" s="351"/>
      <c r="AF8" s="118"/>
    </row>
    <row r="9" spans="1:33" ht="15" customHeight="1">
      <c r="A9" s="93" t="s">
        <v>246</v>
      </c>
      <c r="B9" s="333" t="s">
        <v>587</v>
      </c>
      <c r="C9" s="293"/>
      <c r="D9" s="293"/>
      <c r="E9" s="293"/>
      <c r="F9" s="293"/>
      <c r="G9" s="293"/>
      <c r="H9" s="293"/>
      <c r="I9" s="293"/>
      <c r="J9" s="293"/>
      <c r="K9" s="279" t="s">
        <v>238</v>
      </c>
      <c r="L9" s="279"/>
      <c r="M9" s="116">
        <f t="shared" si="0"/>
        <v>3513366.1666666665</v>
      </c>
      <c r="N9" s="116">
        <v>3513366.1666666665</v>
      </c>
      <c r="O9" s="116">
        <v>3513366.1666666665</v>
      </c>
      <c r="P9" s="116">
        <v>3513366.1666666665</v>
      </c>
      <c r="Q9" s="116">
        <v>3513366.1666666665</v>
      </c>
      <c r="R9" s="116">
        <v>3513366.1666666665</v>
      </c>
      <c r="S9" s="116">
        <v>3513366.1666666665</v>
      </c>
      <c r="T9" s="116">
        <v>3513366.1666666665</v>
      </c>
      <c r="U9" s="116">
        <v>3513366.1666666665</v>
      </c>
      <c r="V9" s="116">
        <v>3513366.1666666665</v>
      </c>
      <c r="W9" s="116">
        <v>3513367</v>
      </c>
      <c r="X9" s="116">
        <v>3513367</v>
      </c>
      <c r="Y9" s="116">
        <v>42160394</v>
      </c>
      <c r="Z9" s="117"/>
      <c r="AA9" s="351"/>
      <c r="AB9" s="351"/>
      <c r="AC9" s="351"/>
      <c r="AD9" s="351"/>
      <c r="AE9" s="351"/>
      <c r="AF9" s="118"/>
    </row>
    <row r="10" spans="1:33" ht="15" customHeight="1">
      <c r="A10" s="93" t="s">
        <v>245</v>
      </c>
      <c r="B10" s="333" t="s">
        <v>588</v>
      </c>
      <c r="C10" s="293"/>
      <c r="D10" s="293"/>
      <c r="E10" s="293"/>
      <c r="F10" s="293"/>
      <c r="G10" s="293"/>
      <c r="H10" s="293"/>
      <c r="I10" s="293"/>
      <c r="J10" s="293"/>
      <c r="K10" s="279" t="s">
        <v>235</v>
      </c>
      <c r="L10" s="279"/>
      <c r="M10" s="116">
        <f t="shared" si="0"/>
        <v>611968.91666666663</v>
      </c>
      <c r="N10" s="116">
        <v>611968.91666666663</v>
      </c>
      <c r="O10" s="116">
        <v>611968.91666666663</v>
      </c>
      <c r="P10" s="116">
        <v>611968.91666666663</v>
      </c>
      <c r="Q10" s="116">
        <v>611968.91666666663</v>
      </c>
      <c r="R10" s="116">
        <v>611968.91666666663</v>
      </c>
      <c r="S10" s="116">
        <v>611968.91666666663</v>
      </c>
      <c r="T10" s="116">
        <v>611968.91666666663</v>
      </c>
      <c r="U10" s="116">
        <v>611968.91666666663</v>
      </c>
      <c r="V10" s="116">
        <v>611968.91666666663</v>
      </c>
      <c r="W10" s="116">
        <v>611968.91666666663</v>
      </c>
      <c r="X10" s="116">
        <v>611970</v>
      </c>
      <c r="Y10" s="119">
        <v>7343627</v>
      </c>
      <c r="Z10" s="117"/>
      <c r="AA10" s="351"/>
      <c r="AB10" s="351"/>
      <c r="AC10" s="351"/>
      <c r="AD10" s="351"/>
      <c r="AE10" s="351"/>
      <c r="AF10" s="118"/>
    </row>
    <row r="11" spans="1:33" ht="15" customHeight="1">
      <c r="A11" s="93" t="s">
        <v>557</v>
      </c>
      <c r="B11" s="333" t="s">
        <v>589</v>
      </c>
      <c r="C11" s="293"/>
      <c r="D11" s="293"/>
      <c r="E11" s="293"/>
      <c r="F11" s="293"/>
      <c r="G11" s="293"/>
      <c r="H11" s="293"/>
      <c r="I11" s="293"/>
      <c r="J11" s="293"/>
      <c r="K11" s="279" t="s">
        <v>232</v>
      </c>
      <c r="L11" s="279"/>
      <c r="M11" s="116">
        <f t="shared" si="0"/>
        <v>9987115.333333334</v>
      </c>
      <c r="N11" s="116">
        <v>9987115.333333334</v>
      </c>
      <c r="O11" s="116">
        <v>9987115.333333334</v>
      </c>
      <c r="P11" s="116">
        <v>9987115.333333334</v>
      </c>
      <c r="Q11" s="116">
        <v>9987115.333333334</v>
      </c>
      <c r="R11" s="116">
        <v>9987115.333333334</v>
      </c>
      <c r="S11" s="116">
        <v>9987115.333333334</v>
      </c>
      <c r="T11" s="116">
        <v>9987115.333333334</v>
      </c>
      <c r="U11" s="116">
        <v>9987116</v>
      </c>
      <c r="V11" s="116">
        <v>9987116</v>
      </c>
      <c r="W11" s="116">
        <v>9987116</v>
      </c>
      <c r="X11" s="116">
        <v>9987116</v>
      </c>
      <c r="Y11" s="116">
        <v>119845384</v>
      </c>
      <c r="Z11" s="117"/>
      <c r="AA11" s="351"/>
      <c r="AB11" s="351"/>
      <c r="AC11" s="351"/>
      <c r="AD11" s="351"/>
      <c r="AE11" s="351"/>
      <c r="AF11" s="118"/>
      <c r="AG11" s="118"/>
    </row>
    <row r="12" spans="1:33" ht="15" customHeight="1">
      <c r="A12" s="93" t="s">
        <v>556</v>
      </c>
      <c r="B12" s="333" t="s">
        <v>590</v>
      </c>
      <c r="C12" s="293"/>
      <c r="D12" s="293"/>
      <c r="E12" s="293"/>
      <c r="F12" s="293"/>
      <c r="G12" s="293"/>
      <c r="H12" s="293"/>
      <c r="I12" s="293"/>
      <c r="J12" s="293"/>
      <c r="K12" s="279" t="s">
        <v>229</v>
      </c>
      <c r="L12" s="279"/>
      <c r="M12" s="116">
        <f t="shared" si="0"/>
        <v>51391588.333333336</v>
      </c>
      <c r="N12" s="116">
        <v>51391588.333333336</v>
      </c>
      <c r="O12" s="116">
        <v>51391588.333333336</v>
      </c>
      <c r="P12" s="116">
        <v>51391588.333333336</v>
      </c>
      <c r="Q12" s="116">
        <v>51391588.333333336</v>
      </c>
      <c r="R12" s="116">
        <v>51391588.333333336</v>
      </c>
      <c r="S12" s="116">
        <v>51391588.333333336</v>
      </c>
      <c r="T12" s="116">
        <v>51391588.333333336</v>
      </c>
      <c r="U12" s="116">
        <v>51391589</v>
      </c>
      <c r="V12" s="116">
        <v>51391589</v>
      </c>
      <c r="W12" s="116">
        <v>51391589</v>
      </c>
      <c r="X12" s="116">
        <v>51391589</v>
      </c>
      <c r="Y12" s="116">
        <v>616699060</v>
      </c>
      <c r="Z12" s="117"/>
      <c r="AA12" s="351">
        <v>9987116</v>
      </c>
      <c r="AB12" s="351"/>
      <c r="AC12" s="351"/>
      <c r="AD12" s="351"/>
      <c r="AE12" s="351"/>
      <c r="AF12" s="118"/>
      <c r="AG12" s="118"/>
    </row>
    <row r="13" spans="1:33" ht="15" customHeight="1">
      <c r="A13" s="93" t="s">
        <v>555</v>
      </c>
      <c r="B13" s="333" t="s">
        <v>591</v>
      </c>
      <c r="C13" s="293"/>
      <c r="D13" s="293"/>
      <c r="E13" s="293"/>
      <c r="F13" s="293"/>
      <c r="G13" s="293"/>
      <c r="H13" s="293"/>
      <c r="I13" s="293"/>
      <c r="J13" s="293"/>
      <c r="K13" s="279" t="s">
        <v>226</v>
      </c>
      <c r="L13" s="279"/>
      <c r="M13" s="116">
        <f t="shared" si="0"/>
        <v>1382458.8333333333</v>
      </c>
      <c r="N13" s="116">
        <v>1382458.8333333333</v>
      </c>
      <c r="O13" s="116">
        <v>1382458.8333333333</v>
      </c>
      <c r="P13" s="116">
        <v>1382458.8333333333</v>
      </c>
      <c r="Q13" s="116">
        <v>1382458.8333333333</v>
      </c>
      <c r="R13" s="116">
        <v>1382458.8333333333</v>
      </c>
      <c r="S13" s="116">
        <v>1382458.8333333333</v>
      </c>
      <c r="T13" s="116">
        <v>1382458.8333333333</v>
      </c>
      <c r="U13" s="116">
        <v>1382458.8333333333</v>
      </c>
      <c r="V13" s="116">
        <v>1382458.8333333333</v>
      </c>
      <c r="W13" s="116">
        <v>1382458</v>
      </c>
      <c r="X13" s="116">
        <v>1382458</v>
      </c>
      <c r="Y13" s="116">
        <v>16589506</v>
      </c>
      <c r="Z13" s="117"/>
      <c r="AA13" s="351">
        <v>51391589</v>
      </c>
      <c r="AB13" s="351"/>
      <c r="AC13" s="351"/>
      <c r="AD13" s="351"/>
      <c r="AE13" s="351"/>
      <c r="AF13" s="118"/>
      <c r="AG13" s="118"/>
    </row>
    <row r="14" spans="1:33" ht="15" customHeight="1" thickBot="1">
      <c r="A14" s="93" t="s">
        <v>554</v>
      </c>
      <c r="B14" s="344" t="s">
        <v>592</v>
      </c>
      <c r="C14" s="345"/>
      <c r="D14" s="345"/>
      <c r="E14" s="345"/>
      <c r="F14" s="345"/>
      <c r="G14" s="345"/>
      <c r="H14" s="345"/>
      <c r="I14" s="345"/>
      <c r="J14" s="345"/>
      <c r="K14" s="282" t="s">
        <v>223</v>
      </c>
      <c r="L14" s="282"/>
      <c r="M14" s="116">
        <f t="shared" si="0"/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>
        <v>0</v>
      </c>
      <c r="W14" s="120">
        <v>0</v>
      </c>
      <c r="X14" s="120">
        <v>0</v>
      </c>
      <c r="Y14" s="120">
        <v>0</v>
      </c>
      <c r="Z14" s="117"/>
      <c r="AA14" s="351"/>
      <c r="AB14" s="351"/>
      <c r="AC14" s="351"/>
      <c r="AD14" s="351"/>
      <c r="AE14" s="351"/>
      <c r="AF14" s="118"/>
    </row>
    <row r="15" spans="1:33" ht="30" customHeight="1" thickBot="1">
      <c r="A15" s="93" t="s">
        <v>553</v>
      </c>
      <c r="B15" s="337" t="s">
        <v>593</v>
      </c>
      <c r="C15" s="338"/>
      <c r="D15" s="338"/>
      <c r="E15" s="338"/>
      <c r="F15" s="338"/>
      <c r="G15" s="338"/>
      <c r="H15" s="338"/>
      <c r="I15" s="338"/>
      <c r="J15" s="338"/>
      <c r="K15" s="273" t="s">
        <v>220</v>
      </c>
      <c r="L15" s="274"/>
      <c r="M15" s="121">
        <f>SUM(M7:M14)</f>
        <v>73205198.5</v>
      </c>
      <c r="N15" s="121">
        <f t="shared" ref="N15:X15" si="1">SUM(N7:N14)</f>
        <v>73205198.5</v>
      </c>
      <c r="O15" s="121">
        <f t="shared" si="1"/>
        <v>73205198.5</v>
      </c>
      <c r="P15" s="121">
        <f t="shared" si="1"/>
        <v>73205198.5</v>
      </c>
      <c r="Q15" s="121">
        <f t="shared" si="1"/>
        <v>73205198.5</v>
      </c>
      <c r="R15" s="121">
        <f t="shared" si="1"/>
        <v>73205198.5</v>
      </c>
      <c r="S15" s="121">
        <f t="shared" si="1"/>
        <v>73205198.5</v>
      </c>
      <c r="T15" s="121">
        <f t="shared" si="1"/>
        <v>73205199.916666672</v>
      </c>
      <c r="U15" s="121">
        <f t="shared" si="1"/>
        <v>73205201.916666657</v>
      </c>
      <c r="V15" s="121">
        <f t="shared" si="1"/>
        <v>73205201.916666657</v>
      </c>
      <c r="W15" s="121">
        <f t="shared" si="1"/>
        <v>73205201.916666657</v>
      </c>
      <c r="X15" s="121">
        <f t="shared" si="1"/>
        <v>73205203</v>
      </c>
      <c r="Y15" s="121">
        <f>SUM(Y7:Y14)</f>
        <v>878462382</v>
      </c>
      <c r="Z15" s="117"/>
      <c r="AA15" s="348"/>
      <c r="AB15" s="348"/>
      <c r="AC15" s="348"/>
      <c r="AD15" s="122"/>
      <c r="AE15" s="122"/>
      <c r="AF15" s="118"/>
    </row>
    <row r="16" spans="1:33" ht="26.25" customHeight="1">
      <c r="A16" s="93" t="s">
        <v>552</v>
      </c>
      <c r="B16" s="349" t="s">
        <v>594</v>
      </c>
      <c r="C16" s="350"/>
      <c r="D16" s="350"/>
      <c r="E16" s="350"/>
      <c r="F16" s="350"/>
      <c r="G16" s="350"/>
      <c r="H16" s="350"/>
      <c r="I16" s="350"/>
      <c r="J16" s="350"/>
      <c r="K16" s="265" t="s">
        <v>217</v>
      </c>
      <c r="L16" s="265"/>
      <c r="M16" s="123">
        <f>Y16/12</f>
        <v>16831804.916666668</v>
      </c>
      <c r="N16" s="123">
        <v>16831804.916666668</v>
      </c>
      <c r="O16" s="123">
        <v>16831804.916666668</v>
      </c>
      <c r="P16" s="123">
        <v>16831804.916666668</v>
      </c>
      <c r="Q16" s="123">
        <v>16831804.916666668</v>
      </c>
      <c r="R16" s="123">
        <v>16831804.916666668</v>
      </c>
      <c r="S16" s="123">
        <v>16831804.916666668</v>
      </c>
      <c r="T16" s="123">
        <v>16831804.916666668</v>
      </c>
      <c r="U16" s="123">
        <v>16831804.916666668</v>
      </c>
      <c r="V16" s="123">
        <v>16831804.916666668</v>
      </c>
      <c r="W16" s="123">
        <v>16831804.916666668</v>
      </c>
      <c r="X16" s="123">
        <v>16831804</v>
      </c>
      <c r="Y16" s="123">
        <v>201981659</v>
      </c>
      <c r="Z16" s="124"/>
      <c r="AA16" s="346">
        <v>40180451</v>
      </c>
      <c r="AB16" s="346"/>
      <c r="AC16" s="346"/>
      <c r="AD16" s="346"/>
      <c r="AE16" s="346"/>
      <c r="AF16" s="118"/>
    </row>
    <row r="17" spans="1:33" ht="24" customHeight="1">
      <c r="A17" s="93" t="s">
        <v>551</v>
      </c>
      <c r="B17" s="347" t="s">
        <v>595</v>
      </c>
      <c r="C17" s="347"/>
      <c r="D17" s="347"/>
      <c r="E17" s="347"/>
      <c r="F17" s="347"/>
      <c r="G17" s="347"/>
      <c r="H17" s="347"/>
      <c r="I17" s="347"/>
      <c r="J17" s="347"/>
      <c r="K17" s="279" t="s">
        <v>214</v>
      </c>
      <c r="L17" s="279"/>
      <c r="M17" s="123">
        <f t="shared" ref="M17:M22" si="2">Y17/12</f>
        <v>40180450.333333336</v>
      </c>
      <c r="N17" s="119">
        <v>40180450.333333336</v>
      </c>
      <c r="O17" s="119">
        <v>40180450.333333336</v>
      </c>
      <c r="P17" s="119">
        <v>40180450.333333336</v>
      </c>
      <c r="Q17" s="119">
        <v>40180450.333333336</v>
      </c>
      <c r="R17" s="119">
        <v>40180450.333333336</v>
      </c>
      <c r="S17" s="119">
        <v>40180450.333333336</v>
      </c>
      <c r="T17" s="119">
        <v>40180450.333333336</v>
      </c>
      <c r="U17" s="119">
        <v>40180451</v>
      </c>
      <c r="V17" s="119">
        <v>40180451</v>
      </c>
      <c r="W17" s="119">
        <v>40180451</v>
      </c>
      <c r="X17" s="119">
        <v>40180451</v>
      </c>
      <c r="Y17" s="116">
        <v>482165404</v>
      </c>
      <c r="Z17" s="124"/>
      <c r="AA17" s="346"/>
      <c r="AB17" s="346"/>
      <c r="AC17" s="346"/>
      <c r="AD17" s="346"/>
      <c r="AE17" s="346"/>
      <c r="AF17" s="118"/>
      <c r="AG17" s="118"/>
    </row>
    <row r="18" spans="1:33" ht="23.25" customHeight="1">
      <c r="A18" s="93" t="s">
        <v>550</v>
      </c>
      <c r="B18" s="333" t="s">
        <v>597</v>
      </c>
      <c r="C18" s="293"/>
      <c r="D18" s="293"/>
      <c r="E18" s="293"/>
      <c r="F18" s="293"/>
      <c r="G18" s="293"/>
      <c r="H18" s="293"/>
      <c r="I18" s="293"/>
      <c r="J18" s="293"/>
      <c r="K18" s="279" t="s">
        <v>211</v>
      </c>
      <c r="L18" s="279"/>
      <c r="M18" s="123">
        <f t="shared" si="2"/>
        <v>7269700.416666667</v>
      </c>
      <c r="N18" s="116">
        <v>7269700.416666667</v>
      </c>
      <c r="O18" s="116">
        <v>7269700.416666667</v>
      </c>
      <c r="P18" s="116">
        <v>7269700.416666667</v>
      </c>
      <c r="Q18" s="116">
        <v>7269700.416666667</v>
      </c>
      <c r="R18" s="116">
        <v>7269700.416666667</v>
      </c>
      <c r="S18" s="116">
        <v>7269700.416666667</v>
      </c>
      <c r="T18" s="116">
        <v>7269701</v>
      </c>
      <c r="U18" s="116">
        <v>7269701</v>
      </c>
      <c r="V18" s="116">
        <v>7269701</v>
      </c>
      <c r="W18" s="116">
        <v>7269701</v>
      </c>
      <c r="X18" s="116">
        <v>7269701</v>
      </c>
      <c r="Y18" s="116">
        <v>87236405</v>
      </c>
      <c r="Z18" s="124"/>
      <c r="AA18" s="346"/>
      <c r="AB18" s="346"/>
      <c r="AC18" s="346"/>
      <c r="AD18" s="346"/>
      <c r="AE18" s="346"/>
      <c r="AF18" s="118"/>
      <c r="AG18" s="118"/>
    </row>
    <row r="19" spans="1:33" ht="15" customHeight="1">
      <c r="A19" s="93" t="s">
        <v>596</v>
      </c>
      <c r="B19" s="333" t="s">
        <v>599</v>
      </c>
      <c r="C19" s="293"/>
      <c r="D19" s="293"/>
      <c r="E19" s="293"/>
      <c r="F19" s="293"/>
      <c r="G19" s="293"/>
      <c r="H19" s="293"/>
      <c r="I19" s="293"/>
      <c r="J19" s="293"/>
      <c r="K19" s="279" t="s">
        <v>208</v>
      </c>
      <c r="L19" s="279"/>
      <c r="M19" s="123">
        <f t="shared" si="2"/>
        <v>1309735.9166666667</v>
      </c>
      <c r="N19" s="116">
        <v>1309735.9166666667</v>
      </c>
      <c r="O19" s="116">
        <v>1309735.9166666667</v>
      </c>
      <c r="P19" s="116">
        <v>1309735.9166666667</v>
      </c>
      <c r="Q19" s="116">
        <v>1309735.9166666667</v>
      </c>
      <c r="R19" s="116">
        <v>1309735.9166666667</v>
      </c>
      <c r="S19" s="116">
        <v>1309735.9166666667</v>
      </c>
      <c r="T19" s="116">
        <v>1309735.9166666667</v>
      </c>
      <c r="U19" s="116">
        <v>1309735.9166666667</v>
      </c>
      <c r="V19" s="116">
        <v>1309735.9166666667</v>
      </c>
      <c r="W19" s="116">
        <v>1309735.9166666667</v>
      </c>
      <c r="X19" s="116">
        <v>1309737</v>
      </c>
      <c r="Y19" s="119">
        <v>15716831</v>
      </c>
      <c r="Z19" s="117"/>
      <c r="AA19" s="346"/>
      <c r="AB19" s="346"/>
      <c r="AC19" s="346"/>
      <c r="AD19" s="346"/>
      <c r="AE19" s="346"/>
      <c r="AF19" s="118"/>
    </row>
    <row r="20" spans="1:33" ht="15" customHeight="1">
      <c r="A20" s="93" t="s">
        <v>598</v>
      </c>
      <c r="B20" s="347" t="s">
        <v>601</v>
      </c>
      <c r="C20" s="347"/>
      <c r="D20" s="347"/>
      <c r="E20" s="347"/>
      <c r="F20" s="347"/>
      <c r="G20" s="347"/>
      <c r="H20" s="347"/>
      <c r="I20" s="347"/>
      <c r="J20" s="347"/>
      <c r="K20" s="279" t="s">
        <v>205</v>
      </c>
      <c r="L20" s="279"/>
      <c r="M20" s="123">
        <v>120000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6">
        <v>120000</v>
      </c>
      <c r="Z20" s="124"/>
      <c r="AA20" s="346"/>
      <c r="AB20" s="346"/>
      <c r="AC20" s="346"/>
      <c r="AD20" s="346"/>
      <c r="AE20" s="346"/>
      <c r="AF20" s="118"/>
    </row>
    <row r="21" spans="1:33" ht="15" customHeight="1">
      <c r="A21" s="93" t="s">
        <v>600</v>
      </c>
      <c r="B21" s="333" t="s">
        <v>603</v>
      </c>
      <c r="C21" s="293"/>
      <c r="D21" s="293"/>
      <c r="E21" s="293"/>
      <c r="F21" s="293"/>
      <c r="G21" s="293"/>
      <c r="H21" s="293"/>
      <c r="I21" s="293"/>
      <c r="J21" s="293"/>
      <c r="K21" s="279" t="s">
        <v>202</v>
      </c>
      <c r="L21" s="279"/>
      <c r="M21" s="123">
        <f t="shared" si="2"/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24"/>
      <c r="AA21" s="346"/>
      <c r="AB21" s="346"/>
      <c r="AC21" s="346"/>
      <c r="AD21" s="346"/>
      <c r="AE21" s="346"/>
      <c r="AF21" s="118"/>
    </row>
    <row r="22" spans="1:33" ht="15" customHeight="1" thickBot="1">
      <c r="A22" s="93" t="s">
        <v>602</v>
      </c>
      <c r="B22" s="344" t="s">
        <v>605</v>
      </c>
      <c r="C22" s="345"/>
      <c r="D22" s="345"/>
      <c r="E22" s="345"/>
      <c r="F22" s="345"/>
      <c r="G22" s="345"/>
      <c r="H22" s="345"/>
      <c r="I22" s="345"/>
      <c r="J22" s="345"/>
      <c r="K22" s="282" t="s">
        <v>199</v>
      </c>
      <c r="L22" s="282"/>
      <c r="M22" s="123">
        <f t="shared" si="2"/>
        <v>2322500</v>
      </c>
      <c r="N22" s="120">
        <v>2322500</v>
      </c>
      <c r="O22" s="120">
        <v>2322500</v>
      </c>
      <c r="P22" s="120">
        <v>2322500</v>
      </c>
      <c r="Q22" s="120">
        <v>2322500</v>
      </c>
      <c r="R22" s="120">
        <v>2322500</v>
      </c>
      <c r="S22" s="120">
        <v>2322500</v>
      </c>
      <c r="T22" s="120">
        <v>2322500</v>
      </c>
      <c r="U22" s="120">
        <v>2322500</v>
      </c>
      <c r="V22" s="120">
        <v>2322500</v>
      </c>
      <c r="W22" s="120">
        <v>2322500</v>
      </c>
      <c r="X22" s="120">
        <v>2322500</v>
      </c>
      <c r="Y22" s="120">
        <v>27870000</v>
      </c>
      <c r="Z22" s="124"/>
      <c r="AA22" s="346"/>
      <c r="AB22" s="346"/>
      <c r="AC22" s="346"/>
      <c r="AD22" s="346"/>
      <c r="AE22" s="346"/>
      <c r="AF22" s="118"/>
    </row>
    <row r="23" spans="1:33" ht="26.25" customHeight="1" thickBot="1">
      <c r="A23" s="93" t="s">
        <v>604</v>
      </c>
      <c r="B23" s="337" t="s">
        <v>607</v>
      </c>
      <c r="C23" s="338"/>
      <c r="D23" s="338"/>
      <c r="E23" s="338"/>
      <c r="F23" s="338"/>
      <c r="G23" s="338"/>
      <c r="H23" s="338"/>
      <c r="I23" s="338"/>
      <c r="J23" s="338"/>
      <c r="K23" s="339">
        <v>17</v>
      </c>
      <c r="L23" s="274"/>
      <c r="M23" s="121">
        <f>SUM(M16:M22)</f>
        <v>68034191.583333328</v>
      </c>
      <c r="N23" s="121">
        <f t="shared" ref="N23:W23" si="3">SUM(N16:N22)</f>
        <v>67914191.583333328</v>
      </c>
      <c r="O23" s="121">
        <f t="shared" si="3"/>
        <v>67914191.583333328</v>
      </c>
      <c r="P23" s="121">
        <f t="shared" si="3"/>
        <v>67914191.583333328</v>
      </c>
      <c r="Q23" s="121">
        <f t="shared" si="3"/>
        <v>67914191.583333328</v>
      </c>
      <c r="R23" s="121">
        <f t="shared" si="3"/>
        <v>67914191.583333328</v>
      </c>
      <c r="S23" s="121">
        <f t="shared" si="3"/>
        <v>67914191.583333328</v>
      </c>
      <c r="T23" s="121">
        <f t="shared" si="3"/>
        <v>67914192.166666657</v>
      </c>
      <c r="U23" s="121">
        <f t="shared" si="3"/>
        <v>67914192.833333343</v>
      </c>
      <c r="V23" s="121">
        <f t="shared" si="3"/>
        <v>67914192.833333343</v>
      </c>
      <c r="W23" s="121">
        <f t="shared" si="3"/>
        <v>67914192.833333343</v>
      </c>
      <c r="X23" s="121">
        <f>SUM(X16:X22)</f>
        <v>67914193</v>
      </c>
      <c r="Y23" s="121">
        <f>SUM(Y16:Y22)</f>
        <v>815090299</v>
      </c>
      <c r="Z23" s="124"/>
      <c r="AA23" s="340"/>
      <c r="AB23" s="340"/>
      <c r="AC23" s="340"/>
      <c r="AD23" s="122"/>
      <c r="AE23" s="122"/>
      <c r="AF23" s="118"/>
    </row>
    <row r="24" spans="1:33" ht="15" customHeight="1">
      <c r="A24" s="93" t="s">
        <v>606</v>
      </c>
      <c r="B24" s="341" t="s">
        <v>661</v>
      </c>
      <c r="C24" s="342"/>
      <c r="D24" s="342"/>
      <c r="E24" s="342"/>
      <c r="F24" s="342"/>
      <c r="G24" s="342"/>
      <c r="H24" s="342"/>
      <c r="I24" s="342"/>
      <c r="J24" s="342"/>
      <c r="K24" s="343" t="s">
        <v>193</v>
      </c>
      <c r="L24" s="343"/>
      <c r="M24" s="125">
        <f>Y24/12</f>
        <v>5346170.333333333</v>
      </c>
      <c r="N24" s="126">
        <v>5346170.333333333</v>
      </c>
      <c r="O24" s="126">
        <v>5346170.333333333</v>
      </c>
      <c r="P24" s="126">
        <v>5346170.333333333</v>
      </c>
      <c r="Q24" s="126">
        <v>5346170.333333333</v>
      </c>
      <c r="R24" s="126">
        <v>5346170.333333333</v>
      </c>
      <c r="S24" s="126">
        <v>5346170.333333333</v>
      </c>
      <c r="T24" s="126">
        <v>5346170.333333333</v>
      </c>
      <c r="U24" s="126">
        <v>5346170.333333333</v>
      </c>
      <c r="V24" s="126">
        <v>5346170.333333333</v>
      </c>
      <c r="W24" s="126">
        <v>5346170.333333333</v>
      </c>
      <c r="X24" s="126">
        <v>5346170.333333333</v>
      </c>
      <c r="Y24" s="125">
        <v>64154044</v>
      </c>
      <c r="Z24" s="127"/>
      <c r="AA24" s="331"/>
      <c r="AB24" s="331"/>
      <c r="AC24" s="331"/>
      <c r="AD24" s="122"/>
      <c r="AE24" s="122"/>
      <c r="AF24" s="118"/>
    </row>
    <row r="25" spans="1:33" ht="15" customHeight="1">
      <c r="A25" s="93" t="s">
        <v>608</v>
      </c>
      <c r="B25" s="333" t="s">
        <v>611</v>
      </c>
      <c r="C25" s="293"/>
      <c r="D25" s="293"/>
      <c r="E25" s="293"/>
      <c r="F25" s="293"/>
      <c r="G25" s="293"/>
      <c r="H25" s="293"/>
      <c r="I25" s="293"/>
      <c r="J25" s="293"/>
      <c r="K25" s="279" t="s">
        <v>190</v>
      </c>
      <c r="L25" s="279"/>
      <c r="M25" s="125">
        <f t="shared" ref="M25:M26" si="4">Y25/12</f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0</v>
      </c>
      <c r="Y25" s="116">
        <v>0</v>
      </c>
      <c r="Z25" s="127"/>
      <c r="AA25" s="334"/>
      <c r="AB25" s="334"/>
      <c r="AC25" s="334"/>
      <c r="AD25" s="122"/>
      <c r="AE25" s="122"/>
      <c r="AF25" s="118"/>
    </row>
    <row r="26" spans="1:33" ht="17.25" customHeight="1" thickBot="1">
      <c r="A26" s="93" t="s">
        <v>610</v>
      </c>
      <c r="B26" s="335" t="s">
        <v>613</v>
      </c>
      <c r="C26" s="336"/>
      <c r="D26" s="336"/>
      <c r="E26" s="336"/>
      <c r="F26" s="336"/>
      <c r="G26" s="336"/>
      <c r="H26" s="336"/>
      <c r="I26" s="336"/>
      <c r="J26" s="336"/>
      <c r="K26" s="268" t="s">
        <v>187</v>
      </c>
      <c r="L26" s="268"/>
      <c r="M26" s="125">
        <f t="shared" si="4"/>
        <v>10627177.25</v>
      </c>
      <c r="N26" s="128">
        <v>10627177.25</v>
      </c>
      <c r="O26" s="128">
        <v>10627177.25</v>
      </c>
      <c r="P26" s="128">
        <v>10627177.25</v>
      </c>
      <c r="Q26" s="128">
        <v>10627177.25</v>
      </c>
      <c r="R26" s="128">
        <v>10627177.25</v>
      </c>
      <c r="S26" s="128">
        <v>10627177.25</v>
      </c>
      <c r="T26" s="128">
        <v>10627177.25</v>
      </c>
      <c r="U26" s="128">
        <v>10627177.25</v>
      </c>
      <c r="V26" s="128">
        <v>10627177.25</v>
      </c>
      <c r="W26" s="128">
        <v>10627177.25</v>
      </c>
      <c r="X26" s="128">
        <v>10627177.25</v>
      </c>
      <c r="Y26" s="120">
        <v>127526127</v>
      </c>
      <c r="Z26" s="127"/>
      <c r="AA26" s="334"/>
      <c r="AB26" s="334"/>
      <c r="AC26" s="334"/>
      <c r="AD26" s="122"/>
      <c r="AE26" s="122"/>
      <c r="AF26" s="118"/>
    </row>
    <row r="27" spans="1:33" ht="21" customHeight="1" thickBot="1">
      <c r="A27" s="93" t="s">
        <v>612</v>
      </c>
      <c r="B27" s="328" t="s">
        <v>615</v>
      </c>
      <c r="C27" s="329"/>
      <c r="D27" s="329"/>
      <c r="E27" s="329"/>
      <c r="F27" s="329"/>
      <c r="G27" s="329"/>
      <c r="H27" s="329"/>
      <c r="I27" s="329"/>
      <c r="J27" s="329"/>
      <c r="K27" s="330" t="s">
        <v>184</v>
      </c>
      <c r="L27" s="260"/>
      <c r="M27" s="129">
        <f>SUM(M25:M26)</f>
        <v>10627177.25</v>
      </c>
      <c r="N27" s="129">
        <f t="shared" ref="N27:X27" si="5">SUM(N25:N26)</f>
        <v>10627177.25</v>
      </c>
      <c r="O27" s="129">
        <f t="shared" si="5"/>
        <v>10627177.25</v>
      </c>
      <c r="P27" s="129">
        <f t="shared" si="5"/>
        <v>10627177.25</v>
      </c>
      <c r="Q27" s="129">
        <f t="shared" si="5"/>
        <v>10627177.25</v>
      </c>
      <c r="R27" s="129">
        <f t="shared" si="5"/>
        <v>10627177.25</v>
      </c>
      <c r="S27" s="129">
        <f t="shared" si="5"/>
        <v>10627177.25</v>
      </c>
      <c r="T27" s="129">
        <f t="shared" si="5"/>
        <v>10627177.25</v>
      </c>
      <c r="U27" s="129">
        <f t="shared" si="5"/>
        <v>10627177.25</v>
      </c>
      <c r="V27" s="129">
        <f t="shared" si="5"/>
        <v>10627177.25</v>
      </c>
      <c r="W27" s="129">
        <f t="shared" si="5"/>
        <v>10627177.25</v>
      </c>
      <c r="X27" s="121">
        <f t="shared" si="5"/>
        <v>10627177.25</v>
      </c>
      <c r="Y27" s="121">
        <v>127526127</v>
      </c>
      <c r="Z27" s="127"/>
      <c r="AA27" s="331"/>
      <c r="AB27" s="331"/>
      <c r="AC27" s="331"/>
      <c r="AD27" s="122"/>
      <c r="AE27" s="122"/>
      <c r="AF27" s="118"/>
    </row>
    <row r="28" spans="1:33" ht="13.5" customHeight="1"/>
    <row r="29" spans="1:33" ht="13.5" customHeight="1"/>
    <row r="30" spans="1:33" ht="13.5" customHeight="1"/>
  </sheetData>
  <mergeCells count="88">
    <mergeCell ref="B1:Y1"/>
    <mergeCell ref="B2:Y2"/>
    <mergeCell ref="B4:J4"/>
    <mergeCell ref="K4:L4"/>
    <mergeCell ref="A5:A6"/>
    <mergeCell ref="B5:J6"/>
    <mergeCell ref="K5:L6"/>
    <mergeCell ref="M5:X5"/>
    <mergeCell ref="Y5:Y6"/>
    <mergeCell ref="B8:J8"/>
    <mergeCell ref="K8:L8"/>
    <mergeCell ref="AA8:AC8"/>
    <mergeCell ref="AD8:AE8"/>
    <mergeCell ref="B7:J7"/>
    <mergeCell ref="K7:L7"/>
    <mergeCell ref="AA7:AC7"/>
    <mergeCell ref="AD7:AE7"/>
    <mergeCell ref="B10:J10"/>
    <mergeCell ref="K10:L10"/>
    <mergeCell ref="AA10:AC10"/>
    <mergeCell ref="AD10:AE10"/>
    <mergeCell ref="B9:J9"/>
    <mergeCell ref="K9:L9"/>
    <mergeCell ref="AA9:AC9"/>
    <mergeCell ref="AD9:AE9"/>
    <mergeCell ref="B12:J12"/>
    <mergeCell ref="K12:L12"/>
    <mergeCell ref="AA12:AC12"/>
    <mergeCell ref="AD12:AE12"/>
    <mergeCell ref="B11:J11"/>
    <mergeCell ref="K11:L11"/>
    <mergeCell ref="AA11:AC11"/>
    <mergeCell ref="AD11:AE11"/>
    <mergeCell ref="B14:J14"/>
    <mergeCell ref="K14:L14"/>
    <mergeCell ref="AA14:AC14"/>
    <mergeCell ref="AD14:AE14"/>
    <mergeCell ref="B13:J13"/>
    <mergeCell ref="K13:L13"/>
    <mergeCell ref="AA13:AC13"/>
    <mergeCell ref="AD13:AE13"/>
    <mergeCell ref="B15:J15"/>
    <mergeCell ref="K15:L15"/>
    <mergeCell ref="AA15:AC15"/>
    <mergeCell ref="B16:J16"/>
    <mergeCell ref="K16:L16"/>
    <mergeCell ref="AA16:AC16"/>
    <mergeCell ref="B18:J18"/>
    <mergeCell ref="K18:L18"/>
    <mergeCell ref="AA18:AC18"/>
    <mergeCell ref="AD18:AE18"/>
    <mergeCell ref="AD16:AE16"/>
    <mergeCell ref="B17:J17"/>
    <mergeCell ref="K17:L17"/>
    <mergeCell ref="AA17:AC17"/>
    <mergeCell ref="AD17:AE17"/>
    <mergeCell ref="B20:J20"/>
    <mergeCell ref="K20:L20"/>
    <mergeCell ref="AA20:AC20"/>
    <mergeCell ref="AD20:AE20"/>
    <mergeCell ref="B19:J19"/>
    <mergeCell ref="K19:L19"/>
    <mergeCell ref="AA19:AC19"/>
    <mergeCell ref="AD19:AE19"/>
    <mergeCell ref="B22:J22"/>
    <mergeCell ref="K22:L22"/>
    <mergeCell ref="AA22:AC22"/>
    <mergeCell ref="AD22:AE22"/>
    <mergeCell ref="B21:J21"/>
    <mergeCell ref="K21:L21"/>
    <mergeCell ref="AA21:AC21"/>
    <mergeCell ref="AD21:AE21"/>
    <mergeCell ref="B27:J27"/>
    <mergeCell ref="K27:L27"/>
    <mergeCell ref="AA27:AC27"/>
    <mergeCell ref="A3:X3"/>
    <mergeCell ref="B25:J25"/>
    <mergeCell ref="K25:L25"/>
    <mergeCell ref="AA25:AC25"/>
    <mergeCell ref="B26:J26"/>
    <mergeCell ref="K26:L26"/>
    <mergeCell ref="AA26:AC26"/>
    <mergeCell ref="B23:J23"/>
    <mergeCell ref="K23:L23"/>
    <mergeCell ref="AA23:AC23"/>
    <mergeCell ref="B24:J24"/>
    <mergeCell ref="K24:L24"/>
    <mergeCell ref="AA24:A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tabSelected="1"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1.7109375" style="15" hidden="1" customWidth="1"/>
    <col min="13" max="13" width="2" style="15" hidden="1" customWidth="1"/>
    <col min="14" max="14" width="4.7109375" style="15" customWidth="1"/>
    <col min="15" max="15" width="3.42578125" style="15" customWidth="1"/>
    <col min="16" max="18" width="11.140625" style="15" bestFit="1" customWidth="1"/>
    <col min="19" max="19" width="12.710937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323" t="s">
        <v>724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1" customFormat="1" ht="25.5" customHeight="1">
      <c r="B2" s="399" t="s">
        <v>664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400" t="s">
        <v>623</v>
      </c>
      <c r="S3" s="400"/>
    </row>
    <row r="4" spans="1:21" customFormat="1" ht="25.5" customHeight="1">
      <c r="A4" s="13"/>
      <c r="B4" s="401" t="s">
        <v>578</v>
      </c>
      <c r="C4" s="401"/>
      <c r="D4" s="401"/>
      <c r="E4" s="401"/>
      <c r="F4" s="401"/>
      <c r="G4" s="401"/>
      <c r="H4" s="401"/>
      <c r="I4" s="401"/>
      <c r="J4" s="401"/>
      <c r="K4" s="401"/>
      <c r="L4" s="14"/>
      <c r="M4" s="14"/>
      <c r="N4" s="401" t="s">
        <v>579</v>
      </c>
      <c r="O4" s="401"/>
      <c r="P4" s="14" t="s">
        <v>580</v>
      </c>
      <c r="Q4" s="14" t="s">
        <v>581</v>
      </c>
      <c r="R4" s="14" t="s">
        <v>616</v>
      </c>
      <c r="S4" s="14" t="s">
        <v>617</v>
      </c>
    </row>
    <row r="5" spans="1:21" ht="21" customHeight="1">
      <c r="A5" s="388" t="s">
        <v>248</v>
      </c>
      <c r="B5" s="390" t="s">
        <v>583</v>
      </c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4" t="s">
        <v>584</v>
      </c>
      <c r="O5" s="395"/>
      <c r="P5" s="398" t="s">
        <v>648</v>
      </c>
      <c r="Q5" s="398"/>
      <c r="R5" s="398"/>
      <c r="S5" s="398"/>
    </row>
    <row r="6" spans="1:21" ht="21" customHeight="1">
      <c r="A6" s="389"/>
      <c r="B6" s="392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6"/>
      <c r="O6" s="397"/>
      <c r="P6" s="21">
        <v>2016</v>
      </c>
      <c r="Q6" s="21">
        <v>2017</v>
      </c>
      <c r="R6" s="21">
        <v>2018</v>
      </c>
      <c r="S6" s="21">
        <v>2019</v>
      </c>
    </row>
    <row r="7" spans="1:21" ht="15" customHeight="1">
      <c r="A7" s="16" t="s">
        <v>248</v>
      </c>
      <c r="B7" s="382" t="s">
        <v>585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64" t="s">
        <v>244</v>
      </c>
      <c r="O7" s="364"/>
      <c r="P7" s="22">
        <v>60826315</v>
      </c>
      <c r="Q7" s="22">
        <f>P7*1.05</f>
        <v>63867630.75</v>
      </c>
      <c r="R7" s="22">
        <f t="shared" ref="R7:S7" si="0">Q7*1.05</f>
        <v>67061012.287500001</v>
      </c>
      <c r="S7" s="22">
        <f t="shared" si="0"/>
        <v>70414062.901875004</v>
      </c>
    </row>
    <row r="8" spans="1:21" ht="26.25" customHeight="1">
      <c r="A8" s="16" t="s">
        <v>247</v>
      </c>
      <c r="B8" s="386" t="s">
        <v>586</v>
      </c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64" t="s">
        <v>241</v>
      </c>
      <c r="O8" s="364"/>
      <c r="P8" s="22">
        <v>14998096</v>
      </c>
      <c r="Q8" s="22">
        <f t="shared" ref="Q8:S27" si="1">P8*1.05</f>
        <v>15748000.800000001</v>
      </c>
      <c r="R8" s="22">
        <f t="shared" si="1"/>
        <v>16535400.840000002</v>
      </c>
      <c r="S8" s="22">
        <f t="shared" si="1"/>
        <v>17362170.882000003</v>
      </c>
    </row>
    <row r="9" spans="1:21" ht="15" customHeight="1">
      <c r="A9" s="16" t="s">
        <v>246</v>
      </c>
      <c r="B9" s="382" t="s">
        <v>587</v>
      </c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64" t="s">
        <v>238</v>
      </c>
      <c r="O9" s="364"/>
      <c r="P9" s="22">
        <v>42160394</v>
      </c>
      <c r="Q9" s="22">
        <f t="shared" si="1"/>
        <v>44268413.700000003</v>
      </c>
      <c r="R9" s="22">
        <f t="shared" si="1"/>
        <v>46481834.385000005</v>
      </c>
      <c r="S9" s="22">
        <f t="shared" si="1"/>
        <v>48805926.104250006</v>
      </c>
    </row>
    <row r="10" spans="1:21" ht="15" customHeight="1">
      <c r="A10" s="16" t="s">
        <v>245</v>
      </c>
      <c r="B10" s="382" t="s">
        <v>588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64" t="s">
        <v>235</v>
      </c>
      <c r="O10" s="364"/>
      <c r="P10" s="22">
        <v>7343627</v>
      </c>
      <c r="Q10" s="22">
        <f t="shared" si="1"/>
        <v>7710808.3500000006</v>
      </c>
      <c r="R10" s="22">
        <f t="shared" si="1"/>
        <v>8096348.767500001</v>
      </c>
      <c r="S10" s="22">
        <f t="shared" si="1"/>
        <v>8501166.2058750018</v>
      </c>
    </row>
    <row r="11" spans="1:21" ht="15" customHeight="1">
      <c r="A11" s="16" t="s">
        <v>557</v>
      </c>
      <c r="B11" s="382" t="s">
        <v>589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64" t="s">
        <v>232</v>
      </c>
      <c r="O11" s="364"/>
      <c r="P11" s="22">
        <v>119845384</v>
      </c>
      <c r="Q11" s="22">
        <f t="shared" si="1"/>
        <v>125837653.2</v>
      </c>
      <c r="R11" s="22">
        <f t="shared" si="1"/>
        <v>132129535.86000001</v>
      </c>
      <c r="S11" s="22">
        <f t="shared" si="1"/>
        <v>138736012.65300003</v>
      </c>
    </row>
    <row r="12" spans="1:21" ht="15" customHeight="1">
      <c r="A12" s="16" t="s">
        <v>556</v>
      </c>
      <c r="B12" s="382" t="s">
        <v>590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64" t="s">
        <v>229</v>
      </c>
      <c r="O12" s="364"/>
      <c r="P12" s="22">
        <v>616699060</v>
      </c>
      <c r="Q12" s="22">
        <f t="shared" si="1"/>
        <v>647534013</v>
      </c>
      <c r="R12" s="22">
        <f t="shared" si="1"/>
        <v>679910713.64999998</v>
      </c>
      <c r="S12" s="22">
        <f t="shared" si="1"/>
        <v>713906249.33249998</v>
      </c>
    </row>
    <row r="13" spans="1:21" ht="15" customHeight="1">
      <c r="A13" s="16" t="s">
        <v>555</v>
      </c>
      <c r="B13" s="382" t="s">
        <v>591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64" t="s">
        <v>226</v>
      </c>
      <c r="O13" s="364"/>
      <c r="P13" s="22">
        <v>16589506</v>
      </c>
      <c r="Q13" s="22">
        <f t="shared" si="1"/>
        <v>17418981.300000001</v>
      </c>
      <c r="R13" s="22">
        <f t="shared" si="1"/>
        <v>18289930.365000002</v>
      </c>
      <c r="S13" s="22">
        <f t="shared" si="1"/>
        <v>19204426.883250002</v>
      </c>
    </row>
    <row r="14" spans="1:21" ht="15" customHeight="1" thickBot="1">
      <c r="A14" s="16" t="s">
        <v>554</v>
      </c>
      <c r="B14" s="384" t="s">
        <v>592</v>
      </c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75" t="s">
        <v>223</v>
      </c>
      <c r="O14" s="375"/>
      <c r="P14" s="23">
        <f>'Kiadások költségvetési 2.'!AG101</f>
        <v>0</v>
      </c>
      <c r="Q14" s="23">
        <f t="shared" si="1"/>
        <v>0</v>
      </c>
      <c r="R14" s="23">
        <f t="shared" si="1"/>
        <v>0</v>
      </c>
      <c r="S14" s="23">
        <f t="shared" si="1"/>
        <v>0</v>
      </c>
      <c r="U14" s="20"/>
    </row>
    <row r="15" spans="1:21" ht="15" customHeight="1" thickBot="1">
      <c r="A15" s="16" t="s">
        <v>553</v>
      </c>
      <c r="B15" s="377" t="s">
        <v>593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9" t="s">
        <v>220</v>
      </c>
      <c r="O15" s="369"/>
      <c r="P15" s="34">
        <f>SUM(P7:P14)</f>
        <v>878462382</v>
      </c>
      <c r="Q15" s="35">
        <f t="shared" si="1"/>
        <v>922385501.10000002</v>
      </c>
      <c r="R15" s="35">
        <f t="shared" si="1"/>
        <v>968504776.15500009</v>
      </c>
      <c r="S15" s="36">
        <f t="shared" si="1"/>
        <v>1016930014.9627502</v>
      </c>
    </row>
    <row r="16" spans="1:21" ht="15" customHeight="1">
      <c r="A16" s="16" t="s">
        <v>552</v>
      </c>
      <c r="B16" s="380" t="s">
        <v>594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381" t="s">
        <v>217</v>
      </c>
      <c r="O16" s="381"/>
      <c r="P16" s="24">
        <v>201981659</v>
      </c>
      <c r="Q16" s="37">
        <f t="shared" si="1"/>
        <v>212080741.95000002</v>
      </c>
      <c r="R16" s="37">
        <f t="shared" si="1"/>
        <v>222684779.04750001</v>
      </c>
      <c r="S16" s="37">
        <f t="shared" si="1"/>
        <v>233819017.99987504</v>
      </c>
    </row>
    <row r="17" spans="1:19" ht="15" customHeight="1">
      <c r="A17" s="16" t="s">
        <v>551</v>
      </c>
      <c r="B17" s="373" t="s">
        <v>595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64" t="s">
        <v>214</v>
      </c>
      <c r="O17" s="364"/>
      <c r="P17" s="25">
        <v>482165404</v>
      </c>
      <c r="Q17" s="22">
        <f t="shared" si="1"/>
        <v>506273674.20000005</v>
      </c>
      <c r="R17" s="22">
        <f t="shared" si="1"/>
        <v>531587357.91000009</v>
      </c>
      <c r="S17" s="22">
        <f t="shared" si="1"/>
        <v>558166725.80550015</v>
      </c>
    </row>
    <row r="18" spans="1:19" ht="15" customHeight="1">
      <c r="A18" s="16" t="s">
        <v>550</v>
      </c>
      <c r="B18" s="373" t="s">
        <v>597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364" t="s">
        <v>211</v>
      </c>
      <c r="O18" s="364"/>
      <c r="P18" s="25">
        <v>87236405</v>
      </c>
      <c r="Q18" s="22">
        <f t="shared" si="1"/>
        <v>91598225.25</v>
      </c>
      <c r="R18" s="22">
        <f t="shared" si="1"/>
        <v>96178136.512500003</v>
      </c>
      <c r="S18" s="22">
        <f t="shared" si="1"/>
        <v>100987043.33812501</v>
      </c>
    </row>
    <row r="19" spans="1:19" ht="15" customHeight="1">
      <c r="A19" s="16" t="s">
        <v>596</v>
      </c>
      <c r="B19" s="373" t="s">
        <v>599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364" t="s">
        <v>208</v>
      </c>
      <c r="O19" s="364"/>
      <c r="P19" s="25">
        <v>15716831</v>
      </c>
      <c r="Q19" s="22">
        <f t="shared" si="1"/>
        <v>16502672.550000001</v>
      </c>
      <c r="R19" s="22">
        <f t="shared" si="1"/>
        <v>17327806.177500002</v>
      </c>
      <c r="S19" s="22">
        <f t="shared" si="1"/>
        <v>18194196.486375004</v>
      </c>
    </row>
    <row r="20" spans="1:19" ht="15" customHeight="1">
      <c r="A20" s="16" t="s">
        <v>598</v>
      </c>
      <c r="B20" s="373" t="s">
        <v>601</v>
      </c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64" t="s">
        <v>205</v>
      </c>
      <c r="O20" s="364"/>
      <c r="P20" s="25">
        <v>0</v>
      </c>
      <c r="Q20" s="22">
        <f t="shared" si="1"/>
        <v>0</v>
      </c>
      <c r="R20" s="22">
        <f t="shared" si="1"/>
        <v>0</v>
      </c>
      <c r="S20" s="22">
        <f t="shared" si="1"/>
        <v>0</v>
      </c>
    </row>
    <row r="21" spans="1:19" ht="15" customHeight="1">
      <c r="A21" s="16" t="s">
        <v>600</v>
      </c>
      <c r="B21" s="373" t="s">
        <v>603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364" t="s">
        <v>202</v>
      </c>
      <c r="O21" s="364"/>
      <c r="P21" s="25">
        <v>120000</v>
      </c>
      <c r="Q21" s="22">
        <f t="shared" si="1"/>
        <v>126000</v>
      </c>
      <c r="R21" s="22">
        <f t="shared" si="1"/>
        <v>132300</v>
      </c>
      <c r="S21" s="22">
        <f t="shared" si="1"/>
        <v>138915</v>
      </c>
    </row>
    <row r="22" spans="1:19" ht="15" customHeight="1" thickBot="1">
      <c r="A22" s="16" t="s">
        <v>602</v>
      </c>
      <c r="B22" s="374" t="s">
        <v>605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375" t="s">
        <v>199</v>
      </c>
      <c r="O22" s="375"/>
      <c r="P22" s="26">
        <v>27870000</v>
      </c>
      <c r="Q22" s="23">
        <f t="shared" si="1"/>
        <v>29263500</v>
      </c>
      <c r="R22" s="23">
        <f t="shared" si="1"/>
        <v>30726675</v>
      </c>
      <c r="S22" s="23">
        <f t="shared" si="1"/>
        <v>32263008.75</v>
      </c>
    </row>
    <row r="23" spans="1:19" ht="15" customHeight="1" thickBot="1">
      <c r="A23" s="16" t="s">
        <v>604</v>
      </c>
      <c r="B23" s="367" t="s">
        <v>607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2"/>
      <c r="N23" s="368">
        <v>17</v>
      </c>
      <c r="O23" s="369"/>
      <c r="P23" s="27">
        <f>SUM(P16:P22)</f>
        <v>815090299</v>
      </c>
      <c r="Q23" s="35">
        <f t="shared" si="1"/>
        <v>855844813.95000005</v>
      </c>
      <c r="R23" s="35">
        <f t="shared" si="1"/>
        <v>898637054.64750004</v>
      </c>
      <c r="S23" s="36">
        <f t="shared" si="1"/>
        <v>943568907.37987506</v>
      </c>
    </row>
    <row r="24" spans="1:19" ht="15" customHeight="1">
      <c r="A24" s="16" t="s">
        <v>606</v>
      </c>
      <c r="B24" s="370" t="s">
        <v>660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2" t="s">
        <v>193</v>
      </c>
      <c r="O24" s="372"/>
      <c r="P24" s="38">
        <f>'Finanszírozási kiadások 4.'!AG36</f>
        <v>64154000</v>
      </c>
      <c r="Q24" s="39">
        <f t="shared" si="1"/>
        <v>67361700</v>
      </c>
      <c r="R24" s="39">
        <f t="shared" si="1"/>
        <v>70729785</v>
      </c>
      <c r="S24" s="39">
        <f t="shared" si="1"/>
        <v>74266274.25</v>
      </c>
    </row>
    <row r="25" spans="1:19" ht="15" customHeight="1">
      <c r="A25" s="16" t="s">
        <v>608</v>
      </c>
      <c r="B25" s="363" t="s">
        <v>611</v>
      </c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364" t="s">
        <v>190</v>
      </c>
      <c r="O25" s="364"/>
      <c r="P25" s="40">
        <v>0</v>
      </c>
      <c r="Q25" s="22">
        <f t="shared" si="1"/>
        <v>0</v>
      </c>
      <c r="R25" s="22">
        <f t="shared" si="1"/>
        <v>0</v>
      </c>
      <c r="S25" s="22">
        <f t="shared" si="1"/>
        <v>0</v>
      </c>
    </row>
    <row r="26" spans="1:19" ht="12.75" customHeight="1" thickBot="1">
      <c r="A26" s="16" t="s">
        <v>610</v>
      </c>
      <c r="B26" s="365" t="s">
        <v>613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366" t="s">
        <v>187</v>
      </c>
      <c r="O26" s="366"/>
      <c r="P26" s="41">
        <v>122545981</v>
      </c>
      <c r="Q26" s="23">
        <f t="shared" si="1"/>
        <v>128673280.05000001</v>
      </c>
      <c r="R26" s="23">
        <f t="shared" si="1"/>
        <v>135106944.05250001</v>
      </c>
      <c r="S26" s="23">
        <f t="shared" si="1"/>
        <v>141862291.25512502</v>
      </c>
    </row>
    <row r="27" spans="1:19" ht="15" customHeight="1" thickBot="1">
      <c r="A27" s="16" t="s">
        <v>612</v>
      </c>
      <c r="B27" s="359" t="s">
        <v>615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360"/>
      <c r="N27" s="361" t="s">
        <v>184</v>
      </c>
      <c r="O27" s="362"/>
      <c r="P27" s="42">
        <f>SUM(P25:P26)</f>
        <v>122545981</v>
      </c>
      <c r="Q27" s="35">
        <f t="shared" si="1"/>
        <v>128673280.05000001</v>
      </c>
      <c r="R27" s="35">
        <f t="shared" ref="R27:S27" si="2">Q27*1.05</f>
        <v>135106944.05250001</v>
      </c>
      <c r="S27" s="36">
        <f t="shared" si="2"/>
        <v>141862291.25512502</v>
      </c>
    </row>
    <row r="28" spans="1:19" ht="13.5" customHeight="1"/>
    <row r="29" spans="1:19" ht="13.5" customHeight="1"/>
    <row r="30" spans="1:19" ht="13.5" customHeight="1"/>
  </sheetData>
  <mergeCells count="51">
    <mergeCell ref="P5:S5"/>
    <mergeCell ref="A1:S1"/>
    <mergeCell ref="B2:S2"/>
    <mergeCell ref="R3:S3"/>
    <mergeCell ref="B4:K4"/>
    <mergeCell ref="N4:O4"/>
    <mergeCell ref="B7:M7"/>
    <mergeCell ref="N7:O7"/>
    <mergeCell ref="B8:M8"/>
    <mergeCell ref="N8:O8"/>
    <mergeCell ref="A5:A6"/>
    <mergeCell ref="B5:M6"/>
    <mergeCell ref="N5:O6"/>
    <mergeCell ref="B11:M11"/>
    <mergeCell ref="N11:O11"/>
    <mergeCell ref="B12:M12"/>
    <mergeCell ref="N12:O12"/>
    <mergeCell ref="B9:M9"/>
    <mergeCell ref="N9:O9"/>
    <mergeCell ref="B10:M10"/>
    <mergeCell ref="N10:O10"/>
    <mergeCell ref="B15:M15"/>
    <mergeCell ref="N15:O15"/>
    <mergeCell ref="B16:M16"/>
    <mergeCell ref="N16:O16"/>
    <mergeCell ref="B13:M13"/>
    <mergeCell ref="N13:O13"/>
    <mergeCell ref="B14:M14"/>
    <mergeCell ref="N14:O14"/>
    <mergeCell ref="B19:M19"/>
    <mergeCell ref="N19:O19"/>
    <mergeCell ref="B20:M20"/>
    <mergeCell ref="N20:O20"/>
    <mergeCell ref="B17:M17"/>
    <mergeCell ref="N17:O17"/>
    <mergeCell ref="B18:M18"/>
    <mergeCell ref="N18:O18"/>
    <mergeCell ref="B23:M23"/>
    <mergeCell ref="N23:O23"/>
    <mergeCell ref="B24:M24"/>
    <mergeCell ref="N24:O24"/>
    <mergeCell ref="B21:M21"/>
    <mergeCell ref="N21:O21"/>
    <mergeCell ref="B22:M22"/>
    <mergeCell ref="N22:O22"/>
    <mergeCell ref="B27:M27"/>
    <mergeCell ref="N27:O27"/>
    <mergeCell ref="B25:M25"/>
    <mergeCell ref="N25:O25"/>
    <mergeCell ref="B26:M26"/>
    <mergeCell ref="N26:O2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2.42578125" style="1" customWidth="1"/>
    <col min="35" max="16384" width="9.140625" style="1"/>
  </cols>
  <sheetData>
    <row r="1" spans="1:34" ht="39" customHeight="1">
      <c r="A1" s="158" t="s">
        <v>715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4" ht="25.5" customHeight="1">
      <c r="A2" s="165" t="s">
        <v>254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</row>
    <row r="3" spans="1:34" ht="19.5" customHeight="1">
      <c r="A3" s="165" t="s">
        <v>673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</row>
    <row r="4" spans="1:34" ht="19.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</row>
    <row r="5" spans="1:34" ht="15.95" customHeight="1">
      <c r="A5" s="173" t="s">
        <v>252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</row>
    <row r="6" spans="1:34" ht="35.1" customHeight="1">
      <c r="A6" s="168" t="s">
        <v>251</v>
      </c>
      <c r="B6" s="169"/>
      <c r="C6" s="170" t="s">
        <v>250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2" t="s">
        <v>249</v>
      </c>
      <c r="AD6" s="171"/>
      <c r="AE6" s="171"/>
      <c r="AF6" s="171"/>
      <c r="AG6" s="47" t="s">
        <v>657</v>
      </c>
      <c r="AH6" s="44" t="s">
        <v>662</v>
      </c>
    </row>
    <row r="7" spans="1:34">
      <c r="A7" s="162" t="s">
        <v>248</v>
      </c>
      <c r="B7" s="162"/>
      <c r="C7" s="163" t="s">
        <v>247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 t="s">
        <v>246</v>
      </c>
      <c r="AD7" s="163"/>
      <c r="AE7" s="163"/>
      <c r="AF7" s="163"/>
      <c r="AG7" s="45" t="s">
        <v>245</v>
      </c>
      <c r="AH7" s="50" t="s">
        <v>557</v>
      </c>
    </row>
    <row r="8" spans="1:34" ht="12.95" customHeight="1">
      <c r="A8" s="159" t="s">
        <v>244</v>
      </c>
      <c r="B8" s="159"/>
      <c r="C8" s="160" t="s">
        <v>243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4" t="s">
        <v>242</v>
      </c>
      <c r="AD8" s="164"/>
      <c r="AE8" s="164"/>
      <c r="AF8" s="164"/>
      <c r="AG8" s="28">
        <v>27600000</v>
      </c>
      <c r="AH8" s="28">
        <v>38415949</v>
      </c>
    </row>
    <row r="9" spans="1:34" ht="12.95" customHeight="1">
      <c r="A9" s="159" t="s">
        <v>241</v>
      </c>
      <c r="B9" s="159"/>
      <c r="C9" s="160" t="s">
        <v>240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1" t="s">
        <v>239</v>
      </c>
      <c r="AD9" s="161"/>
      <c r="AE9" s="161"/>
      <c r="AF9" s="161"/>
      <c r="AG9" s="28">
        <v>0</v>
      </c>
      <c r="AH9" s="28">
        <v>1964000</v>
      </c>
    </row>
    <row r="10" spans="1:34" ht="12.95" customHeight="1">
      <c r="A10" s="159" t="s">
        <v>238</v>
      </c>
      <c r="B10" s="159"/>
      <c r="C10" s="160" t="s">
        <v>237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1" t="s">
        <v>236</v>
      </c>
      <c r="AD10" s="161"/>
      <c r="AE10" s="161"/>
      <c r="AF10" s="161"/>
      <c r="AG10" s="28">
        <v>0</v>
      </c>
      <c r="AH10" s="28">
        <v>0</v>
      </c>
    </row>
    <row r="11" spans="1:34" ht="12.95" customHeight="1">
      <c r="A11" s="159" t="s">
        <v>235</v>
      </c>
      <c r="B11" s="159"/>
      <c r="C11" s="174" t="s">
        <v>234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61" t="s">
        <v>233</v>
      </c>
      <c r="AD11" s="161"/>
      <c r="AE11" s="161"/>
      <c r="AF11" s="161"/>
      <c r="AG11" s="28">
        <v>0</v>
      </c>
      <c r="AH11" s="28">
        <v>0</v>
      </c>
    </row>
    <row r="12" spans="1:34" ht="12.95" customHeight="1">
      <c r="A12" s="159" t="s">
        <v>232</v>
      </c>
      <c r="B12" s="159"/>
      <c r="C12" s="174" t="s">
        <v>231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61" t="s">
        <v>230</v>
      </c>
      <c r="AD12" s="161"/>
      <c r="AE12" s="161"/>
      <c r="AF12" s="161"/>
      <c r="AG12" s="28">
        <v>0</v>
      </c>
      <c r="AH12" s="28">
        <v>0</v>
      </c>
    </row>
    <row r="13" spans="1:34" ht="12.95" customHeight="1">
      <c r="A13" s="159" t="s">
        <v>229</v>
      </c>
      <c r="B13" s="159"/>
      <c r="C13" s="174" t="s">
        <v>228</v>
      </c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61" t="s">
        <v>227</v>
      </c>
      <c r="AD13" s="161"/>
      <c r="AE13" s="161"/>
      <c r="AF13" s="161"/>
      <c r="AG13" s="28">
        <v>0</v>
      </c>
      <c r="AH13" s="28">
        <v>0</v>
      </c>
    </row>
    <row r="14" spans="1:34" ht="12.95" customHeight="1">
      <c r="A14" s="159" t="s">
        <v>226</v>
      </c>
      <c r="B14" s="159"/>
      <c r="C14" s="174" t="s">
        <v>225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61" t="s">
        <v>224</v>
      </c>
      <c r="AD14" s="161"/>
      <c r="AE14" s="161"/>
      <c r="AF14" s="161"/>
      <c r="AG14" s="28">
        <v>1630000</v>
      </c>
      <c r="AH14" s="28">
        <v>1630000</v>
      </c>
    </row>
    <row r="15" spans="1:34" ht="12.95" customHeight="1">
      <c r="A15" s="159" t="s">
        <v>223</v>
      </c>
      <c r="B15" s="159"/>
      <c r="C15" s="174" t="s">
        <v>222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61" t="s">
        <v>221</v>
      </c>
      <c r="AD15" s="161"/>
      <c r="AE15" s="161"/>
      <c r="AF15" s="161"/>
      <c r="AG15" s="28">
        <v>1500000</v>
      </c>
      <c r="AH15" s="28">
        <v>1500000</v>
      </c>
    </row>
    <row r="16" spans="1:34" ht="12.95" customHeight="1">
      <c r="A16" s="159" t="s">
        <v>220</v>
      </c>
      <c r="B16" s="159"/>
      <c r="C16" s="175" t="s">
        <v>219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61" t="s">
        <v>218</v>
      </c>
      <c r="AD16" s="161"/>
      <c r="AE16" s="161"/>
      <c r="AF16" s="161"/>
      <c r="AG16" s="28">
        <v>1150000</v>
      </c>
      <c r="AH16" s="28">
        <v>1186000</v>
      </c>
    </row>
    <row r="17" spans="1:34" ht="12.95" customHeight="1">
      <c r="A17" s="159" t="s">
        <v>217</v>
      </c>
      <c r="B17" s="159"/>
      <c r="C17" s="175" t="s">
        <v>216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61" t="s">
        <v>215</v>
      </c>
      <c r="AD17" s="161"/>
      <c r="AE17" s="161"/>
      <c r="AF17" s="161"/>
      <c r="AG17" s="28">
        <v>0</v>
      </c>
      <c r="AH17" s="28">
        <v>0</v>
      </c>
    </row>
    <row r="18" spans="1:34" ht="12.95" customHeight="1">
      <c r="A18" s="159" t="s">
        <v>214</v>
      </c>
      <c r="B18" s="159"/>
      <c r="C18" s="175" t="s">
        <v>213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61" t="s">
        <v>212</v>
      </c>
      <c r="AD18" s="161"/>
      <c r="AE18" s="161"/>
      <c r="AF18" s="161"/>
      <c r="AG18" s="28">
        <v>0</v>
      </c>
      <c r="AH18" s="28">
        <v>0</v>
      </c>
    </row>
    <row r="19" spans="1:34" s="5" customFormat="1" ht="12.95" customHeight="1">
      <c r="A19" s="159" t="s">
        <v>211</v>
      </c>
      <c r="B19" s="159"/>
      <c r="C19" s="175" t="s">
        <v>210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61" t="s">
        <v>209</v>
      </c>
      <c r="AD19" s="161"/>
      <c r="AE19" s="161"/>
      <c r="AF19" s="161"/>
      <c r="AG19" s="28">
        <v>0</v>
      </c>
      <c r="AH19" s="28">
        <v>0</v>
      </c>
    </row>
    <row r="20" spans="1:34" s="5" customFormat="1" ht="12.95" customHeight="1">
      <c r="A20" s="159" t="s">
        <v>208</v>
      </c>
      <c r="B20" s="159"/>
      <c r="C20" s="175" t="s">
        <v>207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61" t="s">
        <v>206</v>
      </c>
      <c r="AD20" s="161"/>
      <c r="AE20" s="161"/>
      <c r="AF20" s="161"/>
      <c r="AG20" s="28">
        <v>0</v>
      </c>
      <c r="AH20" s="28">
        <v>286939</v>
      </c>
    </row>
    <row r="21" spans="1:34" s="5" customFormat="1" ht="12.95" customHeight="1">
      <c r="A21" s="159" t="s">
        <v>205</v>
      </c>
      <c r="B21" s="159"/>
      <c r="C21" s="174" t="s">
        <v>204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61" t="s">
        <v>203</v>
      </c>
      <c r="AD21" s="161"/>
      <c r="AE21" s="161"/>
      <c r="AF21" s="161"/>
      <c r="AG21" s="43">
        <f>SUM(AG8:AG20)</f>
        <v>31880000</v>
      </c>
      <c r="AH21" s="61">
        <f>SUM(AH8:AH20)</f>
        <v>44982888</v>
      </c>
    </row>
    <row r="22" spans="1:34" ht="12.95" customHeight="1">
      <c r="A22" s="159" t="s">
        <v>202</v>
      </c>
      <c r="B22" s="159"/>
      <c r="C22" s="175" t="s">
        <v>201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61" t="s">
        <v>200</v>
      </c>
      <c r="AD22" s="161"/>
      <c r="AE22" s="161"/>
      <c r="AF22" s="161"/>
      <c r="AG22" s="28">
        <v>11980000</v>
      </c>
      <c r="AH22" s="28">
        <v>13883427</v>
      </c>
    </row>
    <row r="23" spans="1:34" ht="26.1" customHeight="1">
      <c r="A23" s="159" t="s">
        <v>199</v>
      </c>
      <c r="B23" s="159"/>
      <c r="C23" s="175" t="s">
        <v>198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61" t="s">
        <v>197</v>
      </c>
      <c r="AD23" s="161"/>
      <c r="AE23" s="161"/>
      <c r="AF23" s="161"/>
      <c r="AG23" s="28">
        <v>0</v>
      </c>
      <c r="AH23" s="28">
        <v>1960000</v>
      </c>
    </row>
    <row r="24" spans="1:34" ht="12.95" customHeight="1">
      <c r="A24" s="159" t="s">
        <v>196</v>
      </c>
      <c r="B24" s="159"/>
      <c r="C24" s="179" t="s">
        <v>195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61" t="s">
        <v>194</v>
      </c>
      <c r="AD24" s="161"/>
      <c r="AE24" s="161"/>
      <c r="AF24" s="161"/>
      <c r="AG24" s="28">
        <v>240000</v>
      </c>
      <c r="AH24" s="28">
        <v>0</v>
      </c>
    </row>
    <row r="25" spans="1:34" ht="12.95" customHeight="1">
      <c r="A25" s="159" t="s">
        <v>193</v>
      </c>
      <c r="B25" s="159"/>
      <c r="C25" s="175" t="s">
        <v>192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61" t="s">
        <v>191</v>
      </c>
      <c r="AD25" s="161"/>
      <c r="AE25" s="161"/>
      <c r="AF25" s="161"/>
      <c r="AG25" s="43">
        <f>SUM(AG22:AG24)</f>
        <v>12220000</v>
      </c>
      <c r="AH25" s="64">
        <f>SUM(AH22:AH24)</f>
        <v>15843427</v>
      </c>
    </row>
    <row r="26" spans="1:34" ht="12.95" customHeight="1">
      <c r="A26" s="176" t="s">
        <v>190</v>
      </c>
      <c r="B26" s="176"/>
      <c r="C26" s="177" t="s">
        <v>189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8" t="s">
        <v>188</v>
      </c>
      <c r="AD26" s="178"/>
      <c r="AE26" s="178"/>
      <c r="AF26" s="178"/>
      <c r="AG26" s="51">
        <f>SUM(AG25,AG21)</f>
        <v>44100000</v>
      </c>
      <c r="AH26" s="51">
        <f>SUM(AH25,AH21)</f>
        <v>60826315</v>
      </c>
    </row>
    <row r="27" spans="1:34" s="4" customFormat="1" ht="12.95" customHeight="1">
      <c r="A27" s="176" t="s">
        <v>187</v>
      </c>
      <c r="B27" s="176"/>
      <c r="C27" s="180" t="s">
        <v>186</v>
      </c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78" t="s">
        <v>185</v>
      </c>
      <c r="AD27" s="178"/>
      <c r="AE27" s="178"/>
      <c r="AF27" s="178"/>
      <c r="AG27" s="54">
        <v>12400000</v>
      </c>
      <c r="AH27" s="54">
        <v>14998096</v>
      </c>
    </row>
    <row r="28" spans="1:34" ht="12.95" customHeight="1">
      <c r="A28" s="159" t="s">
        <v>184</v>
      </c>
      <c r="B28" s="159"/>
      <c r="C28" s="175" t="s">
        <v>183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61" t="s">
        <v>182</v>
      </c>
      <c r="AD28" s="161"/>
      <c r="AE28" s="161"/>
      <c r="AF28" s="161"/>
      <c r="AG28" s="28">
        <v>300000</v>
      </c>
      <c r="AH28" s="28">
        <v>116306</v>
      </c>
    </row>
    <row r="29" spans="1:34" ht="12.95" customHeight="1">
      <c r="A29" s="159" t="s">
        <v>181</v>
      </c>
      <c r="B29" s="159"/>
      <c r="C29" s="175" t="s">
        <v>180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61" t="s">
        <v>179</v>
      </c>
      <c r="AD29" s="161"/>
      <c r="AE29" s="161"/>
      <c r="AF29" s="161"/>
      <c r="AG29" s="28">
        <v>7000000</v>
      </c>
      <c r="AH29" s="28">
        <v>5000000</v>
      </c>
    </row>
    <row r="30" spans="1:34" ht="12.95" customHeight="1">
      <c r="A30" s="159" t="s">
        <v>178</v>
      </c>
      <c r="B30" s="159"/>
      <c r="C30" s="175" t="s">
        <v>177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61" t="s">
        <v>176</v>
      </c>
      <c r="AD30" s="161"/>
      <c r="AE30" s="161"/>
      <c r="AF30" s="161"/>
      <c r="AG30" s="28">
        <v>200000</v>
      </c>
      <c r="AH30" s="28">
        <v>100000</v>
      </c>
    </row>
    <row r="31" spans="1:34" ht="12.95" customHeight="1">
      <c r="A31" s="159" t="s">
        <v>175</v>
      </c>
      <c r="B31" s="159"/>
      <c r="C31" s="175" t="s">
        <v>174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61" t="s">
        <v>173</v>
      </c>
      <c r="AD31" s="161"/>
      <c r="AE31" s="161"/>
      <c r="AF31" s="161"/>
      <c r="AG31" s="43">
        <f>SUM(AG28:AG30)</f>
        <v>7500000</v>
      </c>
      <c r="AH31" s="61">
        <f>SUM(AH28:AH30)</f>
        <v>5216306</v>
      </c>
    </row>
    <row r="32" spans="1:34" ht="12.95" customHeight="1">
      <c r="A32" s="159" t="s">
        <v>172</v>
      </c>
      <c r="B32" s="159"/>
      <c r="C32" s="175" t="s">
        <v>171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61" t="s">
        <v>170</v>
      </c>
      <c r="AD32" s="161"/>
      <c r="AE32" s="161"/>
      <c r="AF32" s="161"/>
      <c r="AG32" s="28">
        <v>100000</v>
      </c>
      <c r="AH32" s="28">
        <v>310000</v>
      </c>
    </row>
    <row r="33" spans="1:34" ht="12.95" customHeight="1">
      <c r="A33" s="159" t="s">
        <v>169</v>
      </c>
      <c r="B33" s="159"/>
      <c r="C33" s="175" t="s">
        <v>168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61" t="s">
        <v>167</v>
      </c>
      <c r="AD33" s="161"/>
      <c r="AE33" s="161"/>
      <c r="AF33" s="161"/>
      <c r="AG33" s="28">
        <v>400000</v>
      </c>
      <c r="AH33" s="28">
        <v>800000</v>
      </c>
    </row>
    <row r="34" spans="1:34" ht="12.95" customHeight="1">
      <c r="A34" s="159" t="s">
        <v>166</v>
      </c>
      <c r="B34" s="159"/>
      <c r="C34" s="175" t="s">
        <v>165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61" t="s">
        <v>164</v>
      </c>
      <c r="AD34" s="161"/>
      <c r="AE34" s="161"/>
      <c r="AF34" s="161"/>
      <c r="AG34" s="43">
        <f>SUM(AG32:AG33)</f>
        <v>500000</v>
      </c>
      <c r="AH34" s="61">
        <f>SUM(AH32:AH33)</f>
        <v>1110000</v>
      </c>
    </row>
    <row r="35" spans="1:34" ht="12.95" customHeight="1">
      <c r="A35" s="159" t="s">
        <v>163</v>
      </c>
      <c r="B35" s="159"/>
      <c r="C35" s="175" t="s">
        <v>162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61" t="s">
        <v>161</v>
      </c>
      <c r="AD35" s="161"/>
      <c r="AE35" s="161"/>
      <c r="AF35" s="161"/>
      <c r="AG35" s="28">
        <v>6000000</v>
      </c>
      <c r="AH35" s="28">
        <v>6500000</v>
      </c>
    </row>
    <row r="36" spans="1:34" ht="12.95" customHeight="1">
      <c r="A36" s="159" t="s">
        <v>160</v>
      </c>
      <c r="B36" s="159"/>
      <c r="C36" s="175" t="s">
        <v>159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61" t="s">
        <v>158</v>
      </c>
      <c r="AD36" s="161"/>
      <c r="AE36" s="161"/>
      <c r="AF36" s="161"/>
      <c r="AG36" s="28">
        <v>0</v>
      </c>
      <c r="AH36" s="28">
        <v>0</v>
      </c>
    </row>
    <row r="37" spans="1:34" ht="12.95" customHeight="1">
      <c r="A37" s="159" t="s">
        <v>157</v>
      </c>
      <c r="B37" s="159"/>
      <c r="C37" s="175" t="s">
        <v>156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61" t="s">
        <v>155</v>
      </c>
      <c r="AD37" s="161"/>
      <c r="AE37" s="161"/>
      <c r="AF37" s="161"/>
      <c r="AG37" s="28">
        <v>0</v>
      </c>
      <c r="AH37" s="28">
        <v>610200</v>
      </c>
    </row>
    <row r="38" spans="1:34" ht="12.95" customHeight="1">
      <c r="A38" s="159" t="s">
        <v>154</v>
      </c>
      <c r="B38" s="159"/>
      <c r="C38" s="175" t="s">
        <v>153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61" t="s">
        <v>152</v>
      </c>
      <c r="AD38" s="161"/>
      <c r="AE38" s="161"/>
      <c r="AF38" s="161"/>
      <c r="AG38" s="28">
        <v>1000000</v>
      </c>
      <c r="AH38" s="28">
        <v>1584348</v>
      </c>
    </row>
    <row r="39" spans="1:34" ht="12.95" customHeight="1">
      <c r="A39" s="159" t="s">
        <v>151</v>
      </c>
      <c r="B39" s="159"/>
      <c r="C39" s="181" t="s">
        <v>150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61" t="s">
        <v>149</v>
      </c>
      <c r="AD39" s="161"/>
      <c r="AE39" s="161"/>
      <c r="AF39" s="161"/>
      <c r="AG39" s="28">
        <v>0</v>
      </c>
      <c r="AH39" s="28">
        <v>0</v>
      </c>
    </row>
    <row r="40" spans="1:34" ht="12.95" customHeight="1">
      <c r="A40" s="159" t="s">
        <v>148</v>
      </c>
      <c r="B40" s="159"/>
      <c r="C40" s="179" t="s">
        <v>147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61" t="s">
        <v>146</v>
      </c>
      <c r="AD40" s="161"/>
      <c r="AE40" s="161"/>
      <c r="AF40" s="161"/>
      <c r="AG40" s="28">
        <v>2000000</v>
      </c>
      <c r="AH40" s="28">
        <v>7548350</v>
      </c>
    </row>
    <row r="41" spans="1:34" ht="12.95" customHeight="1">
      <c r="A41" s="159" t="s">
        <v>145</v>
      </c>
      <c r="B41" s="159"/>
      <c r="C41" s="175" t="s">
        <v>144</v>
      </c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61" t="s">
        <v>143</v>
      </c>
      <c r="AD41" s="161"/>
      <c r="AE41" s="161"/>
      <c r="AF41" s="161"/>
      <c r="AG41" s="28">
        <v>15700000</v>
      </c>
      <c r="AH41" s="28">
        <v>9512922</v>
      </c>
    </row>
    <row r="42" spans="1:34" ht="12.95" customHeight="1">
      <c r="A42" s="159" t="s">
        <v>142</v>
      </c>
      <c r="B42" s="159"/>
      <c r="C42" s="175" t="s">
        <v>141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61" t="s">
        <v>140</v>
      </c>
      <c r="AD42" s="161"/>
      <c r="AE42" s="161"/>
      <c r="AF42" s="161"/>
      <c r="AG42" s="43">
        <f>SUM(AG35:AG41)</f>
        <v>24700000</v>
      </c>
      <c r="AH42" s="61">
        <f>SUM(AH35:AH41)</f>
        <v>25755820</v>
      </c>
    </row>
    <row r="43" spans="1:34" ht="12.95" customHeight="1">
      <c r="A43" s="159" t="s">
        <v>139</v>
      </c>
      <c r="B43" s="159"/>
      <c r="C43" s="175" t="s">
        <v>138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61" t="s">
        <v>137</v>
      </c>
      <c r="AD43" s="161"/>
      <c r="AE43" s="161"/>
      <c r="AF43" s="161"/>
      <c r="AG43" s="28">
        <v>300000</v>
      </c>
      <c r="AH43" s="28">
        <v>50000</v>
      </c>
    </row>
    <row r="44" spans="1:34" ht="12.95" customHeight="1">
      <c r="A44" s="159" t="s">
        <v>136</v>
      </c>
      <c r="B44" s="159"/>
      <c r="C44" s="175" t="s">
        <v>135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61" t="s">
        <v>134</v>
      </c>
      <c r="AD44" s="161"/>
      <c r="AE44" s="161"/>
      <c r="AF44" s="161"/>
      <c r="AG44" s="28">
        <v>0</v>
      </c>
      <c r="AH44" s="28">
        <v>350000</v>
      </c>
    </row>
    <row r="45" spans="1:34" ht="12.95" customHeight="1">
      <c r="A45" s="159" t="s">
        <v>133</v>
      </c>
      <c r="B45" s="159"/>
      <c r="C45" s="175" t="s">
        <v>132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61" t="s">
        <v>131</v>
      </c>
      <c r="AD45" s="161"/>
      <c r="AE45" s="161"/>
      <c r="AF45" s="161"/>
      <c r="AG45" s="43">
        <f>SUM(AG43:AG44)</f>
        <v>300000</v>
      </c>
      <c r="AH45" s="61">
        <f>SUM(AH43:AH44)</f>
        <v>400000</v>
      </c>
    </row>
    <row r="46" spans="1:34" ht="12.95" customHeight="1">
      <c r="A46" s="159" t="s">
        <v>130</v>
      </c>
      <c r="B46" s="159"/>
      <c r="C46" s="175" t="s">
        <v>129</v>
      </c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61" t="s">
        <v>128</v>
      </c>
      <c r="AD46" s="161"/>
      <c r="AE46" s="161"/>
      <c r="AF46" s="161"/>
      <c r="AG46" s="28">
        <v>6500000</v>
      </c>
      <c r="AH46" s="28">
        <v>6500000</v>
      </c>
    </row>
    <row r="47" spans="1:34" ht="12.95" customHeight="1">
      <c r="A47" s="159" t="s">
        <v>127</v>
      </c>
      <c r="B47" s="159"/>
      <c r="C47" s="175" t="s">
        <v>126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61" t="s">
        <v>125</v>
      </c>
      <c r="AD47" s="161"/>
      <c r="AE47" s="161"/>
      <c r="AF47" s="161"/>
      <c r="AG47" s="28">
        <v>0</v>
      </c>
      <c r="AH47" s="28">
        <v>0</v>
      </c>
    </row>
    <row r="48" spans="1:34" ht="12.95" customHeight="1">
      <c r="A48" s="159" t="s">
        <v>124</v>
      </c>
      <c r="B48" s="159"/>
      <c r="C48" s="175" t="s">
        <v>123</v>
      </c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61" t="s">
        <v>122</v>
      </c>
      <c r="AD48" s="161"/>
      <c r="AE48" s="161"/>
      <c r="AF48" s="161"/>
      <c r="AG48" s="28">
        <v>500000</v>
      </c>
      <c r="AH48" s="28">
        <v>950000</v>
      </c>
    </row>
    <row r="49" spans="1:34" ht="12.95" customHeight="1">
      <c r="A49" s="159" t="s">
        <v>121</v>
      </c>
      <c r="B49" s="159"/>
      <c r="C49" s="175" t="s">
        <v>120</v>
      </c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61" t="s">
        <v>119</v>
      </c>
      <c r="AD49" s="161"/>
      <c r="AE49" s="161"/>
      <c r="AF49" s="161"/>
      <c r="AG49" s="28">
        <v>1000000</v>
      </c>
      <c r="AH49" s="28">
        <v>0</v>
      </c>
    </row>
    <row r="50" spans="1:34" ht="12.95" customHeight="1">
      <c r="A50" s="159" t="s">
        <v>118</v>
      </c>
      <c r="B50" s="159"/>
      <c r="C50" s="175" t="s">
        <v>117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61" t="s">
        <v>116</v>
      </c>
      <c r="AD50" s="161"/>
      <c r="AE50" s="161"/>
      <c r="AF50" s="161"/>
      <c r="AG50" s="28">
        <v>2000000</v>
      </c>
      <c r="AH50" s="28">
        <v>2228268</v>
      </c>
    </row>
    <row r="51" spans="1:34" ht="12.95" customHeight="1">
      <c r="A51" s="159" t="s">
        <v>115</v>
      </c>
      <c r="B51" s="159"/>
      <c r="C51" s="175" t="s">
        <v>114</v>
      </c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61" t="s">
        <v>113</v>
      </c>
      <c r="AD51" s="161"/>
      <c r="AE51" s="161"/>
      <c r="AF51" s="161"/>
      <c r="AG51" s="43">
        <f>SUM(AG46:AG50)</f>
        <v>10000000</v>
      </c>
      <c r="AH51" s="62">
        <f>SUM(AH46:AH50)</f>
        <v>9678268</v>
      </c>
    </row>
    <row r="52" spans="1:34" ht="12.95" customHeight="1">
      <c r="A52" s="176" t="s">
        <v>112</v>
      </c>
      <c r="B52" s="176"/>
      <c r="C52" s="180" t="s">
        <v>111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78" t="s">
        <v>110</v>
      </c>
      <c r="AD52" s="178"/>
      <c r="AE52" s="178"/>
      <c r="AF52" s="178"/>
      <c r="AG52" s="51">
        <f>SUM(AG51,AG45,AG42,AG34,AG31)</f>
        <v>43000000</v>
      </c>
      <c r="AH52" s="51">
        <f>SUM(AH51,AH45,AH42,AH34,AH31)</f>
        <v>42160394</v>
      </c>
    </row>
    <row r="53" spans="1:34" ht="12.95" customHeight="1">
      <c r="A53" s="159" t="s">
        <v>109</v>
      </c>
      <c r="B53" s="159"/>
      <c r="C53" s="182" t="s">
        <v>108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61" t="s">
        <v>107</v>
      </c>
      <c r="AD53" s="161"/>
      <c r="AE53" s="161"/>
      <c r="AF53" s="161"/>
      <c r="AG53" s="28">
        <v>0</v>
      </c>
      <c r="AH53" s="28">
        <v>0</v>
      </c>
    </row>
    <row r="54" spans="1:34" ht="12.95" customHeight="1">
      <c r="A54" s="159" t="s">
        <v>106</v>
      </c>
      <c r="B54" s="159"/>
      <c r="C54" s="182" t="s">
        <v>105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61" t="s">
        <v>104</v>
      </c>
      <c r="AD54" s="161"/>
      <c r="AE54" s="161"/>
      <c r="AF54" s="161"/>
      <c r="AG54" s="28">
        <v>1000000</v>
      </c>
      <c r="AH54" s="28">
        <v>1736600</v>
      </c>
    </row>
    <row r="55" spans="1:34" ht="12.95" customHeight="1">
      <c r="A55" s="159" t="s">
        <v>103</v>
      </c>
      <c r="B55" s="159"/>
      <c r="C55" s="183" t="s">
        <v>102</v>
      </c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61" t="s">
        <v>101</v>
      </c>
      <c r="AD55" s="161"/>
      <c r="AE55" s="161"/>
      <c r="AF55" s="161"/>
      <c r="AG55" s="28">
        <v>0</v>
      </c>
      <c r="AH55" s="28">
        <v>0</v>
      </c>
    </row>
    <row r="56" spans="1:34" ht="12.95" customHeight="1">
      <c r="A56" s="159" t="s">
        <v>100</v>
      </c>
      <c r="B56" s="159"/>
      <c r="C56" s="183" t="s">
        <v>99</v>
      </c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61" t="s">
        <v>98</v>
      </c>
      <c r="AD56" s="161"/>
      <c r="AE56" s="161"/>
      <c r="AF56" s="161"/>
      <c r="AG56" s="28">
        <v>0</v>
      </c>
      <c r="AH56" s="28">
        <v>0</v>
      </c>
    </row>
    <row r="57" spans="1:34" ht="12.95" customHeight="1">
      <c r="A57" s="159" t="s">
        <v>97</v>
      </c>
      <c r="B57" s="159"/>
      <c r="C57" s="183" t="s">
        <v>96</v>
      </c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61" t="s">
        <v>95</v>
      </c>
      <c r="AD57" s="161"/>
      <c r="AE57" s="161"/>
      <c r="AF57" s="161"/>
      <c r="AG57" s="28">
        <v>0</v>
      </c>
      <c r="AH57" s="28">
        <v>0</v>
      </c>
    </row>
    <row r="58" spans="1:34" ht="12.95" customHeight="1">
      <c r="A58" s="159" t="s">
        <v>94</v>
      </c>
      <c r="B58" s="159"/>
      <c r="C58" s="182" t="s">
        <v>93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61" t="s">
        <v>92</v>
      </c>
      <c r="AD58" s="161"/>
      <c r="AE58" s="161"/>
      <c r="AF58" s="161"/>
      <c r="AG58" s="28">
        <v>50000</v>
      </c>
      <c r="AH58" s="28">
        <v>1057025</v>
      </c>
    </row>
    <row r="59" spans="1:34" ht="12.95" customHeight="1">
      <c r="A59" s="159" t="s">
        <v>91</v>
      </c>
      <c r="B59" s="159"/>
      <c r="C59" s="182" t="s">
        <v>90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61" t="s">
        <v>89</v>
      </c>
      <c r="AD59" s="161"/>
      <c r="AE59" s="161"/>
      <c r="AF59" s="161"/>
      <c r="AG59" s="28">
        <v>4250000</v>
      </c>
      <c r="AH59" s="28">
        <v>300000</v>
      </c>
    </row>
    <row r="60" spans="1:34" ht="12.95" customHeight="1">
      <c r="A60" s="159" t="s">
        <v>88</v>
      </c>
      <c r="B60" s="159"/>
      <c r="C60" s="182" t="s">
        <v>87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61" t="s">
        <v>86</v>
      </c>
      <c r="AD60" s="161"/>
      <c r="AE60" s="161"/>
      <c r="AF60" s="161"/>
      <c r="AG60" s="28">
        <v>0</v>
      </c>
      <c r="AH60" s="28">
        <v>4250002</v>
      </c>
    </row>
    <row r="61" spans="1:34" ht="12.95" customHeight="1">
      <c r="A61" s="176" t="s">
        <v>85</v>
      </c>
      <c r="B61" s="176"/>
      <c r="C61" s="184" t="s">
        <v>84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78" t="s">
        <v>83</v>
      </c>
      <c r="AD61" s="178"/>
      <c r="AE61" s="178"/>
      <c r="AF61" s="178"/>
      <c r="AG61" s="51">
        <f>SUM(AG53:AG60)</f>
        <v>5300000</v>
      </c>
      <c r="AH61" s="51">
        <f>SUM(AH53:AH60)</f>
        <v>7343627</v>
      </c>
    </row>
    <row r="62" spans="1:34" ht="12.95" customHeight="1">
      <c r="A62" s="159" t="s">
        <v>82</v>
      </c>
      <c r="B62" s="159"/>
      <c r="C62" s="185" t="s">
        <v>81</v>
      </c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61" t="s">
        <v>80</v>
      </c>
      <c r="AD62" s="161"/>
      <c r="AE62" s="161"/>
      <c r="AF62" s="161"/>
      <c r="AG62" s="28">
        <v>0</v>
      </c>
      <c r="AH62" s="28">
        <v>0</v>
      </c>
    </row>
    <row r="63" spans="1:34" ht="12.95" customHeight="1">
      <c r="A63" s="159">
        <v>56</v>
      </c>
      <c r="B63" s="159"/>
      <c r="C63" s="185" t="s">
        <v>79</v>
      </c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61" t="s">
        <v>78</v>
      </c>
      <c r="AD63" s="161"/>
      <c r="AE63" s="161"/>
      <c r="AF63" s="161"/>
      <c r="AG63" s="28">
        <v>0</v>
      </c>
      <c r="AH63" s="28">
        <v>75980</v>
      </c>
    </row>
    <row r="64" spans="1:34" ht="12.95" customHeight="1">
      <c r="A64" s="159">
        <v>57</v>
      </c>
      <c r="B64" s="159"/>
      <c r="C64" s="185" t="s">
        <v>77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61" t="s">
        <v>76</v>
      </c>
      <c r="AD64" s="161"/>
      <c r="AE64" s="161"/>
      <c r="AF64" s="161"/>
      <c r="AG64" s="28">
        <v>0</v>
      </c>
      <c r="AH64" s="28">
        <v>0</v>
      </c>
    </row>
    <row r="65" spans="1:34" ht="12.95" customHeight="1">
      <c r="A65" s="159">
        <v>58</v>
      </c>
      <c r="B65" s="159"/>
      <c r="C65" s="185" t="s">
        <v>75</v>
      </c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61" t="s">
        <v>74</v>
      </c>
      <c r="AD65" s="161"/>
      <c r="AE65" s="161"/>
      <c r="AF65" s="161"/>
      <c r="AG65" s="28">
        <v>0</v>
      </c>
      <c r="AH65" s="28">
        <v>100000</v>
      </c>
    </row>
    <row r="66" spans="1:34" ht="12.95" customHeight="1">
      <c r="A66" s="159">
        <v>59</v>
      </c>
      <c r="B66" s="159"/>
      <c r="C66" s="185" t="s">
        <v>73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61" t="s">
        <v>72</v>
      </c>
      <c r="AD66" s="161"/>
      <c r="AE66" s="161"/>
      <c r="AF66" s="161"/>
      <c r="AG66" s="43">
        <f>SUM(AG63:AG65)</f>
        <v>0</v>
      </c>
      <c r="AH66" s="61">
        <f>SUM(AH63:AH65)</f>
        <v>175980</v>
      </c>
    </row>
    <row r="67" spans="1:34" ht="26.1" customHeight="1">
      <c r="A67" s="159">
        <v>60</v>
      </c>
      <c r="B67" s="159"/>
      <c r="C67" s="185" t="s">
        <v>71</v>
      </c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61" t="s">
        <v>70</v>
      </c>
      <c r="AD67" s="161"/>
      <c r="AE67" s="161"/>
      <c r="AF67" s="161"/>
      <c r="AG67" s="28">
        <v>0</v>
      </c>
      <c r="AH67" s="28">
        <v>0</v>
      </c>
    </row>
    <row r="68" spans="1:34" ht="26.1" customHeight="1">
      <c r="A68" s="159">
        <v>61</v>
      </c>
      <c r="B68" s="159"/>
      <c r="C68" s="185" t="s">
        <v>69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61" t="s">
        <v>68</v>
      </c>
      <c r="AD68" s="161"/>
      <c r="AE68" s="161"/>
      <c r="AF68" s="161"/>
      <c r="AG68" s="28">
        <v>0</v>
      </c>
      <c r="AH68" s="28">
        <v>0</v>
      </c>
    </row>
    <row r="69" spans="1:34" ht="26.1" customHeight="1">
      <c r="A69" s="159">
        <v>62</v>
      </c>
      <c r="B69" s="159"/>
      <c r="C69" s="185" t="s">
        <v>67</v>
      </c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61" t="s">
        <v>66</v>
      </c>
      <c r="AD69" s="161"/>
      <c r="AE69" s="161"/>
      <c r="AF69" s="161"/>
      <c r="AG69" s="28">
        <v>0</v>
      </c>
      <c r="AH69" s="28">
        <v>0</v>
      </c>
    </row>
    <row r="70" spans="1:34" ht="12.95" customHeight="1">
      <c r="A70" s="159">
        <v>63</v>
      </c>
      <c r="B70" s="159"/>
      <c r="C70" s="185" t="s">
        <v>65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61" t="s">
        <v>64</v>
      </c>
      <c r="AD70" s="161"/>
      <c r="AE70" s="161"/>
      <c r="AF70" s="161"/>
      <c r="AG70" s="56">
        <v>90265812</v>
      </c>
      <c r="AH70" s="28">
        <v>89534000</v>
      </c>
    </row>
    <row r="71" spans="1:34" ht="26.1" customHeight="1">
      <c r="A71" s="159">
        <v>64</v>
      </c>
      <c r="B71" s="159"/>
      <c r="C71" s="185" t="s">
        <v>63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61" t="s">
        <v>62</v>
      </c>
      <c r="AD71" s="161"/>
      <c r="AE71" s="161"/>
      <c r="AF71" s="161"/>
      <c r="AG71" s="28">
        <v>0</v>
      </c>
      <c r="AH71" s="28">
        <v>0</v>
      </c>
    </row>
    <row r="72" spans="1:34" ht="26.1" customHeight="1">
      <c r="A72" s="159">
        <v>65</v>
      </c>
      <c r="B72" s="159"/>
      <c r="C72" s="185" t="s">
        <v>61</v>
      </c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61" t="s">
        <v>60</v>
      </c>
      <c r="AD72" s="161"/>
      <c r="AE72" s="161"/>
      <c r="AF72" s="161"/>
      <c r="AG72" s="28">
        <v>560188</v>
      </c>
      <c r="AH72" s="28">
        <v>560188</v>
      </c>
    </row>
    <row r="73" spans="1:34" ht="12.95" customHeight="1">
      <c r="A73" s="159">
        <v>66</v>
      </c>
      <c r="B73" s="159"/>
      <c r="C73" s="185" t="s">
        <v>59</v>
      </c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61" t="s">
        <v>58</v>
      </c>
      <c r="AD73" s="161"/>
      <c r="AE73" s="161"/>
      <c r="AF73" s="161"/>
      <c r="AG73" s="28">
        <v>0</v>
      </c>
      <c r="AH73" s="28">
        <v>0</v>
      </c>
    </row>
    <row r="74" spans="1:34" ht="12.95" customHeight="1">
      <c r="A74" s="159">
        <v>67</v>
      </c>
      <c r="B74" s="159"/>
      <c r="C74" s="186" t="s">
        <v>57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61" t="s">
        <v>56</v>
      </c>
      <c r="AD74" s="161"/>
      <c r="AE74" s="161"/>
      <c r="AF74" s="161"/>
      <c r="AG74" s="28">
        <v>0</v>
      </c>
      <c r="AH74" s="28">
        <v>0</v>
      </c>
    </row>
    <row r="75" spans="1:34" ht="12.95" customHeight="1">
      <c r="A75" s="159">
        <v>68</v>
      </c>
      <c r="B75" s="159"/>
      <c r="C75" s="185" t="s">
        <v>55</v>
      </c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61" t="s">
        <v>54</v>
      </c>
      <c r="AD75" s="161"/>
      <c r="AE75" s="161"/>
      <c r="AF75" s="161"/>
      <c r="AG75" s="28">
        <v>0</v>
      </c>
      <c r="AH75" s="28">
        <v>0</v>
      </c>
    </row>
    <row r="76" spans="1:34" ht="12.95" customHeight="1">
      <c r="A76" s="159">
        <v>69</v>
      </c>
      <c r="B76" s="159"/>
      <c r="C76" s="185" t="s">
        <v>53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61" t="s">
        <v>52</v>
      </c>
      <c r="AD76" s="161"/>
      <c r="AE76" s="161"/>
      <c r="AF76" s="161"/>
      <c r="AG76" s="28">
        <v>1145000</v>
      </c>
      <c r="AH76" s="28">
        <v>3410000</v>
      </c>
    </row>
    <row r="77" spans="1:34" ht="12.95" customHeight="1">
      <c r="A77" s="159">
        <v>70</v>
      </c>
      <c r="B77" s="159"/>
      <c r="C77" s="186" t="s">
        <v>51</v>
      </c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61" t="s">
        <v>50</v>
      </c>
      <c r="AD77" s="161"/>
      <c r="AE77" s="161"/>
      <c r="AF77" s="161"/>
      <c r="AG77" s="28">
        <v>0</v>
      </c>
      <c r="AH77" s="28">
        <v>26165216</v>
      </c>
    </row>
    <row r="78" spans="1:34" ht="12.95" customHeight="1">
      <c r="A78" s="176">
        <v>71</v>
      </c>
      <c r="B78" s="176"/>
      <c r="C78" s="184" t="s">
        <v>49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78" t="s">
        <v>48</v>
      </c>
      <c r="AD78" s="178"/>
      <c r="AE78" s="178"/>
      <c r="AF78" s="178"/>
      <c r="AG78" s="51">
        <f>SUM(AG62:AG77)</f>
        <v>91971000</v>
      </c>
      <c r="AH78" s="51">
        <f>SUM(AH66:AH77)</f>
        <v>119845384</v>
      </c>
    </row>
    <row r="79" spans="1:34" ht="12.95" customHeight="1">
      <c r="A79" s="159">
        <v>72</v>
      </c>
      <c r="B79" s="159"/>
      <c r="C79" s="187" t="s">
        <v>47</v>
      </c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61" t="s">
        <v>46</v>
      </c>
      <c r="AD79" s="161"/>
      <c r="AE79" s="161"/>
      <c r="AF79" s="161"/>
      <c r="AG79" s="28">
        <v>0</v>
      </c>
      <c r="AH79" s="28">
        <v>1630000</v>
      </c>
    </row>
    <row r="80" spans="1:34" ht="12.95" customHeight="1">
      <c r="A80" s="159">
        <v>73</v>
      </c>
      <c r="B80" s="159"/>
      <c r="C80" s="187" t="s">
        <v>45</v>
      </c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61" t="s">
        <v>44</v>
      </c>
      <c r="AD80" s="161"/>
      <c r="AE80" s="161"/>
      <c r="AF80" s="161"/>
      <c r="AG80" s="28">
        <v>480768000</v>
      </c>
      <c r="AH80" s="28">
        <v>479182439</v>
      </c>
    </row>
    <row r="81" spans="1:34" ht="12.95" customHeight="1">
      <c r="A81" s="159">
        <v>74</v>
      </c>
      <c r="B81" s="159"/>
      <c r="C81" s="187" t="s">
        <v>43</v>
      </c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61" t="s">
        <v>42</v>
      </c>
      <c r="AD81" s="161"/>
      <c r="AE81" s="161"/>
      <c r="AF81" s="161"/>
      <c r="AG81" s="28">
        <v>0</v>
      </c>
      <c r="AH81" s="28">
        <v>0</v>
      </c>
    </row>
    <row r="82" spans="1:34" ht="12.95" customHeight="1">
      <c r="A82" s="159">
        <v>75</v>
      </c>
      <c r="B82" s="159"/>
      <c r="C82" s="187" t="s">
        <v>41</v>
      </c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61" t="s">
        <v>40</v>
      </c>
      <c r="AD82" s="161"/>
      <c r="AE82" s="161"/>
      <c r="AF82" s="161"/>
      <c r="AG82" s="28">
        <v>0</v>
      </c>
      <c r="AH82" s="28">
        <v>5526272</v>
      </c>
    </row>
    <row r="83" spans="1:34" ht="12.95" customHeight="1">
      <c r="A83" s="159">
        <v>76</v>
      </c>
      <c r="B83" s="159"/>
      <c r="C83" s="179" t="s">
        <v>39</v>
      </c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61" t="s">
        <v>38</v>
      </c>
      <c r="AD83" s="161"/>
      <c r="AE83" s="161"/>
      <c r="AF83" s="161"/>
      <c r="AG83" s="28">
        <v>0</v>
      </c>
      <c r="AH83" s="28">
        <v>0</v>
      </c>
    </row>
    <row r="84" spans="1:34" ht="12.95" customHeight="1">
      <c r="A84" s="159">
        <v>77</v>
      </c>
      <c r="B84" s="159"/>
      <c r="C84" s="179" t="s">
        <v>37</v>
      </c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61" t="s">
        <v>36</v>
      </c>
      <c r="AD84" s="161"/>
      <c r="AE84" s="161"/>
      <c r="AF84" s="161"/>
      <c r="AG84" s="28">
        <v>0</v>
      </c>
      <c r="AH84" s="28">
        <v>0</v>
      </c>
    </row>
    <row r="85" spans="1:34" ht="12.95" customHeight="1">
      <c r="A85" s="159">
        <v>78</v>
      </c>
      <c r="B85" s="159"/>
      <c r="C85" s="179" t="s">
        <v>35</v>
      </c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61" t="s">
        <v>34</v>
      </c>
      <c r="AD85" s="161"/>
      <c r="AE85" s="161"/>
      <c r="AF85" s="161"/>
      <c r="AG85" s="28">
        <v>129807000</v>
      </c>
      <c r="AH85" s="28">
        <v>130360349</v>
      </c>
    </row>
    <row r="86" spans="1:34" s="4" customFormat="1" ht="12.95" customHeight="1">
      <c r="A86" s="176">
        <v>79</v>
      </c>
      <c r="B86" s="176"/>
      <c r="C86" s="188" t="s">
        <v>33</v>
      </c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78" t="s">
        <v>32</v>
      </c>
      <c r="AD86" s="178"/>
      <c r="AE86" s="178"/>
      <c r="AF86" s="178"/>
      <c r="AG86" s="51">
        <f>SUM(AG79:AG85)</f>
        <v>610575000</v>
      </c>
      <c r="AH86" s="51">
        <f>SUM(AH79:AH85)</f>
        <v>616699060</v>
      </c>
    </row>
    <row r="87" spans="1:34" ht="12.95" customHeight="1">
      <c r="A87" s="159">
        <v>80</v>
      </c>
      <c r="B87" s="159"/>
      <c r="C87" s="182" t="s">
        <v>31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61" t="s">
        <v>30</v>
      </c>
      <c r="AD87" s="161"/>
      <c r="AE87" s="161"/>
      <c r="AF87" s="161"/>
      <c r="AG87" s="28">
        <v>2365000</v>
      </c>
      <c r="AH87" s="28">
        <v>13079564</v>
      </c>
    </row>
    <row r="88" spans="1:34" ht="12.95" customHeight="1">
      <c r="A88" s="159">
        <v>81</v>
      </c>
      <c r="B88" s="159"/>
      <c r="C88" s="182" t="s">
        <v>29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61" t="s">
        <v>28</v>
      </c>
      <c r="AD88" s="161"/>
      <c r="AE88" s="161"/>
      <c r="AF88" s="161"/>
      <c r="AG88" s="28">
        <v>0</v>
      </c>
      <c r="AH88" s="28">
        <v>0</v>
      </c>
    </row>
    <row r="89" spans="1:34" ht="12.95" customHeight="1">
      <c r="A89" s="159">
        <v>82</v>
      </c>
      <c r="B89" s="159"/>
      <c r="C89" s="182" t="s">
        <v>27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61" t="s">
        <v>26</v>
      </c>
      <c r="AD89" s="161"/>
      <c r="AE89" s="161"/>
      <c r="AF89" s="161"/>
      <c r="AG89" s="28">
        <v>0</v>
      </c>
      <c r="AH89" s="28">
        <v>0</v>
      </c>
    </row>
    <row r="90" spans="1:34" ht="12.95" customHeight="1">
      <c r="A90" s="159">
        <v>83</v>
      </c>
      <c r="B90" s="159"/>
      <c r="C90" s="182" t="s">
        <v>25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61" t="s">
        <v>24</v>
      </c>
      <c r="AD90" s="161"/>
      <c r="AE90" s="161"/>
      <c r="AF90" s="161"/>
      <c r="AG90" s="28">
        <v>635000</v>
      </c>
      <c r="AH90" s="28">
        <v>3509942</v>
      </c>
    </row>
    <row r="91" spans="1:34" s="4" customFormat="1" ht="12.95" customHeight="1">
      <c r="A91" s="176">
        <v>84</v>
      </c>
      <c r="B91" s="176"/>
      <c r="C91" s="184" t="s">
        <v>23</v>
      </c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78" t="s">
        <v>22</v>
      </c>
      <c r="AD91" s="178"/>
      <c r="AE91" s="178"/>
      <c r="AF91" s="178"/>
      <c r="AG91" s="51">
        <f>SUM(AG87:AG90)</f>
        <v>3000000</v>
      </c>
      <c r="AH91" s="51">
        <f>SUM(AH87:AH90)</f>
        <v>16589506</v>
      </c>
    </row>
    <row r="92" spans="1:34" ht="26.1" customHeight="1">
      <c r="A92" s="159">
        <v>85</v>
      </c>
      <c r="B92" s="159"/>
      <c r="C92" s="182" t="s">
        <v>21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61" t="s">
        <v>20</v>
      </c>
      <c r="AD92" s="161"/>
      <c r="AE92" s="161"/>
      <c r="AF92" s="161"/>
      <c r="AG92" s="28">
        <v>0</v>
      </c>
      <c r="AH92" s="28">
        <v>0</v>
      </c>
    </row>
    <row r="93" spans="1:34" ht="26.1" customHeight="1">
      <c r="A93" s="159">
        <v>86</v>
      </c>
      <c r="B93" s="159"/>
      <c r="C93" s="182" t="s">
        <v>19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61" t="s">
        <v>18</v>
      </c>
      <c r="AD93" s="161"/>
      <c r="AE93" s="161"/>
      <c r="AF93" s="161"/>
      <c r="AG93" s="28">
        <v>0</v>
      </c>
      <c r="AH93" s="28">
        <v>0</v>
      </c>
    </row>
    <row r="94" spans="1:34" ht="26.1" customHeight="1">
      <c r="A94" s="159">
        <v>87</v>
      </c>
      <c r="B94" s="159"/>
      <c r="C94" s="182" t="s">
        <v>17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61" t="s">
        <v>16</v>
      </c>
      <c r="AD94" s="161"/>
      <c r="AE94" s="161"/>
      <c r="AF94" s="161"/>
      <c r="AG94" s="28">
        <v>0</v>
      </c>
      <c r="AH94" s="28">
        <v>0</v>
      </c>
    </row>
    <row r="95" spans="1:34" ht="12.95" customHeight="1">
      <c r="A95" s="159">
        <v>88</v>
      </c>
      <c r="B95" s="159"/>
      <c r="C95" s="182" t="s">
        <v>15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61" t="s">
        <v>14</v>
      </c>
      <c r="AD95" s="161"/>
      <c r="AE95" s="161"/>
      <c r="AF95" s="161"/>
      <c r="AG95" s="28">
        <v>0</v>
      </c>
      <c r="AH95" s="28">
        <v>0</v>
      </c>
    </row>
    <row r="96" spans="1:34" ht="26.1" customHeight="1">
      <c r="A96" s="159">
        <v>89</v>
      </c>
      <c r="B96" s="159"/>
      <c r="C96" s="182" t="s">
        <v>13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61" t="s">
        <v>12</v>
      </c>
      <c r="AD96" s="161"/>
      <c r="AE96" s="161"/>
      <c r="AF96" s="161"/>
      <c r="AG96" s="28">
        <v>0</v>
      </c>
      <c r="AH96" s="28">
        <v>0</v>
      </c>
    </row>
    <row r="97" spans="1:34" ht="26.1" customHeight="1">
      <c r="A97" s="159">
        <v>90</v>
      </c>
      <c r="B97" s="159"/>
      <c r="C97" s="182" t="s">
        <v>11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61" t="s">
        <v>10</v>
      </c>
      <c r="AD97" s="161"/>
      <c r="AE97" s="161"/>
      <c r="AF97" s="161"/>
      <c r="AG97" s="28">
        <v>0</v>
      </c>
      <c r="AH97" s="28">
        <v>0</v>
      </c>
    </row>
    <row r="98" spans="1:34" ht="12.95" customHeight="1">
      <c r="A98" s="159">
        <v>91</v>
      </c>
      <c r="B98" s="159"/>
      <c r="C98" s="182" t="s">
        <v>9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61" t="s">
        <v>8</v>
      </c>
      <c r="AD98" s="161"/>
      <c r="AE98" s="161"/>
      <c r="AF98" s="161"/>
      <c r="AG98" s="28">
        <v>0</v>
      </c>
      <c r="AH98" s="28">
        <v>0</v>
      </c>
    </row>
    <row r="99" spans="1:34" ht="12.95" customHeight="1">
      <c r="A99" s="159">
        <v>92</v>
      </c>
      <c r="B99" s="159"/>
      <c r="C99" s="182" t="s">
        <v>7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61" t="s">
        <v>6</v>
      </c>
      <c r="AD99" s="161"/>
      <c r="AE99" s="161"/>
      <c r="AF99" s="161"/>
      <c r="AG99" s="28">
        <v>0</v>
      </c>
      <c r="AH99" s="28">
        <v>0</v>
      </c>
    </row>
    <row r="100" spans="1:34" ht="12.95" customHeight="1">
      <c r="A100" s="159">
        <v>93</v>
      </c>
      <c r="B100" s="159"/>
      <c r="C100" s="182" t="s">
        <v>5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61" t="s">
        <v>4</v>
      </c>
      <c r="AD100" s="161"/>
      <c r="AE100" s="161"/>
      <c r="AF100" s="161"/>
      <c r="AG100" s="28">
        <v>0</v>
      </c>
      <c r="AH100" s="28">
        <v>0</v>
      </c>
    </row>
    <row r="101" spans="1:34" ht="12.95" customHeight="1">
      <c r="A101" s="176">
        <v>94</v>
      </c>
      <c r="B101" s="176"/>
      <c r="C101" s="184" t="s">
        <v>3</v>
      </c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78" t="s">
        <v>2</v>
      </c>
      <c r="AD101" s="178"/>
      <c r="AE101" s="178"/>
      <c r="AF101" s="178"/>
      <c r="AG101" s="51">
        <f>SUM(AG92:AG100)</f>
        <v>0</v>
      </c>
      <c r="AH101" s="54">
        <v>0</v>
      </c>
    </row>
    <row r="102" spans="1:34" s="4" customFormat="1" ht="12.95" customHeight="1">
      <c r="A102" s="176">
        <v>95</v>
      </c>
      <c r="B102" s="176"/>
      <c r="C102" s="188" t="s">
        <v>1</v>
      </c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78" t="s">
        <v>0</v>
      </c>
      <c r="AD102" s="178"/>
      <c r="AE102" s="178"/>
      <c r="AF102" s="178"/>
      <c r="AG102" s="51">
        <f>SUM(AG26,AG27,AG52,AG61,AG78,AG86,AG91,AG101)</f>
        <v>810346000</v>
      </c>
      <c r="AH102" s="51">
        <f>SUM(AH26,AH27,AH52,AH61,AH78,AH86,AH91,AH101)</f>
        <v>878462382</v>
      </c>
    </row>
    <row r="103" spans="1:3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>
      <c r="AC109" s="3"/>
      <c r="AD109" s="3"/>
      <c r="AE109" s="3"/>
      <c r="AF109" s="3"/>
    </row>
    <row r="110" spans="1:34">
      <c r="AC110" s="3"/>
      <c r="AD110" s="3"/>
      <c r="AE110" s="3"/>
      <c r="AF110" s="3"/>
    </row>
  </sheetData>
  <mergeCells count="296"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H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7" fitToHeight="0" orientation="portrait" cellComments="asDisplayed" r:id="rId1"/>
  <headerFooter alignWithMargins="0"/>
  <rowBreaks count="1" manualBreakCount="1">
    <brk id="48" max="33" man="1"/>
  </rowBreaks>
  <ignoredErrors>
    <ignoredError sqref="A8:B1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H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2.5703125" style="1" customWidth="1"/>
    <col min="35" max="16384" width="9.140625" style="1"/>
  </cols>
  <sheetData>
    <row r="1" spans="1:34" ht="39" customHeight="1">
      <c r="A1" s="158" t="s">
        <v>716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4" ht="15.95" customHeight="1">
      <c r="A2" s="165" t="s">
        <v>401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</row>
    <row r="3" spans="1:34" ht="35.1" customHeight="1">
      <c r="A3" s="165" t="s">
        <v>672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</row>
    <row r="4" spans="1:34" ht="15.75" customHeight="1">
      <c r="A4" s="224" t="s">
        <v>623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</row>
    <row r="5" spans="1:34" ht="35.1" customHeight="1">
      <c r="A5" s="219" t="s">
        <v>251</v>
      </c>
      <c r="B5" s="220"/>
      <c r="C5" s="221" t="s">
        <v>250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3" t="s">
        <v>249</v>
      </c>
      <c r="AD5" s="222"/>
      <c r="AE5" s="222"/>
      <c r="AF5" s="222"/>
      <c r="AG5" s="33" t="s">
        <v>657</v>
      </c>
      <c r="AH5" s="44" t="s">
        <v>662</v>
      </c>
    </row>
    <row r="6" spans="1:34">
      <c r="A6" s="209" t="s">
        <v>248</v>
      </c>
      <c r="B6" s="210"/>
      <c r="C6" s="211" t="s">
        <v>247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3"/>
      <c r="AC6" s="211" t="s">
        <v>246</v>
      </c>
      <c r="AD6" s="214"/>
      <c r="AE6" s="214"/>
      <c r="AF6" s="208"/>
      <c r="AG6" s="32" t="s">
        <v>245</v>
      </c>
      <c r="AH6" s="50" t="s">
        <v>557</v>
      </c>
    </row>
    <row r="7" spans="1:34" s="4" customFormat="1" ht="12.95" customHeight="1">
      <c r="A7" s="189" t="s">
        <v>244</v>
      </c>
      <c r="B7" s="208"/>
      <c r="C7" s="215" t="s">
        <v>400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7"/>
      <c r="AC7" s="194" t="s">
        <v>399</v>
      </c>
      <c r="AD7" s="195"/>
      <c r="AE7" s="195"/>
      <c r="AF7" s="196"/>
      <c r="AG7" s="28">
        <v>58410036</v>
      </c>
      <c r="AH7" s="28">
        <v>58410036</v>
      </c>
    </row>
    <row r="8" spans="1:34" s="4" customFormat="1" ht="12.95" customHeight="1">
      <c r="A8" s="189" t="s">
        <v>241</v>
      </c>
      <c r="B8" s="208"/>
      <c r="C8" s="191" t="s">
        <v>398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3"/>
      <c r="AC8" s="194" t="s">
        <v>397</v>
      </c>
      <c r="AD8" s="195"/>
      <c r="AE8" s="195"/>
      <c r="AF8" s="196"/>
      <c r="AG8" s="28">
        <v>42617000</v>
      </c>
      <c r="AH8" s="28">
        <v>44415934</v>
      </c>
    </row>
    <row r="9" spans="1:34" s="4" customFormat="1" ht="26.1" customHeight="1">
      <c r="A9" s="189" t="s">
        <v>238</v>
      </c>
      <c r="B9" s="208"/>
      <c r="C9" s="191" t="s">
        <v>396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3"/>
      <c r="AC9" s="194" t="s">
        <v>395</v>
      </c>
      <c r="AD9" s="195"/>
      <c r="AE9" s="195"/>
      <c r="AF9" s="196"/>
      <c r="AG9" s="28">
        <v>36853519</v>
      </c>
      <c r="AH9" s="28">
        <v>39155586</v>
      </c>
    </row>
    <row r="10" spans="1:34" ht="12.95" customHeight="1">
      <c r="A10" s="189" t="s">
        <v>235</v>
      </c>
      <c r="B10" s="208"/>
      <c r="C10" s="191" t="s">
        <v>394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3"/>
      <c r="AC10" s="194" t="s">
        <v>393</v>
      </c>
      <c r="AD10" s="195"/>
      <c r="AE10" s="195"/>
      <c r="AF10" s="196"/>
      <c r="AG10" s="28">
        <v>2159160</v>
      </c>
      <c r="AH10" s="28">
        <v>2159160</v>
      </c>
    </row>
    <row r="11" spans="1:34" s="5" customFormat="1" ht="12.95" customHeight="1">
      <c r="A11" s="189" t="s">
        <v>232</v>
      </c>
      <c r="B11" s="208"/>
      <c r="C11" s="191" t="s">
        <v>392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3"/>
      <c r="AC11" s="194" t="s">
        <v>391</v>
      </c>
      <c r="AD11" s="195"/>
      <c r="AE11" s="195"/>
      <c r="AF11" s="196"/>
      <c r="AG11" s="57">
        <v>0</v>
      </c>
      <c r="AH11" s="28">
        <v>4689049</v>
      </c>
    </row>
    <row r="12" spans="1:34" s="5" customFormat="1" ht="12.95" customHeight="1">
      <c r="A12" s="189" t="s">
        <v>229</v>
      </c>
      <c r="B12" s="208"/>
      <c r="C12" s="191" t="s">
        <v>390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3"/>
      <c r="AC12" s="194" t="s">
        <v>389</v>
      </c>
      <c r="AD12" s="195"/>
      <c r="AE12" s="195"/>
      <c r="AF12" s="196"/>
      <c r="AG12" s="57">
        <v>0</v>
      </c>
      <c r="AH12" s="28">
        <v>33200</v>
      </c>
    </row>
    <row r="13" spans="1:34" ht="12.95" customHeight="1">
      <c r="A13" s="200" t="s">
        <v>226</v>
      </c>
      <c r="B13" s="225"/>
      <c r="C13" s="202" t="s">
        <v>388</v>
      </c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4"/>
      <c r="AC13" s="205" t="s">
        <v>387</v>
      </c>
      <c r="AD13" s="206"/>
      <c r="AE13" s="206"/>
      <c r="AF13" s="207"/>
      <c r="AG13" s="51">
        <f>SUM(AG7:AG12)</f>
        <v>140039715</v>
      </c>
      <c r="AH13" s="51">
        <f>SUM(AH7:AH12)</f>
        <v>148862965</v>
      </c>
    </row>
    <row r="14" spans="1:34" ht="12.95" customHeight="1">
      <c r="A14" s="189" t="s">
        <v>223</v>
      </c>
      <c r="B14" s="208"/>
      <c r="C14" s="191" t="s">
        <v>386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3"/>
      <c r="AC14" s="194" t="s">
        <v>385</v>
      </c>
      <c r="AD14" s="195"/>
      <c r="AE14" s="195"/>
      <c r="AF14" s="196"/>
      <c r="AG14" s="28">
        <v>0</v>
      </c>
      <c r="AH14" s="28">
        <v>0</v>
      </c>
    </row>
    <row r="15" spans="1:34" ht="26.1" customHeight="1">
      <c r="A15" s="189" t="s">
        <v>220</v>
      </c>
      <c r="B15" s="208"/>
      <c r="C15" s="191" t="s">
        <v>384</v>
      </c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3"/>
      <c r="AC15" s="194" t="s">
        <v>383</v>
      </c>
      <c r="AD15" s="195"/>
      <c r="AE15" s="195"/>
      <c r="AF15" s="196"/>
      <c r="AG15" s="28">
        <v>0</v>
      </c>
      <c r="AH15" s="28">
        <v>0</v>
      </c>
    </row>
    <row r="16" spans="1:34" ht="26.1" customHeight="1">
      <c r="A16" s="189" t="s">
        <v>217</v>
      </c>
      <c r="B16" s="208"/>
      <c r="C16" s="191" t="s">
        <v>382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3"/>
      <c r="AC16" s="194" t="s">
        <v>381</v>
      </c>
      <c r="AD16" s="195"/>
      <c r="AE16" s="195"/>
      <c r="AF16" s="196"/>
      <c r="AG16" s="28">
        <v>0</v>
      </c>
      <c r="AH16" s="28">
        <v>0</v>
      </c>
    </row>
    <row r="17" spans="1:34" ht="26.1" customHeight="1">
      <c r="A17" s="189" t="s">
        <v>214</v>
      </c>
      <c r="B17" s="208"/>
      <c r="C17" s="191" t="s">
        <v>380</v>
      </c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3"/>
      <c r="AC17" s="194" t="s">
        <v>379</v>
      </c>
      <c r="AD17" s="195"/>
      <c r="AE17" s="195"/>
      <c r="AF17" s="196"/>
      <c r="AG17" s="28">
        <v>0</v>
      </c>
      <c r="AH17" s="28">
        <v>0</v>
      </c>
    </row>
    <row r="18" spans="1:34" ht="12.95" customHeight="1">
      <c r="A18" s="189" t="s">
        <v>211</v>
      </c>
      <c r="B18" s="208"/>
      <c r="C18" s="191" t="s">
        <v>378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3"/>
      <c r="AC18" s="194" t="s">
        <v>377</v>
      </c>
      <c r="AD18" s="195"/>
      <c r="AE18" s="195"/>
      <c r="AF18" s="196"/>
      <c r="AG18" s="28">
        <v>29915285</v>
      </c>
      <c r="AH18" s="28">
        <v>53118694</v>
      </c>
    </row>
    <row r="19" spans="1:34" ht="12.95" customHeight="1">
      <c r="A19" s="200" t="s">
        <v>208</v>
      </c>
      <c r="B19" s="208"/>
      <c r="C19" s="202" t="s">
        <v>376</v>
      </c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4"/>
      <c r="AC19" s="205" t="s">
        <v>375</v>
      </c>
      <c r="AD19" s="206"/>
      <c r="AE19" s="206"/>
      <c r="AF19" s="207"/>
      <c r="AG19" s="51">
        <f>SUM(AG13:AG18)</f>
        <v>169955000</v>
      </c>
      <c r="AH19" s="51">
        <f>SUM(AH13:AH18)</f>
        <v>201981659</v>
      </c>
    </row>
    <row r="20" spans="1:34" ht="12.95" customHeight="1">
      <c r="A20" s="189" t="s">
        <v>205</v>
      </c>
      <c r="B20" s="208"/>
      <c r="C20" s="191" t="s">
        <v>374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3"/>
      <c r="AC20" s="194" t="s">
        <v>373</v>
      </c>
      <c r="AD20" s="195"/>
      <c r="AE20" s="195"/>
      <c r="AF20" s="196"/>
      <c r="AG20" s="28">
        <v>0</v>
      </c>
      <c r="AH20" s="28">
        <v>2160119</v>
      </c>
    </row>
    <row r="21" spans="1:34" ht="26.1" customHeight="1">
      <c r="A21" s="189" t="s">
        <v>202</v>
      </c>
      <c r="B21" s="208"/>
      <c r="C21" s="191" t="s">
        <v>372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3"/>
      <c r="AC21" s="194" t="s">
        <v>371</v>
      </c>
      <c r="AD21" s="195"/>
      <c r="AE21" s="195"/>
      <c r="AF21" s="196"/>
      <c r="AG21" s="28">
        <v>0</v>
      </c>
      <c r="AH21" s="28">
        <v>0</v>
      </c>
    </row>
    <row r="22" spans="1:34" ht="26.1" customHeight="1">
      <c r="A22" s="189" t="s">
        <v>199</v>
      </c>
      <c r="B22" s="208"/>
      <c r="C22" s="191" t="s">
        <v>370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3"/>
      <c r="AC22" s="194" t="s">
        <v>369</v>
      </c>
      <c r="AD22" s="195"/>
      <c r="AE22" s="195"/>
      <c r="AF22" s="196"/>
      <c r="AG22" s="28">
        <v>0</v>
      </c>
      <c r="AH22" s="28">
        <v>0</v>
      </c>
    </row>
    <row r="23" spans="1:34" ht="26.1" customHeight="1">
      <c r="A23" s="189" t="s">
        <v>196</v>
      </c>
      <c r="B23" s="208"/>
      <c r="C23" s="191" t="s">
        <v>368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3"/>
      <c r="AC23" s="194" t="s">
        <v>367</v>
      </c>
      <c r="AD23" s="195"/>
      <c r="AE23" s="195"/>
      <c r="AF23" s="196"/>
      <c r="AG23" s="28">
        <v>0</v>
      </c>
      <c r="AH23" s="28">
        <v>0</v>
      </c>
    </row>
    <row r="24" spans="1:34" ht="12.95" customHeight="1">
      <c r="A24" s="189" t="s">
        <v>193</v>
      </c>
      <c r="B24" s="208"/>
      <c r="C24" s="191" t="s">
        <v>366</v>
      </c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3"/>
      <c r="AC24" s="194" t="s">
        <v>365</v>
      </c>
      <c r="AD24" s="195"/>
      <c r="AE24" s="195"/>
      <c r="AF24" s="196"/>
      <c r="AG24" s="28">
        <v>478000000</v>
      </c>
      <c r="AH24" s="28">
        <v>480005285</v>
      </c>
    </row>
    <row r="25" spans="1:34" ht="12.95" customHeight="1">
      <c r="A25" s="200" t="s">
        <v>190</v>
      </c>
      <c r="B25" s="208"/>
      <c r="C25" s="202" t="s">
        <v>364</v>
      </c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205" t="s">
        <v>363</v>
      </c>
      <c r="AD25" s="206"/>
      <c r="AE25" s="206"/>
      <c r="AF25" s="207"/>
      <c r="AG25" s="51">
        <f>SUM(AG20:AG24)</f>
        <v>478000000</v>
      </c>
      <c r="AH25" s="51">
        <f>SUM(AH20:AH24)</f>
        <v>482165404</v>
      </c>
    </row>
    <row r="26" spans="1:34" ht="12.95" customHeight="1">
      <c r="A26" s="189" t="s">
        <v>187</v>
      </c>
      <c r="B26" s="208"/>
      <c r="C26" s="191" t="s">
        <v>362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3"/>
      <c r="AC26" s="194" t="s">
        <v>361</v>
      </c>
      <c r="AD26" s="195"/>
      <c r="AE26" s="195"/>
      <c r="AF26" s="196"/>
      <c r="AG26" s="28">
        <v>0</v>
      </c>
      <c r="AH26" s="28">
        <v>0</v>
      </c>
    </row>
    <row r="27" spans="1:34" ht="12.95" customHeight="1">
      <c r="A27" s="189" t="s">
        <v>184</v>
      </c>
      <c r="B27" s="208"/>
      <c r="C27" s="191" t="s">
        <v>360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3"/>
      <c r="AC27" s="194" t="s">
        <v>359</v>
      </c>
      <c r="AD27" s="195"/>
      <c r="AE27" s="195"/>
      <c r="AF27" s="196"/>
      <c r="AG27" s="28">
        <v>0</v>
      </c>
      <c r="AH27" s="28">
        <v>0</v>
      </c>
    </row>
    <row r="28" spans="1:34" s="6" customFormat="1" ht="12.95" customHeight="1">
      <c r="A28" s="189" t="s">
        <v>181</v>
      </c>
      <c r="B28" s="208"/>
      <c r="C28" s="191" t="s">
        <v>358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3"/>
      <c r="AC28" s="194" t="s">
        <v>357</v>
      </c>
      <c r="AD28" s="195"/>
      <c r="AE28" s="195"/>
      <c r="AF28" s="196"/>
      <c r="AG28" s="64">
        <f>SUM(AG26:AG27)</f>
        <v>0</v>
      </c>
      <c r="AH28" s="28">
        <v>0</v>
      </c>
    </row>
    <row r="29" spans="1:34" ht="12.95" customHeight="1">
      <c r="A29" s="189" t="s">
        <v>178</v>
      </c>
      <c r="B29" s="208"/>
      <c r="C29" s="191" t="s">
        <v>356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3"/>
      <c r="AC29" s="194" t="s">
        <v>355</v>
      </c>
      <c r="AD29" s="195"/>
      <c r="AE29" s="195"/>
      <c r="AF29" s="196"/>
      <c r="AG29" s="28">
        <v>0</v>
      </c>
      <c r="AH29" s="28">
        <v>0</v>
      </c>
    </row>
    <row r="30" spans="1:34" ht="12.95" customHeight="1">
      <c r="A30" s="189" t="s">
        <v>175</v>
      </c>
      <c r="B30" s="208"/>
      <c r="C30" s="191" t="s">
        <v>354</v>
      </c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3"/>
      <c r="AC30" s="194" t="s">
        <v>353</v>
      </c>
      <c r="AD30" s="195"/>
      <c r="AE30" s="195"/>
      <c r="AF30" s="196"/>
      <c r="AG30" s="28">
        <v>0</v>
      </c>
      <c r="AH30" s="28">
        <v>0</v>
      </c>
    </row>
    <row r="31" spans="1:34" ht="12.95" customHeight="1">
      <c r="A31" s="189" t="s">
        <v>172</v>
      </c>
      <c r="B31" s="208"/>
      <c r="C31" s="191" t="s">
        <v>352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3"/>
      <c r="AC31" s="194" t="s">
        <v>351</v>
      </c>
      <c r="AD31" s="195"/>
      <c r="AE31" s="195"/>
      <c r="AF31" s="196"/>
      <c r="AG31" s="28">
        <v>13200000</v>
      </c>
      <c r="AH31" s="28">
        <v>23636576</v>
      </c>
    </row>
    <row r="32" spans="1:34" ht="12.95" customHeight="1">
      <c r="A32" s="189" t="s">
        <v>169</v>
      </c>
      <c r="B32" s="208"/>
      <c r="C32" s="191" t="s">
        <v>350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3"/>
      <c r="AC32" s="194" t="s">
        <v>349</v>
      </c>
      <c r="AD32" s="195"/>
      <c r="AE32" s="195"/>
      <c r="AF32" s="196"/>
      <c r="AG32" s="28">
        <v>45000000</v>
      </c>
      <c r="AH32" s="28">
        <v>55981661</v>
      </c>
    </row>
    <row r="33" spans="1:34" ht="12.95" customHeight="1">
      <c r="A33" s="189" t="s">
        <v>166</v>
      </c>
      <c r="B33" s="208"/>
      <c r="C33" s="191" t="s">
        <v>348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3"/>
      <c r="AC33" s="194" t="s">
        <v>347</v>
      </c>
      <c r="AD33" s="195"/>
      <c r="AE33" s="195"/>
      <c r="AF33" s="196"/>
      <c r="AG33" s="28">
        <v>0</v>
      </c>
      <c r="AH33" s="28">
        <v>0</v>
      </c>
    </row>
    <row r="34" spans="1:34" ht="12.95" customHeight="1">
      <c r="A34" s="189" t="s">
        <v>163</v>
      </c>
      <c r="B34" s="208"/>
      <c r="C34" s="191" t="s">
        <v>346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3"/>
      <c r="AC34" s="194" t="s">
        <v>345</v>
      </c>
      <c r="AD34" s="195"/>
      <c r="AE34" s="195"/>
      <c r="AF34" s="196"/>
      <c r="AG34" s="28">
        <v>0</v>
      </c>
      <c r="AH34" s="28">
        <v>0</v>
      </c>
    </row>
    <row r="35" spans="1:34" ht="12.95" customHeight="1">
      <c r="A35" s="189" t="s">
        <v>160</v>
      </c>
      <c r="B35" s="208"/>
      <c r="C35" s="191" t="s">
        <v>344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3"/>
      <c r="AC35" s="194" t="s">
        <v>343</v>
      </c>
      <c r="AD35" s="195"/>
      <c r="AE35" s="195"/>
      <c r="AF35" s="196"/>
      <c r="AG35" s="28">
        <v>4500000</v>
      </c>
      <c r="AH35" s="28">
        <v>6443954</v>
      </c>
    </row>
    <row r="36" spans="1:34" ht="12.95" customHeight="1">
      <c r="A36" s="189" t="s">
        <v>157</v>
      </c>
      <c r="B36" s="208"/>
      <c r="C36" s="191" t="s">
        <v>342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3"/>
      <c r="AC36" s="194" t="s">
        <v>341</v>
      </c>
      <c r="AD36" s="195"/>
      <c r="AE36" s="195"/>
      <c r="AF36" s="196"/>
      <c r="AG36" s="28">
        <v>0</v>
      </c>
      <c r="AH36" s="28">
        <v>0</v>
      </c>
    </row>
    <row r="37" spans="1:34" ht="12.95" customHeight="1">
      <c r="A37" s="189" t="s">
        <v>154</v>
      </c>
      <c r="B37" s="208"/>
      <c r="C37" s="191" t="s">
        <v>340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3"/>
      <c r="AC37" s="194" t="s">
        <v>339</v>
      </c>
      <c r="AD37" s="195"/>
      <c r="AE37" s="195"/>
      <c r="AF37" s="196"/>
      <c r="AG37" s="64">
        <f>SUM(AG32:AG36)</f>
        <v>49500000</v>
      </c>
      <c r="AH37" s="64">
        <f>SUM(AH32:AH36)</f>
        <v>62425615</v>
      </c>
    </row>
    <row r="38" spans="1:34" ht="12.95" customHeight="1">
      <c r="A38" s="189" t="s">
        <v>151</v>
      </c>
      <c r="B38" s="208"/>
      <c r="C38" s="191" t="s">
        <v>338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3"/>
      <c r="AC38" s="194" t="s">
        <v>337</v>
      </c>
      <c r="AD38" s="195"/>
      <c r="AE38" s="195"/>
      <c r="AF38" s="196"/>
      <c r="AG38" s="28">
        <v>0</v>
      </c>
      <c r="AH38" s="28">
        <v>1174214</v>
      </c>
    </row>
    <row r="39" spans="1:34" ht="12.95" customHeight="1">
      <c r="A39" s="200" t="s">
        <v>148</v>
      </c>
      <c r="B39" s="208"/>
      <c r="C39" s="202" t="s">
        <v>336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4"/>
      <c r="AC39" s="205" t="s">
        <v>335</v>
      </c>
      <c r="AD39" s="206"/>
      <c r="AE39" s="206"/>
      <c r="AF39" s="207"/>
      <c r="AG39" s="51">
        <f>SUM(AG28,AG29:AG31,AG37,AG38)</f>
        <v>62700000</v>
      </c>
      <c r="AH39" s="51">
        <f>SUM(AH28,AH29:AH31,AH37,AH38)</f>
        <v>87236405</v>
      </c>
    </row>
    <row r="40" spans="1:34" ht="12.95" customHeight="1">
      <c r="A40" s="189" t="s">
        <v>145</v>
      </c>
      <c r="B40" s="208"/>
      <c r="C40" s="197" t="s">
        <v>334</v>
      </c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9"/>
      <c r="AC40" s="194" t="s">
        <v>333</v>
      </c>
      <c r="AD40" s="195"/>
      <c r="AE40" s="195"/>
      <c r="AF40" s="196"/>
      <c r="AG40" s="28">
        <v>0</v>
      </c>
      <c r="AH40" s="28">
        <v>0</v>
      </c>
    </row>
    <row r="41" spans="1:34" ht="12.95" customHeight="1">
      <c r="A41" s="189" t="s">
        <v>142</v>
      </c>
      <c r="B41" s="208"/>
      <c r="C41" s="197" t="s">
        <v>332</v>
      </c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9"/>
      <c r="AC41" s="194" t="s">
        <v>331</v>
      </c>
      <c r="AD41" s="195"/>
      <c r="AE41" s="195"/>
      <c r="AF41" s="196"/>
      <c r="AG41" s="28">
        <v>3989019</v>
      </c>
      <c r="AH41" s="28">
        <v>8000000</v>
      </c>
    </row>
    <row r="42" spans="1:34" ht="12.95" customHeight="1">
      <c r="A42" s="189" t="s">
        <v>139</v>
      </c>
      <c r="B42" s="208"/>
      <c r="C42" s="197" t="s">
        <v>330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9"/>
      <c r="AC42" s="194" t="s">
        <v>329</v>
      </c>
      <c r="AD42" s="195"/>
      <c r="AE42" s="195"/>
      <c r="AF42" s="196"/>
      <c r="AG42" s="28">
        <v>0</v>
      </c>
      <c r="AH42" s="28">
        <v>201045</v>
      </c>
    </row>
    <row r="43" spans="1:34" ht="12.95" customHeight="1">
      <c r="A43" s="189" t="s">
        <v>136</v>
      </c>
      <c r="B43" s="208"/>
      <c r="C43" s="197" t="s">
        <v>328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9"/>
      <c r="AC43" s="194" t="s">
        <v>327</v>
      </c>
      <c r="AD43" s="195"/>
      <c r="AE43" s="195"/>
      <c r="AF43" s="196"/>
      <c r="AG43" s="28">
        <v>6000000</v>
      </c>
      <c r="AH43" s="28">
        <v>5001440</v>
      </c>
    </row>
    <row r="44" spans="1:34" ht="12.95" customHeight="1">
      <c r="A44" s="189" t="s">
        <v>133</v>
      </c>
      <c r="B44" s="208"/>
      <c r="C44" s="197" t="s">
        <v>326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9"/>
      <c r="AC44" s="194" t="s">
        <v>325</v>
      </c>
      <c r="AD44" s="195"/>
      <c r="AE44" s="195"/>
      <c r="AF44" s="196"/>
      <c r="AG44" s="28">
        <v>0</v>
      </c>
      <c r="AH44" s="28">
        <v>0</v>
      </c>
    </row>
    <row r="45" spans="1:34" ht="12.95" customHeight="1">
      <c r="A45" s="189" t="s">
        <v>130</v>
      </c>
      <c r="B45" s="208"/>
      <c r="C45" s="197" t="s">
        <v>324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9"/>
      <c r="AC45" s="194" t="s">
        <v>323</v>
      </c>
      <c r="AD45" s="195"/>
      <c r="AE45" s="195"/>
      <c r="AF45" s="196"/>
      <c r="AG45" s="28">
        <v>0</v>
      </c>
      <c r="AH45" s="28">
        <v>0</v>
      </c>
    </row>
    <row r="46" spans="1:34" ht="12.95" customHeight="1">
      <c r="A46" s="189" t="s">
        <v>127</v>
      </c>
      <c r="B46" s="208"/>
      <c r="C46" s="197" t="s">
        <v>322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9"/>
      <c r="AC46" s="194" t="s">
        <v>321</v>
      </c>
      <c r="AD46" s="195"/>
      <c r="AE46" s="195"/>
      <c r="AF46" s="196"/>
      <c r="AG46" s="28">
        <v>0</v>
      </c>
      <c r="AH46" s="28">
        <v>0</v>
      </c>
    </row>
    <row r="47" spans="1:34" ht="12.95" customHeight="1">
      <c r="A47" s="189" t="s">
        <v>124</v>
      </c>
      <c r="B47" s="190"/>
      <c r="C47" s="197" t="s">
        <v>320</v>
      </c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9"/>
      <c r="AC47" s="194" t="s">
        <v>319</v>
      </c>
      <c r="AD47" s="195"/>
      <c r="AE47" s="195"/>
      <c r="AF47" s="196"/>
      <c r="AG47" s="28">
        <v>0</v>
      </c>
      <c r="AH47" s="28">
        <v>0</v>
      </c>
    </row>
    <row r="48" spans="1:34" ht="12.95" customHeight="1">
      <c r="A48" s="189">
        <v>42</v>
      </c>
      <c r="B48" s="190"/>
      <c r="C48" s="197" t="s">
        <v>318</v>
      </c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9"/>
      <c r="AC48" s="194" t="s">
        <v>317</v>
      </c>
      <c r="AD48" s="195"/>
      <c r="AE48" s="195"/>
      <c r="AF48" s="196"/>
      <c r="AG48" s="28">
        <v>0</v>
      </c>
      <c r="AH48" s="28">
        <v>314346</v>
      </c>
    </row>
    <row r="49" spans="1:34" ht="12.95" customHeight="1">
      <c r="A49" s="189">
        <v>43</v>
      </c>
      <c r="B49" s="190"/>
      <c r="C49" s="197" t="s">
        <v>316</v>
      </c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9"/>
      <c r="AC49" s="194" t="s">
        <v>315</v>
      </c>
      <c r="AD49" s="195"/>
      <c r="AE49" s="195"/>
      <c r="AF49" s="196"/>
      <c r="AG49" s="64">
        <f>SUM(AG47:AG48)</f>
        <v>0</v>
      </c>
      <c r="AH49" s="64">
        <f>SUM(AH47:AH48)</f>
        <v>314346</v>
      </c>
    </row>
    <row r="50" spans="1:34" ht="12.95" customHeight="1">
      <c r="A50" s="189">
        <v>44</v>
      </c>
      <c r="B50" s="190"/>
      <c r="C50" s="197" t="s">
        <v>314</v>
      </c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9"/>
      <c r="AC50" s="194" t="s">
        <v>313</v>
      </c>
      <c r="AD50" s="195"/>
      <c r="AE50" s="195"/>
      <c r="AF50" s="196"/>
      <c r="AG50" s="28">
        <v>0</v>
      </c>
      <c r="AH50" s="28">
        <v>0</v>
      </c>
    </row>
    <row r="51" spans="1:34" ht="12.95" customHeight="1">
      <c r="A51" s="189">
        <v>45</v>
      </c>
      <c r="B51" s="190"/>
      <c r="C51" s="197" t="s">
        <v>312</v>
      </c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9"/>
      <c r="AC51" s="194" t="s">
        <v>311</v>
      </c>
      <c r="AD51" s="195"/>
      <c r="AE51" s="195"/>
      <c r="AF51" s="196"/>
      <c r="AG51" s="28">
        <v>0</v>
      </c>
      <c r="AH51" s="28">
        <v>0</v>
      </c>
    </row>
    <row r="52" spans="1:34" ht="12.95" customHeight="1">
      <c r="A52" s="189" t="s">
        <v>109</v>
      </c>
      <c r="B52" s="208"/>
      <c r="C52" s="197" t="s">
        <v>310</v>
      </c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9"/>
      <c r="AC52" s="194" t="s">
        <v>309</v>
      </c>
      <c r="AD52" s="195"/>
      <c r="AE52" s="195"/>
      <c r="AF52" s="196"/>
      <c r="AG52" s="64">
        <f>SUM(AG50:AG51)</f>
        <v>0</v>
      </c>
      <c r="AH52" s="28">
        <v>0</v>
      </c>
    </row>
    <row r="53" spans="1:34" ht="12.95" customHeight="1">
      <c r="A53" s="189" t="s">
        <v>106</v>
      </c>
      <c r="B53" s="190"/>
      <c r="C53" s="197" t="s">
        <v>308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9"/>
      <c r="AC53" s="194" t="s">
        <v>307</v>
      </c>
      <c r="AD53" s="195"/>
      <c r="AE53" s="195"/>
      <c r="AF53" s="196"/>
      <c r="AG53" s="28">
        <v>0</v>
      </c>
      <c r="AH53" s="28">
        <v>0</v>
      </c>
    </row>
    <row r="54" spans="1:34" ht="12.95" customHeight="1">
      <c r="A54" s="189" t="s">
        <v>103</v>
      </c>
      <c r="B54" s="190"/>
      <c r="C54" s="197" t="s">
        <v>306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9"/>
      <c r="AC54" s="194" t="s">
        <v>305</v>
      </c>
      <c r="AD54" s="195"/>
      <c r="AE54" s="195"/>
      <c r="AF54" s="196"/>
      <c r="AG54" s="28">
        <v>5000000</v>
      </c>
      <c r="AH54" s="28">
        <v>2200000</v>
      </c>
    </row>
    <row r="55" spans="1:34" ht="12.95" customHeight="1">
      <c r="A55" s="200" t="s">
        <v>100</v>
      </c>
      <c r="B55" s="201"/>
      <c r="C55" s="226" t="s">
        <v>573</v>
      </c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8"/>
      <c r="AC55" s="205" t="s">
        <v>304</v>
      </c>
      <c r="AD55" s="206"/>
      <c r="AE55" s="206"/>
      <c r="AF55" s="207"/>
      <c r="AG55" s="51">
        <f>SUM(AG40:AG46,AG49,AG52,AG50:AG54)</f>
        <v>14989019</v>
      </c>
      <c r="AH55" s="51">
        <f>SUM(AH40:AH46,AH49,AH52,AH50:AH54)</f>
        <v>15716831</v>
      </c>
    </row>
    <row r="56" spans="1:34" ht="12.95" customHeight="1">
      <c r="A56" s="189" t="s">
        <v>97</v>
      </c>
      <c r="B56" s="190"/>
      <c r="C56" s="197" t="s">
        <v>303</v>
      </c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9"/>
      <c r="AC56" s="194" t="s">
        <v>302</v>
      </c>
      <c r="AD56" s="195"/>
      <c r="AE56" s="195"/>
      <c r="AF56" s="196"/>
      <c r="AG56" s="28">
        <v>0</v>
      </c>
      <c r="AH56" s="28">
        <v>0</v>
      </c>
    </row>
    <row r="57" spans="1:34" ht="12.95" customHeight="1">
      <c r="A57" s="189" t="s">
        <v>94</v>
      </c>
      <c r="B57" s="190"/>
      <c r="C57" s="197" t="s">
        <v>301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9"/>
      <c r="AC57" s="194" t="s">
        <v>300</v>
      </c>
      <c r="AD57" s="195"/>
      <c r="AE57" s="195"/>
      <c r="AF57" s="196"/>
      <c r="AG57" s="28">
        <v>0</v>
      </c>
      <c r="AH57" s="28">
        <v>0</v>
      </c>
    </row>
    <row r="58" spans="1:34" ht="12.95" customHeight="1">
      <c r="A58" s="189" t="s">
        <v>91</v>
      </c>
      <c r="B58" s="190"/>
      <c r="C58" s="197" t="s">
        <v>299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9"/>
      <c r="AC58" s="194" t="s">
        <v>298</v>
      </c>
      <c r="AD58" s="195"/>
      <c r="AE58" s="195"/>
      <c r="AF58" s="196"/>
      <c r="AG58" s="28">
        <v>0</v>
      </c>
      <c r="AH58" s="28">
        <v>0</v>
      </c>
    </row>
    <row r="59" spans="1:34" ht="12.95" customHeight="1">
      <c r="A59" s="189" t="s">
        <v>88</v>
      </c>
      <c r="B59" s="190"/>
      <c r="C59" s="197" t="s">
        <v>297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9"/>
      <c r="AC59" s="194" t="s">
        <v>296</v>
      </c>
      <c r="AD59" s="195"/>
      <c r="AE59" s="195"/>
      <c r="AF59" s="196"/>
      <c r="AG59" s="28">
        <v>0</v>
      </c>
      <c r="AH59" s="28">
        <v>0</v>
      </c>
    </row>
    <row r="60" spans="1:34" ht="12.95" customHeight="1">
      <c r="A60" s="189" t="s">
        <v>85</v>
      </c>
      <c r="B60" s="190"/>
      <c r="C60" s="197" t="s">
        <v>295</v>
      </c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9"/>
      <c r="AC60" s="194" t="s">
        <v>294</v>
      </c>
      <c r="AD60" s="195"/>
      <c r="AE60" s="195"/>
      <c r="AF60" s="196"/>
      <c r="AG60" s="28">
        <v>0</v>
      </c>
      <c r="AH60" s="28">
        <v>0</v>
      </c>
    </row>
    <row r="61" spans="1:34" ht="12.95" customHeight="1">
      <c r="A61" s="200" t="s">
        <v>82</v>
      </c>
      <c r="B61" s="201"/>
      <c r="C61" s="202" t="s">
        <v>574</v>
      </c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4"/>
      <c r="AC61" s="205" t="s">
        <v>293</v>
      </c>
      <c r="AD61" s="206"/>
      <c r="AE61" s="206"/>
      <c r="AF61" s="207"/>
      <c r="AG61" s="64">
        <f>SUM(AG56:AG60)</f>
        <v>0</v>
      </c>
      <c r="AH61" s="28">
        <v>0</v>
      </c>
    </row>
    <row r="62" spans="1:34" ht="26.1" customHeight="1">
      <c r="A62" s="189" t="s">
        <v>292</v>
      </c>
      <c r="B62" s="190"/>
      <c r="C62" s="197" t="s">
        <v>291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9"/>
      <c r="AC62" s="194" t="s">
        <v>290</v>
      </c>
      <c r="AD62" s="195"/>
      <c r="AE62" s="195"/>
      <c r="AF62" s="196"/>
      <c r="AG62" s="28">
        <v>0</v>
      </c>
      <c r="AH62" s="28">
        <v>0</v>
      </c>
    </row>
    <row r="63" spans="1:34" ht="26.1" customHeight="1">
      <c r="A63" s="189" t="s">
        <v>289</v>
      </c>
      <c r="B63" s="190"/>
      <c r="C63" s="197" t="s">
        <v>288</v>
      </c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9"/>
      <c r="AC63" s="194" t="s">
        <v>287</v>
      </c>
      <c r="AD63" s="195"/>
      <c r="AE63" s="195"/>
      <c r="AF63" s="196"/>
      <c r="AG63" s="28">
        <v>0</v>
      </c>
      <c r="AH63" s="28">
        <v>0</v>
      </c>
    </row>
    <row r="64" spans="1:34" ht="26.1" customHeight="1">
      <c r="A64" s="189" t="s">
        <v>286</v>
      </c>
      <c r="B64" s="190"/>
      <c r="C64" s="197" t="s">
        <v>285</v>
      </c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9"/>
      <c r="AC64" s="194" t="s">
        <v>284</v>
      </c>
      <c r="AD64" s="195"/>
      <c r="AE64" s="195"/>
      <c r="AF64" s="196"/>
      <c r="AG64" s="28">
        <v>0</v>
      </c>
      <c r="AH64" s="28">
        <v>0</v>
      </c>
    </row>
    <row r="65" spans="1:34" ht="26.1" customHeight="1">
      <c r="A65" s="189" t="s">
        <v>283</v>
      </c>
      <c r="B65" s="190"/>
      <c r="C65" s="191" t="s">
        <v>282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3"/>
      <c r="AC65" s="194" t="s">
        <v>281</v>
      </c>
      <c r="AD65" s="195"/>
      <c r="AE65" s="195"/>
      <c r="AF65" s="196"/>
      <c r="AG65" s="28">
        <v>0</v>
      </c>
      <c r="AH65" s="28">
        <v>0</v>
      </c>
    </row>
    <row r="66" spans="1:34" ht="12.95" customHeight="1">
      <c r="A66" s="189" t="s">
        <v>280</v>
      </c>
      <c r="B66" s="190"/>
      <c r="C66" s="197" t="s">
        <v>279</v>
      </c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9"/>
      <c r="AC66" s="194" t="s">
        <v>278</v>
      </c>
      <c r="AD66" s="195"/>
      <c r="AE66" s="195"/>
      <c r="AF66" s="196"/>
      <c r="AG66" s="28">
        <v>1080000</v>
      </c>
      <c r="AH66" s="28">
        <v>120000</v>
      </c>
    </row>
    <row r="67" spans="1:34" ht="12.95" customHeight="1">
      <c r="A67" s="200" t="s">
        <v>277</v>
      </c>
      <c r="B67" s="201"/>
      <c r="C67" s="202" t="s">
        <v>276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4"/>
      <c r="AC67" s="205" t="s">
        <v>275</v>
      </c>
      <c r="AD67" s="206"/>
      <c r="AE67" s="206"/>
      <c r="AF67" s="207"/>
      <c r="AG67" s="51">
        <f>SUM(AG62:AG66)</f>
        <v>1080000</v>
      </c>
      <c r="AH67" s="51">
        <f>SUM(AH62:AH66)</f>
        <v>120000</v>
      </c>
    </row>
    <row r="68" spans="1:34" ht="26.1" customHeight="1">
      <c r="A68" s="189" t="s">
        <v>274</v>
      </c>
      <c r="B68" s="190"/>
      <c r="C68" s="197" t="s">
        <v>273</v>
      </c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9"/>
      <c r="AC68" s="194" t="s">
        <v>272</v>
      </c>
      <c r="AD68" s="195"/>
      <c r="AE68" s="195"/>
      <c r="AF68" s="196"/>
      <c r="AG68" s="28">
        <v>0</v>
      </c>
      <c r="AH68" s="28">
        <v>0</v>
      </c>
    </row>
    <row r="69" spans="1:34" ht="26.1" customHeight="1">
      <c r="A69" s="189" t="s">
        <v>271</v>
      </c>
      <c r="B69" s="190"/>
      <c r="C69" s="191" t="s">
        <v>270</v>
      </c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3"/>
      <c r="AC69" s="194" t="s">
        <v>269</v>
      </c>
      <c r="AD69" s="195"/>
      <c r="AE69" s="195"/>
      <c r="AF69" s="196"/>
      <c r="AG69" s="28">
        <v>0</v>
      </c>
      <c r="AH69" s="28">
        <v>0</v>
      </c>
    </row>
    <row r="70" spans="1:34" ht="26.1" customHeight="1">
      <c r="A70" s="189" t="s">
        <v>268</v>
      </c>
      <c r="B70" s="190"/>
      <c r="C70" s="191" t="s">
        <v>267</v>
      </c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3"/>
      <c r="AC70" s="194" t="s">
        <v>266</v>
      </c>
      <c r="AD70" s="195"/>
      <c r="AE70" s="195"/>
      <c r="AF70" s="196"/>
      <c r="AG70" s="28">
        <v>0</v>
      </c>
      <c r="AH70" s="28">
        <v>0</v>
      </c>
    </row>
    <row r="71" spans="1:34" ht="26.1" customHeight="1">
      <c r="A71" s="189" t="s">
        <v>265</v>
      </c>
      <c r="B71" s="190"/>
      <c r="C71" s="191" t="s">
        <v>264</v>
      </c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3"/>
      <c r="AC71" s="194" t="s">
        <v>263</v>
      </c>
      <c r="AD71" s="195"/>
      <c r="AE71" s="195"/>
      <c r="AF71" s="196"/>
      <c r="AG71" s="28">
        <v>0</v>
      </c>
      <c r="AH71" s="28">
        <v>0</v>
      </c>
    </row>
    <row r="72" spans="1:34" ht="12.95" customHeight="1">
      <c r="A72" s="189" t="s">
        <v>262</v>
      </c>
      <c r="B72" s="190"/>
      <c r="C72" s="197" t="s">
        <v>261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9"/>
      <c r="AC72" s="194" t="s">
        <v>260</v>
      </c>
      <c r="AD72" s="195"/>
      <c r="AE72" s="195"/>
      <c r="AF72" s="196"/>
      <c r="AG72" s="28">
        <v>25230000</v>
      </c>
      <c r="AH72" s="28">
        <v>27870000</v>
      </c>
    </row>
    <row r="73" spans="1:34" ht="12.95" customHeight="1">
      <c r="A73" s="200" t="s">
        <v>259</v>
      </c>
      <c r="B73" s="201"/>
      <c r="C73" s="202" t="s">
        <v>575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4"/>
      <c r="AC73" s="205" t="s">
        <v>258</v>
      </c>
      <c r="AD73" s="206"/>
      <c r="AE73" s="206"/>
      <c r="AF73" s="207"/>
      <c r="AG73" s="51">
        <f>SUM(AG68:AG72)</f>
        <v>25230000</v>
      </c>
      <c r="AH73" s="51">
        <f>SUM(AH68:AH72)</f>
        <v>27870000</v>
      </c>
    </row>
    <row r="74" spans="1:34" ht="12.95" customHeight="1">
      <c r="A74" s="200" t="s">
        <v>257</v>
      </c>
      <c r="B74" s="201"/>
      <c r="C74" s="229" t="s">
        <v>256</v>
      </c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1"/>
      <c r="AC74" s="205" t="s">
        <v>255</v>
      </c>
      <c r="AD74" s="206"/>
      <c r="AE74" s="206"/>
      <c r="AF74" s="207"/>
      <c r="AG74" s="51">
        <f>SUM(AG19,AG25,AG39,AG55,AG61,AG67,AG73)</f>
        <v>751954019</v>
      </c>
      <c r="AH74" s="51">
        <f>SUM(AH19,AH25,AH39,AH55,AH61,AH67,AH73)</f>
        <v>815090299</v>
      </c>
    </row>
  </sheetData>
  <mergeCells count="214"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A8:B8"/>
    <mergeCell ref="C8:AB8"/>
    <mergeCell ref="AC8:AF8"/>
    <mergeCell ref="A4:AH4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5.140625" style="1" customWidth="1"/>
    <col min="34" max="34" width="14.85546875" style="1" customWidth="1"/>
    <col min="35" max="35" width="14.28515625" style="1" hidden="1" customWidth="1"/>
    <col min="36" max="16384" width="9.140625" style="1"/>
  </cols>
  <sheetData>
    <row r="1" spans="1:34" ht="23.25" customHeight="1">
      <c r="A1" s="158" t="s">
        <v>717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4" ht="19.5" customHeight="1">
      <c r="A2" s="165" t="s">
        <v>462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</row>
    <row r="3" spans="1:34" ht="15.95" customHeight="1">
      <c r="A3" s="165" t="s">
        <v>670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</row>
    <row r="4" spans="1:34" ht="15.95" customHeigh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46" t="s">
        <v>623</v>
      </c>
    </row>
    <row r="5" spans="1:34" ht="35.1" customHeight="1">
      <c r="A5" s="219" t="s">
        <v>251</v>
      </c>
      <c r="B5" s="220"/>
      <c r="C5" s="221" t="s">
        <v>250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3" t="s">
        <v>249</v>
      </c>
      <c r="AD5" s="222"/>
      <c r="AE5" s="222"/>
      <c r="AF5" s="222"/>
      <c r="AG5" s="30" t="s">
        <v>657</v>
      </c>
      <c r="AH5" s="44" t="s">
        <v>662</v>
      </c>
    </row>
    <row r="6" spans="1:34">
      <c r="A6" s="162" t="s">
        <v>248</v>
      </c>
      <c r="B6" s="162"/>
      <c r="C6" s="163" t="s">
        <v>247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 t="s">
        <v>246</v>
      </c>
      <c r="AD6" s="163"/>
      <c r="AE6" s="163"/>
      <c r="AF6" s="163"/>
      <c r="AG6" s="29" t="s">
        <v>245</v>
      </c>
      <c r="AH6" s="50" t="s">
        <v>557</v>
      </c>
    </row>
    <row r="7" spans="1:34" ht="12.95" customHeight="1">
      <c r="A7" s="232" t="s">
        <v>244</v>
      </c>
      <c r="B7" s="232"/>
      <c r="C7" s="182" t="s">
        <v>461</v>
      </c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75" t="s">
        <v>460</v>
      </c>
      <c r="AD7" s="175"/>
      <c r="AE7" s="175"/>
      <c r="AF7" s="175"/>
      <c r="AG7" s="28">
        <v>0</v>
      </c>
      <c r="AH7" s="28">
        <v>0</v>
      </c>
    </row>
    <row r="8" spans="1:34" ht="12.95" customHeight="1">
      <c r="A8" s="232" t="s">
        <v>241</v>
      </c>
      <c r="B8" s="232"/>
      <c r="C8" s="182" t="s">
        <v>459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75" t="s">
        <v>458</v>
      </c>
      <c r="AD8" s="175"/>
      <c r="AE8" s="175"/>
      <c r="AF8" s="175"/>
      <c r="AG8" s="28">
        <v>0</v>
      </c>
      <c r="AH8" s="28">
        <v>0</v>
      </c>
    </row>
    <row r="9" spans="1:34" ht="12.95" customHeight="1">
      <c r="A9" s="232" t="s">
        <v>238</v>
      </c>
      <c r="B9" s="232"/>
      <c r="C9" s="182" t="s">
        <v>457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75" t="s">
        <v>456</v>
      </c>
      <c r="AD9" s="175"/>
      <c r="AE9" s="175"/>
      <c r="AF9" s="175"/>
      <c r="AG9" s="28">
        <v>0</v>
      </c>
      <c r="AH9" s="28">
        <v>0</v>
      </c>
    </row>
    <row r="10" spans="1:34" ht="12.95" customHeight="1">
      <c r="A10" s="232" t="s">
        <v>235</v>
      </c>
      <c r="B10" s="232"/>
      <c r="C10" s="182" t="s">
        <v>455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75" t="s">
        <v>454</v>
      </c>
      <c r="AD10" s="175"/>
      <c r="AE10" s="175"/>
      <c r="AF10" s="175"/>
      <c r="AG10" s="43">
        <f>SUM(AG7:AG9)</f>
        <v>0</v>
      </c>
      <c r="AH10" s="28">
        <v>0</v>
      </c>
    </row>
    <row r="11" spans="1:34" s="4" customFormat="1" ht="12.95" customHeight="1">
      <c r="A11" s="232" t="s">
        <v>232</v>
      </c>
      <c r="B11" s="232"/>
      <c r="C11" s="233" t="s">
        <v>453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175" t="s">
        <v>452</v>
      </c>
      <c r="AD11" s="175"/>
      <c r="AE11" s="175"/>
      <c r="AF11" s="175"/>
      <c r="AG11" s="28">
        <v>0</v>
      </c>
      <c r="AH11" s="54">
        <v>0</v>
      </c>
    </row>
    <row r="12" spans="1:34" ht="12.95" customHeight="1">
      <c r="A12" s="232" t="s">
        <v>229</v>
      </c>
      <c r="B12" s="232"/>
      <c r="C12" s="182" t="s">
        <v>451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75" t="s">
        <v>450</v>
      </c>
      <c r="AD12" s="175"/>
      <c r="AE12" s="175"/>
      <c r="AF12" s="175"/>
      <c r="AG12" s="28">
        <v>0</v>
      </c>
      <c r="AH12" s="28">
        <v>0</v>
      </c>
    </row>
    <row r="13" spans="1:34" ht="12.95" customHeight="1">
      <c r="A13" s="232" t="s">
        <v>226</v>
      </c>
      <c r="B13" s="232"/>
      <c r="C13" s="182" t="s">
        <v>449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75" t="s">
        <v>448</v>
      </c>
      <c r="AD13" s="175"/>
      <c r="AE13" s="175"/>
      <c r="AF13" s="175"/>
      <c r="AG13" s="28">
        <v>0</v>
      </c>
      <c r="AH13" s="28">
        <v>0</v>
      </c>
    </row>
    <row r="14" spans="1:34" ht="12.95" customHeight="1">
      <c r="A14" s="232" t="s">
        <v>223</v>
      </c>
      <c r="B14" s="232"/>
      <c r="C14" s="182" t="s">
        <v>447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75" t="s">
        <v>446</v>
      </c>
      <c r="AD14" s="175"/>
      <c r="AE14" s="175"/>
      <c r="AF14" s="175"/>
      <c r="AG14" s="28">
        <v>0</v>
      </c>
      <c r="AH14" s="28">
        <v>0</v>
      </c>
    </row>
    <row r="15" spans="1:34" ht="12.95" customHeight="1">
      <c r="A15" s="232" t="s">
        <v>220</v>
      </c>
      <c r="B15" s="232"/>
      <c r="C15" s="182" t="s">
        <v>445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75" t="s">
        <v>444</v>
      </c>
      <c r="AD15" s="175"/>
      <c r="AE15" s="175"/>
      <c r="AF15" s="175"/>
      <c r="AG15" s="28">
        <v>0</v>
      </c>
      <c r="AH15" s="28">
        <v>0</v>
      </c>
    </row>
    <row r="16" spans="1:34" ht="12.95" customHeight="1">
      <c r="A16" s="232">
        <v>10</v>
      </c>
      <c r="B16" s="232"/>
      <c r="C16" s="182" t="s">
        <v>443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75" t="s">
        <v>442</v>
      </c>
      <c r="AD16" s="175"/>
      <c r="AE16" s="175"/>
      <c r="AF16" s="175"/>
      <c r="AG16" s="28">
        <v>0</v>
      </c>
      <c r="AH16" s="28">
        <v>0</v>
      </c>
    </row>
    <row r="17" spans="1:34" ht="12.95" customHeight="1">
      <c r="A17" s="232">
        <v>11</v>
      </c>
      <c r="B17" s="232"/>
      <c r="C17" s="233" t="s">
        <v>441</v>
      </c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175" t="s">
        <v>440</v>
      </c>
      <c r="AD17" s="175"/>
      <c r="AE17" s="175"/>
      <c r="AF17" s="175"/>
      <c r="AG17" s="43">
        <f>SUM(AG11:AG16)</f>
        <v>0</v>
      </c>
      <c r="AH17" s="28">
        <v>0</v>
      </c>
    </row>
    <row r="18" spans="1:34" ht="12.95" customHeight="1">
      <c r="A18" s="232">
        <v>12</v>
      </c>
      <c r="B18" s="232"/>
      <c r="C18" s="233" t="s">
        <v>439</v>
      </c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175" t="s">
        <v>438</v>
      </c>
      <c r="AD18" s="175"/>
      <c r="AE18" s="175"/>
      <c r="AF18" s="175"/>
      <c r="AG18" s="28">
        <v>0</v>
      </c>
      <c r="AH18" s="28">
        <v>0</v>
      </c>
    </row>
    <row r="19" spans="1:34" ht="12.95" customHeight="1">
      <c r="A19" s="232">
        <v>13</v>
      </c>
      <c r="B19" s="232"/>
      <c r="C19" s="233" t="s">
        <v>437</v>
      </c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175" t="s">
        <v>436</v>
      </c>
      <c r="AD19" s="175"/>
      <c r="AE19" s="175"/>
      <c r="AF19" s="175"/>
      <c r="AG19" s="28">
        <v>5026221</v>
      </c>
      <c r="AH19" s="28">
        <v>5026265</v>
      </c>
    </row>
    <row r="20" spans="1:34" ht="12.95" customHeight="1">
      <c r="A20" s="232">
        <v>14</v>
      </c>
      <c r="B20" s="232"/>
      <c r="C20" s="233" t="s">
        <v>435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175" t="s">
        <v>434</v>
      </c>
      <c r="AD20" s="175"/>
      <c r="AE20" s="175"/>
      <c r="AF20" s="175"/>
      <c r="AG20" s="28">
        <v>59127779</v>
      </c>
      <c r="AH20" s="28">
        <v>59127779</v>
      </c>
    </row>
    <row r="21" spans="1:34" ht="12.95" customHeight="1">
      <c r="A21" s="232">
        <v>15</v>
      </c>
      <c r="B21" s="232"/>
      <c r="C21" s="233" t="s">
        <v>433</v>
      </c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175" t="s">
        <v>432</v>
      </c>
      <c r="AD21" s="175"/>
      <c r="AE21" s="175"/>
      <c r="AF21" s="175"/>
      <c r="AG21" s="28">
        <v>0</v>
      </c>
      <c r="AH21" s="28">
        <v>0</v>
      </c>
    </row>
    <row r="22" spans="1:34" ht="12.95" customHeight="1">
      <c r="A22" s="232">
        <v>16</v>
      </c>
      <c r="B22" s="232"/>
      <c r="C22" s="233" t="s">
        <v>431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175" t="s">
        <v>430</v>
      </c>
      <c r="AD22" s="175"/>
      <c r="AE22" s="175"/>
      <c r="AF22" s="175"/>
      <c r="AG22" s="28">
        <v>0</v>
      </c>
      <c r="AH22" s="28">
        <v>0</v>
      </c>
    </row>
    <row r="23" spans="1:34" ht="12.95" customHeight="1">
      <c r="A23" s="232">
        <v>17</v>
      </c>
      <c r="B23" s="232"/>
      <c r="C23" s="233" t="s">
        <v>429</v>
      </c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175" t="s">
        <v>428</v>
      </c>
      <c r="AD23" s="175"/>
      <c r="AE23" s="175"/>
      <c r="AF23" s="175"/>
      <c r="AG23" s="28">
        <v>0</v>
      </c>
      <c r="AH23" s="28">
        <v>0</v>
      </c>
    </row>
    <row r="24" spans="1:34" ht="12.95" customHeight="1">
      <c r="A24" s="232">
        <v>18</v>
      </c>
      <c r="B24" s="232"/>
      <c r="C24" s="233" t="s">
        <v>427</v>
      </c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175" t="s">
        <v>426</v>
      </c>
      <c r="AD24" s="175"/>
      <c r="AE24" s="175"/>
      <c r="AF24" s="175"/>
      <c r="AG24" s="28">
        <v>0</v>
      </c>
      <c r="AH24" s="28">
        <v>0</v>
      </c>
    </row>
    <row r="25" spans="1:34" ht="12.95" customHeight="1">
      <c r="A25" s="232">
        <v>19</v>
      </c>
      <c r="B25" s="232"/>
      <c r="C25" s="233" t="s">
        <v>425</v>
      </c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175" t="s">
        <v>424</v>
      </c>
      <c r="AD25" s="175"/>
      <c r="AE25" s="175"/>
      <c r="AF25" s="175"/>
      <c r="AG25" s="28">
        <v>0</v>
      </c>
      <c r="AH25" s="28">
        <v>0</v>
      </c>
    </row>
    <row r="26" spans="1:34" ht="12.95" customHeight="1">
      <c r="A26" s="232">
        <v>20</v>
      </c>
      <c r="B26" s="232"/>
      <c r="C26" s="233" t="s">
        <v>423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175" t="s">
        <v>422</v>
      </c>
      <c r="AD26" s="175"/>
      <c r="AE26" s="175"/>
      <c r="AF26" s="175"/>
      <c r="AG26" s="43">
        <f>SUM(AG24:AG25)</f>
        <v>0</v>
      </c>
      <c r="AH26" s="28">
        <v>0</v>
      </c>
    </row>
    <row r="27" spans="1:34" ht="12.95" customHeight="1">
      <c r="A27" s="232">
        <v>21</v>
      </c>
      <c r="B27" s="232"/>
      <c r="C27" s="233" t="s">
        <v>421</v>
      </c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175" t="s">
        <v>420</v>
      </c>
      <c r="AD27" s="175"/>
      <c r="AE27" s="175"/>
      <c r="AF27" s="175"/>
      <c r="AG27" s="43">
        <f>SUM(AG10,AG17,AG18:AG23,AG26)</f>
        <v>64154000</v>
      </c>
      <c r="AH27" s="62">
        <f>SUM(AH10,AH17,AH18:AH23,AH26)</f>
        <v>64154044</v>
      </c>
    </row>
    <row r="28" spans="1:34" ht="12.95" customHeight="1">
      <c r="A28" s="232">
        <v>22</v>
      </c>
      <c r="B28" s="232"/>
      <c r="C28" s="233" t="s">
        <v>419</v>
      </c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175" t="s">
        <v>418</v>
      </c>
      <c r="AD28" s="175"/>
      <c r="AE28" s="175"/>
      <c r="AF28" s="175"/>
      <c r="AG28" s="28">
        <v>0</v>
      </c>
      <c r="AH28" s="28">
        <v>0</v>
      </c>
    </row>
    <row r="29" spans="1:34" ht="12.95" customHeight="1">
      <c r="A29" s="232">
        <v>23</v>
      </c>
      <c r="B29" s="232"/>
      <c r="C29" s="182" t="s">
        <v>417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75" t="s">
        <v>416</v>
      </c>
      <c r="AD29" s="175"/>
      <c r="AE29" s="175"/>
      <c r="AF29" s="175"/>
      <c r="AG29" s="28">
        <v>0</v>
      </c>
      <c r="AH29" s="28">
        <v>0</v>
      </c>
    </row>
    <row r="30" spans="1:34" ht="12.95" customHeight="1">
      <c r="A30" s="232">
        <v>24</v>
      </c>
      <c r="B30" s="232"/>
      <c r="C30" s="233" t="s">
        <v>415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175" t="s">
        <v>414</v>
      </c>
      <c r="AD30" s="175"/>
      <c r="AE30" s="175"/>
      <c r="AF30" s="175"/>
      <c r="AG30" s="28">
        <v>0</v>
      </c>
      <c r="AH30" s="28">
        <v>0</v>
      </c>
    </row>
    <row r="31" spans="1:34" ht="12.95" customHeight="1">
      <c r="A31" s="232">
        <v>25</v>
      </c>
      <c r="B31" s="232"/>
      <c r="C31" s="233" t="s">
        <v>413</v>
      </c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175" t="s">
        <v>412</v>
      </c>
      <c r="AD31" s="175"/>
      <c r="AE31" s="175"/>
      <c r="AF31" s="175"/>
      <c r="AG31" s="28">
        <v>0</v>
      </c>
      <c r="AH31" s="28">
        <v>0</v>
      </c>
    </row>
    <row r="32" spans="1:34" ht="12.95" customHeight="1">
      <c r="A32" s="232">
        <v>26</v>
      </c>
      <c r="B32" s="232"/>
      <c r="C32" s="233" t="s">
        <v>411</v>
      </c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175" t="s">
        <v>410</v>
      </c>
      <c r="AD32" s="175"/>
      <c r="AE32" s="175"/>
      <c r="AF32" s="175"/>
      <c r="AG32" s="28">
        <v>0</v>
      </c>
      <c r="AH32" s="28">
        <v>0</v>
      </c>
    </row>
    <row r="33" spans="1:34" ht="12.95" customHeight="1">
      <c r="A33" s="232">
        <v>27</v>
      </c>
      <c r="B33" s="232"/>
      <c r="C33" s="233" t="s">
        <v>409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175" t="s">
        <v>408</v>
      </c>
      <c r="AD33" s="175"/>
      <c r="AE33" s="175"/>
      <c r="AF33" s="175"/>
      <c r="AG33" s="43">
        <f>SUM(AG28:AG32)</f>
        <v>0</v>
      </c>
      <c r="AH33" s="28">
        <v>0</v>
      </c>
    </row>
    <row r="34" spans="1:34" ht="12.95" customHeight="1">
      <c r="A34" s="232">
        <v>28</v>
      </c>
      <c r="B34" s="232"/>
      <c r="C34" s="182" t="s">
        <v>407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75" t="s">
        <v>406</v>
      </c>
      <c r="AD34" s="175"/>
      <c r="AE34" s="175"/>
      <c r="AF34" s="175"/>
      <c r="AG34" s="28">
        <v>0</v>
      </c>
      <c r="AH34" s="28">
        <v>0</v>
      </c>
    </row>
    <row r="35" spans="1:34" ht="12.95" customHeight="1">
      <c r="A35" s="232">
        <v>29</v>
      </c>
      <c r="B35" s="232"/>
      <c r="C35" s="182" t="s">
        <v>405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75" t="s">
        <v>404</v>
      </c>
      <c r="AD35" s="175"/>
      <c r="AE35" s="175"/>
      <c r="AF35" s="175"/>
      <c r="AG35" s="28">
        <v>0</v>
      </c>
      <c r="AH35" s="28">
        <v>0</v>
      </c>
    </row>
    <row r="36" spans="1:34" ht="12.95" customHeight="1">
      <c r="A36" s="235">
        <v>30</v>
      </c>
      <c r="B36" s="235"/>
      <c r="C36" s="236" t="s">
        <v>403</v>
      </c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180" t="s">
        <v>402</v>
      </c>
      <c r="AD36" s="180"/>
      <c r="AE36" s="180"/>
      <c r="AF36" s="180"/>
      <c r="AG36" s="43">
        <f>SUM(AG27,AG33,AG34,AG35)</f>
        <v>64154000</v>
      </c>
      <c r="AH36" s="61">
        <f>SUM(AH27,AH33,AH34,AH35)</f>
        <v>64154044</v>
      </c>
    </row>
    <row r="37" spans="1:34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7:B7"/>
    <mergeCell ref="C7:AB7"/>
    <mergeCell ref="AC7:AF7"/>
    <mergeCell ref="A2:AG2"/>
    <mergeCell ref="A3:AG3"/>
    <mergeCell ref="A5:B5"/>
    <mergeCell ref="C5:AB5"/>
    <mergeCell ref="AC5:AF5"/>
    <mergeCell ref="A4:AG4"/>
    <mergeCell ref="A6:B6"/>
    <mergeCell ref="C6:AB6"/>
    <mergeCell ref="AC6:AF6"/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6" fitToHeight="0" orientation="portrait" cellComments="asDisplayed" r:id="rId1"/>
  <headerFooter alignWithMargins="0"/>
  <ignoredErrors>
    <ignoredError sqref="A7:B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2.85546875" style="1" customWidth="1"/>
    <col min="34" max="34" width="12" style="1" customWidth="1"/>
    <col min="35" max="16384" width="9.140625" style="1"/>
  </cols>
  <sheetData>
    <row r="1" spans="1:34" ht="24" customHeight="1">
      <c r="A1" s="158" t="s">
        <v>718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4" ht="17.25" customHeight="1">
      <c r="A2" s="165" t="s">
        <v>577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</row>
    <row r="3" spans="1:34" ht="19.5" hidden="1" customHeight="1">
      <c r="A3" s="165" t="s">
        <v>670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</row>
    <row r="4" spans="1:34" ht="19.5" hidden="1" customHeight="1">
      <c r="A4" s="158" t="s">
        <v>576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</row>
    <row r="5" spans="1:34" ht="19.5" hidden="1" customHeight="1">
      <c r="A5" s="165" t="s">
        <v>462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</row>
    <row r="6" spans="1:34" ht="19.5" customHeight="1">
      <c r="A6" s="165" t="s">
        <v>671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</row>
    <row r="7" spans="1:34" ht="15.95" customHeight="1">
      <c r="A7" s="237" t="s">
        <v>623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</row>
    <row r="8" spans="1:34" ht="35.1" customHeight="1">
      <c r="A8" s="219" t="s">
        <v>251</v>
      </c>
      <c r="B8" s="220"/>
      <c r="C8" s="221" t="s">
        <v>250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3" t="s">
        <v>249</v>
      </c>
      <c r="AD8" s="222"/>
      <c r="AE8" s="222"/>
      <c r="AF8" s="222"/>
      <c r="AG8" s="30" t="s">
        <v>657</v>
      </c>
      <c r="AH8" s="44" t="s">
        <v>662</v>
      </c>
    </row>
    <row r="9" spans="1:34">
      <c r="A9" s="162" t="s">
        <v>248</v>
      </c>
      <c r="B9" s="162"/>
      <c r="C9" s="163" t="s">
        <v>247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 t="s">
        <v>246</v>
      </c>
      <c r="AD9" s="163"/>
      <c r="AE9" s="163"/>
      <c r="AF9" s="163"/>
      <c r="AG9" s="29" t="s">
        <v>245</v>
      </c>
      <c r="AH9" s="50" t="s">
        <v>557</v>
      </c>
    </row>
    <row r="10" spans="1:34" ht="12.95" customHeight="1">
      <c r="A10" s="232" t="s">
        <v>244</v>
      </c>
      <c r="B10" s="232"/>
      <c r="C10" s="233" t="s">
        <v>522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175" t="s">
        <v>521</v>
      </c>
      <c r="AD10" s="175"/>
      <c r="AE10" s="175"/>
      <c r="AF10" s="175"/>
      <c r="AG10" s="28">
        <v>100000000</v>
      </c>
      <c r="AH10" s="28">
        <v>0</v>
      </c>
    </row>
    <row r="11" spans="1:34" ht="12.95" customHeight="1">
      <c r="A11" s="232" t="s">
        <v>241</v>
      </c>
      <c r="B11" s="232"/>
      <c r="C11" s="182" t="s">
        <v>520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75" t="s">
        <v>519</v>
      </c>
      <c r="AD11" s="175"/>
      <c r="AE11" s="175"/>
      <c r="AF11" s="175"/>
      <c r="AG11" s="28">
        <v>0</v>
      </c>
      <c r="AH11" s="28">
        <v>100000000</v>
      </c>
    </row>
    <row r="12" spans="1:34" ht="12.95" customHeight="1">
      <c r="A12" s="232" t="s">
        <v>238</v>
      </c>
      <c r="B12" s="232"/>
      <c r="C12" s="233" t="s">
        <v>518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175" t="s">
        <v>517</v>
      </c>
      <c r="AD12" s="175"/>
      <c r="AE12" s="175"/>
      <c r="AF12" s="175"/>
      <c r="AG12" s="28">
        <v>0</v>
      </c>
      <c r="AH12" s="28">
        <v>0</v>
      </c>
    </row>
    <row r="13" spans="1:34" ht="12.95" customHeight="1">
      <c r="A13" s="232" t="s">
        <v>235</v>
      </c>
      <c r="B13" s="232"/>
      <c r="C13" s="182" t="s">
        <v>516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75" t="s">
        <v>515</v>
      </c>
      <c r="AD13" s="175"/>
      <c r="AE13" s="175"/>
      <c r="AF13" s="175"/>
      <c r="AG13" s="43">
        <f>SUM(AG10:AG12)</f>
        <v>100000000</v>
      </c>
      <c r="AH13" s="64">
        <f>SUM(AH10:AH12)</f>
        <v>100000000</v>
      </c>
    </row>
    <row r="14" spans="1:34" ht="12.95" customHeight="1">
      <c r="A14" s="232" t="s">
        <v>232</v>
      </c>
      <c r="B14" s="232"/>
      <c r="C14" s="182" t="s">
        <v>514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75" t="s">
        <v>513</v>
      </c>
      <c r="AD14" s="175"/>
      <c r="AE14" s="175"/>
      <c r="AF14" s="175"/>
      <c r="AG14" s="28">
        <v>0</v>
      </c>
      <c r="AH14" s="28">
        <v>0</v>
      </c>
    </row>
    <row r="15" spans="1:34" ht="12.95" customHeight="1">
      <c r="A15" s="232" t="s">
        <v>229</v>
      </c>
      <c r="B15" s="232"/>
      <c r="C15" s="233" t="s">
        <v>512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175" t="s">
        <v>511</v>
      </c>
      <c r="AD15" s="175"/>
      <c r="AE15" s="175"/>
      <c r="AF15" s="175"/>
      <c r="AG15" s="28">
        <v>0</v>
      </c>
      <c r="AH15" s="28">
        <v>0</v>
      </c>
    </row>
    <row r="16" spans="1:34" ht="12.95" customHeight="1">
      <c r="A16" s="232" t="s">
        <v>226</v>
      </c>
      <c r="B16" s="232"/>
      <c r="C16" s="182" t="s">
        <v>510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75" t="s">
        <v>509</v>
      </c>
      <c r="AD16" s="175"/>
      <c r="AE16" s="175"/>
      <c r="AF16" s="175"/>
      <c r="AG16" s="28">
        <v>0</v>
      </c>
      <c r="AH16" s="28">
        <v>0</v>
      </c>
    </row>
    <row r="17" spans="1:34" ht="12.95" customHeight="1">
      <c r="A17" s="232" t="s">
        <v>223</v>
      </c>
      <c r="B17" s="232"/>
      <c r="C17" s="233" t="s">
        <v>508</v>
      </c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175" t="s">
        <v>507</v>
      </c>
      <c r="AD17" s="175"/>
      <c r="AE17" s="175"/>
      <c r="AF17" s="175"/>
      <c r="AG17" s="28">
        <v>0</v>
      </c>
      <c r="AH17" s="28">
        <v>0</v>
      </c>
    </row>
    <row r="18" spans="1:34" s="4" customFormat="1" ht="12.95" customHeight="1">
      <c r="A18" s="232" t="s">
        <v>220</v>
      </c>
      <c r="B18" s="232"/>
      <c r="C18" s="233" t="s">
        <v>506</v>
      </c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175" t="s">
        <v>505</v>
      </c>
      <c r="AD18" s="175"/>
      <c r="AE18" s="175"/>
      <c r="AF18" s="175"/>
      <c r="AG18" s="43">
        <f>SUM(AG14:AG17)</f>
        <v>0</v>
      </c>
      <c r="AH18" s="43">
        <v>0</v>
      </c>
    </row>
    <row r="19" spans="1:34" s="4" customFormat="1" ht="12.95" customHeight="1">
      <c r="A19" s="232" t="s">
        <v>217</v>
      </c>
      <c r="B19" s="232"/>
      <c r="C19" s="175" t="s">
        <v>504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 t="s">
        <v>503</v>
      </c>
      <c r="AD19" s="175"/>
      <c r="AE19" s="175"/>
      <c r="AF19" s="175"/>
      <c r="AG19" s="28">
        <v>22545981</v>
      </c>
      <c r="AH19" s="59">
        <v>22545981</v>
      </c>
    </row>
    <row r="20" spans="1:34" s="4" customFormat="1" ht="12.95" customHeight="1">
      <c r="A20" s="232" t="s">
        <v>214</v>
      </c>
      <c r="B20" s="232"/>
      <c r="C20" s="175" t="s">
        <v>502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 t="s">
        <v>501</v>
      </c>
      <c r="AD20" s="175"/>
      <c r="AE20" s="175"/>
      <c r="AF20" s="175"/>
      <c r="AG20" s="28"/>
      <c r="AH20" s="58"/>
    </row>
    <row r="21" spans="1:34" s="4" customFormat="1" ht="12.95" customHeight="1">
      <c r="A21" s="232" t="s">
        <v>211</v>
      </c>
      <c r="B21" s="232"/>
      <c r="C21" s="175" t="s">
        <v>500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 t="s">
        <v>499</v>
      </c>
      <c r="AD21" s="175"/>
      <c r="AE21" s="175"/>
      <c r="AF21" s="175"/>
      <c r="AG21" s="51">
        <f>SUM(AG19:AG20)</f>
        <v>22545981</v>
      </c>
      <c r="AH21" s="51">
        <f>SUM(AH19:AH20)</f>
        <v>22545981</v>
      </c>
    </row>
    <row r="22" spans="1:34" s="4" customFormat="1" ht="12.95" customHeight="1">
      <c r="A22" s="232" t="s">
        <v>208</v>
      </c>
      <c r="B22" s="232"/>
      <c r="C22" s="233" t="s">
        <v>498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175" t="s">
        <v>497</v>
      </c>
      <c r="AD22" s="175"/>
      <c r="AE22" s="175"/>
      <c r="AF22" s="175"/>
      <c r="AG22" s="28">
        <v>0</v>
      </c>
      <c r="AH22" s="59">
        <v>4980146</v>
      </c>
    </row>
    <row r="23" spans="1:34" ht="12.95" customHeight="1">
      <c r="A23" s="232" t="s">
        <v>205</v>
      </c>
      <c r="B23" s="232"/>
      <c r="C23" s="233" t="s">
        <v>496</v>
      </c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175" t="s">
        <v>495</v>
      </c>
      <c r="AD23" s="175"/>
      <c r="AE23" s="175"/>
      <c r="AF23" s="175"/>
      <c r="AG23" s="28">
        <v>0</v>
      </c>
      <c r="AH23" s="59">
        <v>0</v>
      </c>
    </row>
    <row r="24" spans="1:34" s="5" customFormat="1" ht="12.95" customHeight="1">
      <c r="A24" s="232" t="s">
        <v>202</v>
      </c>
      <c r="B24" s="232"/>
      <c r="C24" s="233" t="s">
        <v>494</v>
      </c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175" t="s">
        <v>493</v>
      </c>
      <c r="AD24" s="175"/>
      <c r="AE24" s="175"/>
      <c r="AF24" s="175"/>
      <c r="AG24" s="28">
        <v>0</v>
      </c>
      <c r="AH24" s="59">
        <v>0</v>
      </c>
    </row>
    <row r="25" spans="1:34" s="5" customFormat="1" ht="12.95" customHeight="1">
      <c r="A25" s="232" t="s">
        <v>199</v>
      </c>
      <c r="B25" s="232"/>
      <c r="C25" s="233" t="s">
        <v>492</v>
      </c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175" t="s">
        <v>491</v>
      </c>
      <c r="AD25" s="175"/>
      <c r="AE25" s="175"/>
      <c r="AF25" s="175"/>
      <c r="AG25" s="28">
        <v>0</v>
      </c>
      <c r="AH25" s="59">
        <v>0</v>
      </c>
    </row>
    <row r="26" spans="1:34" ht="12.95" customHeight="1">
      <c r="A26" s="232" t="s">
        <v>196</v>
      </c>
      <c r="B26" s="232"/>
      <c r="C26" s="182" t="s">
        <v>490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75" t="s">
        <v>489</v>
      </c>
      <c r="AD26" s="175"/>
      <c r="AE26" s="175"/>
      <c r="AF26" s="175"/>
      <c r="AG26" s="28">
        <v>0</v>
      </c>
      <c r="AH26" s="59">
        <v>0</v>
      </c>
    </row>
    <row r="27" spans="1:34" ht="12.95" customHeight="1">
      <c r="A27" s="232">
        <v>18</v>
      </c>
      <c r="B27" s="232"/>
      <c r="C27" s="182" t="s">
        <v>488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75" t="s">
        <v>487</v>
      </c>
      <c r="AD27" s="175"/>
      <c r="AE27" s="175"/>
      <c r="AF27" s="175"/>
      <c r="AG27" s="28">
        <v>0</v>
      </c>
      <c r="AH27" s="59">
        <v>0</v>
      </c>
    </row>
    <row r="28" spans="1:34" ht="12.95" customHeight="1">
      <c r="A28" s="232">
        <v>19</v>
      </c>
      <c r="B28" s="232"/>
      <c r="C28" s="182" t="s">
        <v>486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75" t="s">
        <v>485</v>
      </c>
      <c r="AD28" s="175"/>
      <c r="AE28" s="175"/>
      <c r="AF28" s="175"/>
      <c r="AG28" s="28">
        <v>0</v>
      </c>
      <c r="AH28" s="59">
        <v>0</v>
      </c>
    </row>
    <row r="29" spans="1:34" ht="12.95" customHeight="1">
      <c r="A29" s="232">
        <v>20</v>
      </c>
      <c r="B29" s="232"/>
      <c r="C29" s="182" t="s">
        <v>484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75" t="s">
        <v>483</v>
      </c>
      <c r="AD29" s="175"/>
      <c r="AE29" s="175"/>
      <c r="AF29" s="175"/>
      <c r="AG29" s="43">
        <f>SUM(AG27:AG28)</f>
        <v>0</v>
      </c>
      <c r="AH29" s="59">
        <v>0</v>
      </c>
    </row>
    <row r="30" spans="1:34" ht="12.95" customHeight="1">
      <c r="A30" s="232">
        <v>21</v>
      </c>
      <c r="B30" s="232"/>
      <c r="C30" s="182" t="s">
        <v>482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75" t="s">
        <v>481</v>
      </c>
      <c r="AD30" s="175"/>
      <c r="AE30" s="175"/>
      <c r="AF30" s="175"/>
      <c r="AG30" s="43">
        <f>SUM(AG13,AG18,AG21,AG22:AG26,AG28)</f>
        <v>122545981</v>
      </c>
      <c r="AH30" s="61">
        <f>SUM(AH13,AH18,AH21,AH22:AH26,AH28)</f>
        <v>127526127</v>
      </c>
    </row>
    <row r="31" spans="1:34" ht="12.95" customHeight="1">
      <c r="A31" s="232">
        <v>22</v>
      </c>
      <c r="B31" s="232"/>
      <c r="C31" s="182" t="s">
        <v>480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75" t="s">
        <v>479</v>
      </c>
      <c r="AD31" s="175"/>
      <c r="AE31" s="175"/>
      <c r="AF31" s="175"/>
      <c r="AG31" s="28">
        <v>0</v>
      </c>
      <c r="AH31" s="59"/>
    </row>
    <row r="32" spans="1:34" ht="12.95" customHeight="1">
      <c r="A32" s="232">
        <v>23</v>
      </c>
      <c r="B32" s="232"/>
      <c r="C32" s="182" t="s">
        <v>478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75" t="s">
        <v>477</v>
      </c>
      <c r="AD32" s="175"/>
      <c r="AE32" s="175"/>
      <c r="AF32" s="175"/>
      <c r="AG32" s="28">
        <v>0</v>
      </c>
      <c r="AH32" s="59"/>
    </row>
    <row r="33" spans="1:34" ht="12.95" customHeight="1">
      <c r="A33" s="232">
        <v>24</v>
      </c>
      <c r="B33" s="232"/>
      <c r="C33" s="233" t="s">
        <v>476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175" t="s">
        <v>475</v>
      </c>
      <c r="AD33" s="175"/>
      <c r="AE33" s="175"/>
      <c r="AF33" s="175"/>
      <c r="AG33" s="28">
        <v>0</v>
      </c>
      <c r="AH33" s="59"/>
    </row>
    <row r="34" spans="1:34" s="4" customFormat="1" ht="12.95" customHeight="1">
      <c r="A34" s="232">
        <v>25</v>
      </c>
      <c r="B34" s="232"/>
      <c r="C34" s="233" t="s">
        <v>474</v>
      </c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175" t="s">
        <v>473</v>
      </c>
      <c r="AD34" s="175"/>
      <c r="AE34" s="175"/>
      <c r="AF34" s="175"/>
      <c r="AG34" s="28">
        <v>0</v>
      </c>
      <c r="AH34" s="58"/>
    </row>
    <row r="35" spans="1:34" s="4" customFormat="1" ht="12.95" customHeight="1">
      <c r="A35" s="232">
        <v>26</v>
      </c>
      <c r="B35" s="232"/>
      <c r="C35" s="233" t="s">
        <v>472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175" t="s">
        <v>471</v>
      </c>
      <c r="AD35" s="175"/>
      <c r="AE35" s="175"/>
      <c r="AF35" s="175"/>
      <c r="AG35" s="28">
        <v>0</v>
      </c>
      <c r="AH35" s="58"/>
    </row>
    <row r="36" spans="1:34" ht="12.95" customHeight="1">
      <c r="A36" s="232">
        <v>27</v>
      </c>
      <c r="B36" s="232"/>
      <c r="C36" s="233" t="s">
        <v>470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175" t="s">
        <v>469</v>
      </c>
      <c r="AD36" s="175"/>
      <c r="AE36" s="175"/>
      <c r="AF36" s="175"/>
      <c r="AG36" s="43">
        <f>SUM(AG31:AG35)</f>
        <v>0</v>
      </c>
      <c r="AH36" s="59"/>
    </row>
    <row r="37" spans="1:34" ht="12.95" customHeight="1">
      <c r="A37" s="232">
        <v>28</v>
      </c>
      <c r="B37" s="232"/>
      <c r="C37" s="182" t="s">
        <v>468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75" t="s">
        <v>467</v>
      </c>
      <c r="AD37" s="175"/>
      <c r="AE37" s="175"/>
      <c r="AF37" s="175"/>
      <c r="AG37" s="28">
        <v>0</v>
      </c>
      <c r="AH37" s="59"/>
    </row>
    <row r="38" spans="1:34" ht="12.95" customHeight="1">
      <c r="A38" s="232">
        <v>29</v>
      </c>
      <c r="B38" s="232"/>
      <c r="C38" s="182" t="s">
        <v>466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75" t="s">
        <v>465</v>
      </c>
      <c r="AD38" s="175"/>
      <c r="AE38" s="175"/>
      <c r="AF38" s="175"/>
      <c r="AG38" s="28">
        <v>0</v>
      </c>
      <c r="AH38" s="59"/>
    </row>
    <row r="39" spans="1:34" s="4" customFormat="1" ht="12.95" customHeight="1">
      <c r="A39" s="235">
        <v>30</v>
      </c>
      <c r="B39" s="235"/>
      <c r="C39" s="236" t="s">
        <v>464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180" t="s">
        <v>463</v>
      </c>
      <c r="AD39" s="180"/>
      <c r="AE39" s="180"/>
      <c r="AF39" s="180"/>
      <c r="AG39" s="51">
        <f>SUM(AG30,AG36,AG37:AG38)</f>
        <v>122545981</v>
      </c>
      <c r="AH39" s="51">
        <f>SUM(AH30,AH36,AH37:AH38)</f>
        <v>127526127</v>
      </c>
    </row>
  </sheetData>
  <mergeCells count="103">
    <mergeCell ref="A7:AH7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13:AF13"/>
    <mergeCell ref="A14:B14"/>
    <mergeCell ref="C14:AB14"/>
    <mergeCell ref="AC14:AF14"/>
    <mergeCell ref="A15:B15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ignoredErrors>
    <ignoredError sqref="A10: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31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ht="26.25" customHeight="1">
      <c r="A1" s="239" t="s">
        <v>719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12"/>
    </row>
    <row r="2" spans="1:71" s="11" customFormat="1" ht="26.25" customHeight="1">
      <c r="A2" s="240" t="s">
        <v>669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12"/>
    </row>
    <row r="3" spans="1:71" s="12" customFormat="1" ht="12.95" customHeight="1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</row>
    <row r="4" spans="1:71" ht="12.95" customHeight="1">
      <c r="A4" s="247" t="s">
        <v>623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9"/>
    </row>
    <row r="5" spans="1:71" ht="120.75" customHeight="1">
      <c r="A5" s="252" t="s">
        <v>567</v>
      </c>
      <c r="B5" s="252"/>
      <c r="C5" s="256" t="s">
        <v>566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2" t="s">
        <v>569</v>
      </c>
      <c r="AF5" s="252"/>
      <c r="AG5" s="252"/>
      <c r="AH5" s="252"/>
      <c r="AI5" s="252" t="s">
        <v>565</v>
      </c>
      <c r="AJ5" s="252"/>
      <c r="AK5" s="252"/>
      <c r="AL5" s="252"/>
      <c r="AM5" s="252" t="s">
        <v>564</v>
      </c>
      <c r="AN5" s="252"/>
      <c r="AO5" s="252"/>
      <c r="AP5" s="252"/>
      <c r="AQ5" s="252" t="s">
        <v>563</v>
      </c>
      <c r="AR5" s="252"/>
      <c r="AS5" s="252"/>
      <c r="AT5" s="252"/>
      <c r="AU5" s="252" t="s">
        <v>562</v>
      </c>
      <c r="AV5" s="252"/>
      <c r="AW5" s="252"/>
      <c r="AX5" s="252"/>
      <c r="AY5" s="252" t="s">
        <v>225</v>
      </c>
      <c r="AZ5" s="252"/>
      <c r="BA5" s="252"/>
      <c r="BB5" s="252"/>
      <c r="BC5" s="252" t="s">
        <v>561</v>
      </c>
      <c r="BD5" s="252"/>
      <c r="BE5" s="252"/>
      <c r="BF5" s="252"/>
      <c r="BG5" s="252" t="s">
        <v>560</v>
      </c>
      <c r="BH5" s="252"/>
      <c r="BI5" s="252"/>
      <c r="BJ5" s="252"/>
      <c r="BK5" s="252" t="s">
        <v>559</v>
      </c>
      <c r="BL5" s="252"/>
      <c r="BM5" s="252"/>
      <c r="BN5" s="252"/>
      <c r="BO5" s="252" t="s">
        <v>558</v>
      </c>
      <c r="BP5" s="252"/>
      <c r="BQ5" s="252"/>
      <c r="BR5" s="252"/>
    </row>
    <row r="6" spans="1:71" ht="12.95" customHeight="1">
      <c r="A6" s="243" t="s">
        <v>248</v>
      </c>
      <c r="B6" s="243"/>
      <c r="C6" s="255" t="s">
        <v>247</v>
      </c>
      <c r="D6" s="255"/>
      <c r="E6" s="255"/>
      <c r="F6" s="255"/>
      <c r="G6" s="255"/>
      <c r="H6" s="255"/>
      <c r="I6" s="255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43" t="s">
        <v>246</v>
      </c>
      <c r="AF6" s="243"/>
      <c r="AG6" s="243"/>
      <c r="AH6" s="243"/>
      <c r="AI6" s="243" t="s">
        <v>245</v>
      </c>
      <c r="AJ6" s="243"/>
      <c r="AK6" s="243"/>
      <c r="AL6" s="243"/>
      <c r="AM6" s="243" t="s">
        <v>557</v>
      </c>
      <c r="AN6" s="253"/>
      <c r="AO6" s="253"/>
      <c r="AP6" s="253"/>
      <c r="AQ6" s="243" t="s">
        <v>556</v>
      </c>
      <c r="AR6" s="253"/>
      <c r="AS6" s="253"/>
      <c r="AT6" s="253"/>
      <c r="AU6" s="243" t="s">
        <v>555</v>
      </c>
      <c r="AV6" s="253"/>
      <c r="AW6" s="253"/>
      <c r="AX6" s="253"/>
      <c r="AY6" s="243" t="s">
        <v>554</v>
      </c>
      <c r="AZ6" s="253"/>
      <c r="BA6" s="253"/>
      <c r="BB6" s="253"/>
      <c r="BC6" s="243" t="s">
        <v>553</v>
      </c>
      <c r="BD6" s="243"/>
      <c r="BE6" s="243"/>
      <c r="BF6" s="243"/>
      <c r="BG6" s="243" t="s">
        <v>552</v>
      </c>
      <c r="BH6" s="243"/>
      <c r="BI6" s="243"/>
      <c r="BJ6" s="243"/>
      <c r="BK6" s="243" t="s">
        <v>551</v>
      </c>
      <c r="BL6" s="243"/>
      <c r="BM6" s="243"/>
      <c r="BN6" s="243"/>
      <c r="BO6" s="243" t="s">
        <v>550</v>
      </c>
      <c r="BP6" s="243"/>
      <c r="BQ6" s="243"/>
      <c r="BR6" s="243"/>
    </row>
    <row r="7" spans="1:71" ht="12.95" customHeight="1">
      <c r="A7" s="243" t="s">
        <v>248</v>
      </c>
      <c r="B7" s="243"/>
      <c r="C7" s="244" t="s">
        <v>549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1"/>
      <c r="BP7" s="241"/>
      <c r="BQ7" s="241"/>
      <c r="BR7" s="241"/>
    </row>
    <row r="8" spans="1:71" ht="26.1" customHeight="1">
      <c r="A8" s="243" t="s">
        <v>247</v>
      </c>
      <c r="B8" s="243"/>
      <c r="C8" s="244" t="s">
        <v>548</v>
      </c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1"/>
      <c r="BP8" s="241"/>
      <c r="BQ8" s="241"/>
      <c r="BR8" s="241"/>
    </row>
    <row r="9" spans="1:71" ht="12.95" customHeight="1">
      <c r="A9" s="243" t="s">
        <v>246</v>
      </c>
      <c r="B9" s="243"/>
      <c r="C9" s="244" t="s">
        <v>547</v>
      </c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1"/>
      <c r="BP9" s="241"/>
      <c r="BQ9" s="241"/>
      <c r="BR9" s="241"/>
    </row>
    <row r="10" spans="1:71" ht="12.95" customHeight="1">
      <c r="A10" s="243" t="s">
        <v>245</v>
      </c>
      <c r="B10" s="243"/>
      <c r="C10" s="244" t="s">
        <v>546</v>
      </c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2">
        <v>1</v>
      </c>
      <c r="AF10" s="242"/>
      <c r="AG10" s="242"/>
      <c r="AH10" s="242"/>
      <c r="AI10" s="242">
        <v>2484000</v>
      </c>
      <c r="AJ10" s="242"/>
      <c r="AK10" s="242"/>
      <c r="AL10" s="242"/>
      <c r="AM10" s="242">
        <v>212000</v>
      </c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>
        <v>148688</v>
      </c>
      <c r="AZ10" s="242"/>
      <c r="BA10" s="242"/>
      <c r="BB10" s="242"/>
      <c r="BC10" s="242">
        <v>960000</v>
      </c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1"/>
      <c r="BP10" s="241"/>
      <c r="BQ10" s="241"/>
      <c r="BR10" s="241"/>
    </row>
    <row r="11" spans="1:71" ht="12.95" customHeight="1">
      <c r="A11" s="243" t="s">
        <v>557</v>
      </c>
      <c r="B11" s="243"/>
      <c r="C11" s="244" t="s">
        <v>545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1"/>
      <c r="BP11" s="241"/>
      <c r="BQ11" s="241"/>
      <c r="BR11" s="241"/>
    </row>
    <row r="12" spans="1:71" ht="12.95" customHeight="1">
      <c r="A12" s="243" t="s">
        <v>556</v>
      </c>
      <c r="B12" s="243"/>
      <c r="C12" s="244" t="s">
        <v>544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2">
        <v>2</v>
      </c>
      <c r="AF12" s="242"/>
      <c r="AG12" s="242"/>
      <c r="AH12" s="242"/>
      <c r="AI12" s="242">
        <v>5189000</v>
      </c>
      <c r="AJ12" s="242"/>
      <c r="AK12" s="242"/>
      <c r="AL12" s="242"/>
      <c r="AM12" s="242">
        <v>305000</v>
      </c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>
        <v>297376</v>
      </c>
      <c r="AZ12" s="242"/>
      <c r="BA12" s="242"/>
      <c r="BB12" s="242"/>
      <c r="BC12" s="242">
        <v>77797</v>
      </c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1"/>
      <c r="BP12" s="241"/>
      <c r="BQ12" s="241"/>
      <c r="BR12" s="241"/>
    </row>
    <row r="13" spans="1:71" ht="12.95" customHeight="1">
      <c r="A13" s="243" t="s">
        <v>555</v>
      </c>
      <c r="B13" s="243"/>
      <c r="C13" s="244" t="s">
        <v>543</v>
      </c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1"/>
      <c r="BP13" s="241"/>
      <c r="BQ13" s="241"/>
      <c r="BR13" s="241"/>
    </row>
    <row r="14" spans="1:71" ht="12.95" customHeight="1">
      <c r="A14" s="243" t="s">
        <v>554</v>
      </c>
      <c r="B14" s="243"/>
      <c r="C14" s="244" t="s">
        <v>542</v>
      </c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 t="s">
        <v>121</v>
      </c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1"/>
      <c r="BP14" s="241"/>
      <c r="BQ14" s="241"/>
      <c r="BR14" s="241"/>
    </row>
    <row r="15" spans="1:71" ht="12.95" customHeight="1">
      <c r="A15" s="243" t="s">
        <v>553</v>
      </c>
      <c r="B15" s="243"/>
      <c r="C15" s="244" t="s">
        <v>541</v>
      </c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 t="s">
        <v>118</v>
      </c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1"/>
      <c r="BP15" s="241"/>
      <c r="BQ15" s="241"/>
      <c r="BR15" s="241"/>
    </row>
    <row r="16" spans="1:71" ht="12.95" customHeight="1">
      <c r="A16" s="243" t="s">
        <v>552</v>
      </c>
      <c r="B16" s="243"/>
      <c r="C16" s="244" t="s">
        <v>540</v>
      </c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 t="s">
        <v>115</v>
      </c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1"/>
      <c r="BP16" s="241"/>
      <c r="BQ16" s="241"/>
      <c r="BR16" s="241"/>
    </row>
    <row r="17" spans="1:71" ht="12.95" customHeight="1">
      <c r="A17" s="243" t="s">
        <v>551</v>
      </c>
      <c r="B17" s="243"/>
      <c r="C17" s="244" t="s">
        <v>539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 t="s">
        <v>112</v>
      </c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1"/>
      <c r="BP17" s="241"/>
      <c r="BQ17" s="241"/>
      <c r="BR17" s="241"/>
    </row>
    <row r="18" spans="1:71" ht="12.95" customHeight="1">
      <c r="A18" s="243" t="s">
        <v>550</v>
      </c>
      <c r="B18" s="243"/>
      <c r="C18" s="244" t="s">
        <v>538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 t="s">
        <v>109</v>
      </c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1"/>
      <c r="BP18" s="241"/>
      <c r="BQ18" s="241"/>
      <c r="BR18" s="241"/>
    </row>
    <row r="19" spans="1:71" ht="12.95" customHeight="1">
      <c r="A19" s="243" t="s">
        <v>596</v>
      </c>
      <c r="B19" s="243"/>
      <c r="C19" s="244" t="s">
        <v>537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 t="s">
        <v>106</v>
      </c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1"/>
      <c r="BP19" s="241"/>
      <c r="BQ19" s="241"/>
      <c r="BR19" s="241"/>
    </row>
    <row r="20" spans="1:71" s="11" customFormat="1" ht="12.95" customHeight="1">
      <c r="A20" s="257">
        <v>14</v>
      </c>
      <c r="B20" s="252"/>
      <c r="C20" s="254" t="s">
        <v>649</v>
      </c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0">
        <f>SUM(AE7:AH19)</f>
        <v>3</v>
      </c>
      <c r="AF20" s="251"/>
      <c r="AG20" s="251"/>
      <c r="AH20" s="251"/>
      <c r="AI20" s="250">
        <f t="shared" ref="AI20" si="0">SUM(AI7:AL19)</f>
        <v>7673000</v>
      </c>
      <c r="AJ20" s="251"/>
      <c r="AK20" s="251"/>
      <c r="AL20" s="251"/>
      <c r="AM20" s="250">
        <f t="shared" ref="AM20" si="1">SUM(AM7:AP19)</f>
        <v>517000</v>
      </c>
      <c r="AN20" s="251"/>
      <c r="AO20" s="251"/>
      <c r="AP20" s="251"/>
      <c r="AQ20" s="250">
        <f t="shared" ref="AQ20" si="2">SUM(AQ7:AT19)</f>
        <v>0</v>
      </c>
      <c r="AR20" s="251"/>
      <c r="AS20" s="251"/>
      <c r="AT20" s="251"/>
      <c r="AU20" s="250">
        <f t="shared" ref="AU20" si="3">SUM(AU7:AX19)</f>
        <v>0</v>
      </c>
      <c r="AV20" s="251"/>
      <c r="AW20" s="251"/>
      <c r="AX20" s="251"/>
      <c r="AY20" s="250">
        <f t="shared" ref="AY20" si="4">SUM(AY7:BB19)</f>
        <v>446064</v>
      </c>
      <c r="AZ20" s="251"/>
      <c r="BA20" s="251"/>
      <c r="BB20" s="251"/>
      <c r="BC20" s="250">
        <f t="shared" ref="BC20" si="5">SUM(BC7:BF19)</f>
        <v>1037797</v>
      </c>
      <c r="BD20" s="251"/>
      <c r="BE20" s="251"/>
      <c r="BF20" s="251"/>
      <c r="BG20" s="250">
        <f t="shared" ref="BG20" si="6">SUM(BG7:BJ19)</f>
        <v>0</v>
      </c>
      <c r="BH20" s="251"/>
      <c r="BI20" s="251"/>
      <c r="BJ20" s="251"/>
      <c r="BK20" s="242">
        <f t="shared" ref="BK20" si="7">SUM(AI20:BJ20)</f>
        <v>9673861</v>
      </c>
      <c r="BL20" s="242"/>
      <c r="BM20" s="242"/>
      <c r="BN20" s="242"/>
      <c r="BO20" s="250">
        <f t="shared" ref="BO20" si="8">SUM(BO7:BR19)</f>
        <v>0</v>
      </c>
      <c r="BP20" s="251"/>
      <c r="BQ20" s="251"/>
      <c r="BR20" s="251"/>
      <c r="BS20" s="31"/>
    </row>
    <row r="21" spans="1:71" s="11" customFormat="1" ht="26.1" customHeight="1">
      <c r="A21" s="243" t="s">
        <v>600</v>
      </c>
      <c r="B21" s="243"/>
      <c r="C21" s="244" t="s">
        <v>536</v>
      </c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1"/>
      <c r="BP21" s="241"/>
      <c r="BQ21" s="241"/>
      <c r="BR21" s="241"/>
      <c r="BS21" s="31"/>
    </row>
    <row r="22" spans="1:71" s="11" customFormat="1" ht="26.1" customHeight="1">
      <c r="A22" s="243" t="s">
        <v>602</v>
      </c>
      <c r="B22" s="243"/>
      <c r="C22" s="244" t="s">
        <v>570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2">
        <v>1</v>
      </c>
      <c r="AF22" s="242"/>
      <c r="AG22" s="242"/>
      <c r="AH22" s="242"/>
      <c r="AI22" s="242">
        <v>2100000</v>
      </c>
      <c r="AJ22" s="242"/>
      <c r="AK22" s="242"/>
      <c r="AL22" s="242"/>
      <c r="AM22" s="242">
        <v>187000</v>
      </c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>
        <v>148688</v>
      </c>
      <c r="AZ22" s="242"/>
      <c r="BA22" s="242"/>
      <c r="BB22" s="242"/>
      <c r="BC22" s="242">
        <v>13000</v>
      </c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1"/>
      <c r="BP22" s="241"/>
      <c r="BQ22" s="241"/>
      <c r="BR22" s="241"/>
      <c r="BS22" s="31"/>
    </row>
    <row r="23" spans="1:71" s="11" customFormat="1" ht="26.1" customHeight="1">
      <c r="A23" s="243" t="s">
        <v>604</v>
      </c>
      <c r="B23" s="243"/>
      <c r="C23" s="244" t="s">
        <v>571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2">
        <v>2</v>
      </c>
      <c r="AF23" s="242"/>
      <c r="AG23" s="242"/>
      <c r="AH23" s="242"/>
      <c r="AI23" s="242">
        <v>2972000</v>
      </c>
      <c r="AJ23" s="242"/>
      <c r="AK23" s="242"/>
      <c r="AL23" s="242"/>
      <c r="AM23" s="242">
        <v>440000</v>
      </c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>
        <v>446064</v>
      </c>
      <c r="AZ23" s="242"/>
      <c r="BA23" s="242"/>
      <c r="BB23" s="242"/>
      <c r="BC23" s="242">
        <v>291119</v>
      </c>
      <c r="BD23" s="242"/>
      <c r="BE23" s="242"/>
      <c r="BF23" s="242"/>
      <c r="BG23" s="242"/>
      <c r="BH23" s="242"/>
      <c r="BI23" s="242"/>
      <c r="BJ23" s="242"/>
      <c r="BK23" s="242"/>
      <c r="BL23" s="242"/>
      <c r="BM23" s="242"/>
      <c r="BN23" s="242"/>
      <c r="BO23" s="241"/>
      <c r="BP23" s="241"/>
      <c r="BQ23" s="241"/>
      <c r="BR23" s="241"/>
      <c r="BS23" s="31"/>
    </row>
    <row r="24" spans="1:71" s="11" customFormat="1" ht="26.1" customHeight="1">
      <c r="A24" s="243" t="s">
        <v>606</v>
      </c>
      <c r="B24" s="243"/>
      <c r="C24" s="244" t="s">
        <v>572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2">
        <v>4</v>
      </c>
      <c r="AF24" s="242"/>
      <c r="AG24" s="242"/>
      <c r="AH24" s="242"/>
      <c r="AI24" s="242">
        <v>6855000</v>
      </c>
      <c r="AJ24" s="242"/>
      <c r="AK24" s="242"/>
      <c r="AL24" s="242"/>
      <c r="AM24" s="242">
        <v>820000</v>
      </c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>
        <v>589184</v>
      </c>
      <c r="AZ24" s="242"/>
      <c r="BA24" s="242"/>
      <c r="BB24" s="242"/>
      <c r="BC24" s="242">
        <v>122484</v>
      </c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1"/>
      <c r="BP24" s="241"/>
      <c r="BQ24" s="241"/>
      <c r="BR24" s="241"/>
      <c r="BS24" s="31"/>
    </row>
    <row r="25" spans="1:71" s="11" customFormat="1" ht="12.95" customHeight="1">
      <c r="A25" s="243" t="s">
        <v>608</v>
      </c>
      <c r="B25" s="243"/>
      <c r="C25" s="244" t="s">
        <v>535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2"/>
      <c r="BM25" s="242"/>
      <c r="BN25" s="242"/>
      <c r="BO25" s="241"/>
      <c r="BP25" s="241"/>
      <c r="BQ25" s="241"/>
      <c r="BR25" s="241"/>
      <c r="BS25" s="31"/>
    </row>
    <row r="26" spans="1:71" s="11" customFormat="1" ht="12.95" customHeight="1">
      <c r="A26" s="243" t="s">
        <v>610</v>
      </c>
      <c r="B26" s="243"/>
      <c r="C26" s="244" t="s">
        <v>534</v>
      </c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2">
        <v>16</v>
      </c>
      <c r="AF26" s="242"/>
      <c r="AG26" s="242"/>
      <c r="AH26" s="242"/>
      <c r="AI26" s="242">
        <v>18815949</v>
      </c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>
        <v>286939</v>
      </c>
      <c r="BL26" s="242"/>
      <c r="BM26" s="242"/>
      <c r="BN26" s="242"/>
      <c r="BO26" s="241"/>
      <c r="BP26" s="241"/>
      <c r="BQ26" s="241"/>
      <c r="BR26" s="241"/>
      <c r="BS26" s="31"/>
    </row>
    <row r="27" spans="1:71" s="11" customFormat="1" ht="12.95" customHeight="1">
      <c r="A27" s="243" t="s">
        <v>612</v>
      </c>
      <c r="B27" s="243"/>
      <c r="C27" s="244" t="s">
        <v>533</v>
      </c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1"/>
      <c r="BP27" s="241"/>
      <c r="BQ27" s="241"/>
      <c r="BR27" s="241"/>
      <c r="BS27" s="31"/>
    </row>
    <row r="28" spans="1:71" s="11" customFormat="1" ht="12.95" customHeight="1">
      <c r="A28" s="243" t="s">
        <v>614</v>
      </c>
      <c r="B28" s="243"/>
      <c r="C28" s="254" t="s">
        <v>650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0">
        <f>SUM(AE21:AH27)</f>
        <v>23</v>
      </c>
      <c r="AF28" s="251"/>
      <c r="AG28" s="251"/>
      <c r="AH28" s="251"/>
      <c r="AI28" s="250">
        <f t="shared" ref="AI28" si="9">SUM(AI21:AL27)</f>
        <v>30742949</v>
      </c>
      <c r="AJ28" s="251"/>
      <c r="AK28" s="251"/>
      <c r="AL28" s="251"/>
      <c r="AM28" s="250">
        <f t="shared" ref="AM28" si="10">SUM(AM21:AP27)</f>
        <v>1447000</v>
      </c>
      <c r="AN28" s="251"/>
      <c r="AO28" s="251"/>
      <c r="AP28" s="251"/>
      <c r="AQ28" s="250">
        <f t="shared" ref="AQ28" si="11">SUM(AQ21:AT27)</f>
        <v>0</v>
      </c>
      <c r="AR28" s="251"/>
      <c r="AS28" s="251"/>
      <c r="AT28" s="251"/>
      <c r="AU28" s="250">
        <f t="shared" ref="AU28" si="12">SUM(AU21:AX27)</f>
        <v>0</v>
      </c>
      <c r="AV28" s="251"/>
      <c r="AW28" s="251"/>
      <c r="AX28" s="251"/>
      <c r="AY28" s="250">
        <f t="shared" ref="AY28" si="13">SUM(AY21:BB27)</f>
        <v>1183936</v>
      </c>
      <c r="AZ28" s="251"/>
      <c r="BA28" s="251"/>
      <c r="BB28" s="251"/>
      <c r="BC28" s="250">
        <f t="shared" ref="BC28" si="14">SUM(BC21:BF27)</f>
        <v>426603</v>
      </c>
      <c r="BD28" s="251"/>
      <c r="BE28" s="251"/>
      <c r="BF28" s="251"/>
      <c r="BG28" s="250">
        <f t="shared" ref="BG28" si="15">SUM(BG21:BJ27)</f>
        <v>0</v>
      </c>
      <c r="BH28" s="251"/>
      <c r="BI28" s="251"/>
      <c r="BJ28" s="251"/>
      <c r="BK28" s="250">
        <f t="shared" ref="BK28" si="16">SUM(BK21:BN27)</f>
        <v>286939</v>
      </c>
      <c r="BL28" s="251"/>
      <c r="BM28" s="251"/>
      <c r="BN28" s="251"/>
      <c r="BO28" s="250">
        <f t="shared" ref="BO28" si="17">SUM(BO21:BR27)</f>
        <v>0</v>
      </c>
      <c r="BP28" s="251"/>
      <c r="BQ28" s="251"/>
      <c r="BR28" s="251"/>
      <c r="BS28" s="31"/>
    </row>
    <row r="29" spans="1:71" s="11" customFormat="1" ht="12.95" customHeight="1">
      <c r="A29" s="243" t="s">
        <v>651</v>
      </c>
      <c r="B29" s="243"/>
      <c r="C29" s="244" t="s">
        <v>532</v>
      </c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2">
        <v>1</v>
      </c>
      <c r="AF29" s="242"/>
      <c r="AG29" s="242"/>
      <c r="AH29" s="242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>
        <v>897600</v>
      </c>
      <c r="BD29" s="241"/>
      <c r="BE29" s="241"/>
      <c r="BF29" s="241"/>
      <c r="BG29" s="241"/>
      <c r="BH29" s="241"/>
      <c r="BI29" s="241"/>
      <c r="BJ29" s="241"/>
      <c r="BK29" s="242"/>
      <c r="BL29" s="242"/>
      <c r="BM29" s="242"/>
      <c r="BN29" s="242"/>
      <c r="BO29" s="242">
        <v>6983000</v>
      </c>
      <c r="BP29" s="242"/>
      <c r="BQ29" s="242"/>
      <c r="BR29" s="242"/>
      <c r="BS29" s="31"/>
    </row>
    <row r="30" spans="1:71" s="11" customFormat="1" ht="12.95" customHeight="1">
      <c r="A30" s="243" t="s">
        <v>652</v>
      </c>
      <c r="B30" s="243"/>
      <c r="C30" s="244" t="s">
        <v>531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2">
        <v>9</v>
      </c>
      <c r="AF30" s="242"/>
      <c r="AG30" s="242"/>
      <c r="AH30" s="242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>
        <v>324000</v>
      </c>
      <c r="BD30" s="241"/>
      <c r="BE30" s="241"/>
      <c r="BF30" s="241"/>
      <c r="BG30" s="241"/>
      <c r="BH30" s="241"/>
      <c r="BI30" s="241"/>
      <c r="BJ30" s="241"/>
      <c r="BK30" s="242"/>
      <c r="BL30" s="242"/>
      <c r="BM30" s="242"/>
      <c r="BN30" s="242"/>
      <c r="BO30" s="242">
        <v>3300000</v>
      </c>
      <c r="BP30" s="242"/>
      <c r="BQ30" s="242"/>
      <c r="BR30" s="242"/>
      <c r="BS30" s="31"/>
    </row>
    <row r="31" spans="1:71" s="11" customFormat="1" ht="26.1" customHeight="1">
      <c r="A31" s="243" t="s">
        <v>653</v>
      </c>
      <c r="B31" s="243"/>
      <c r="C31" s="244" t="s">
        <v>530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2">
        <v>1</v>
      </c>
      <c r="AF31" s="242"/>
      <c r="AG31" s="242"/>
      <c r="AH31" s="242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2"/>
      <c r="BL31" s="242"/>
      <c r="BM31" s="242"/>
      <c r="BN31" s="242"/>
      <c r="BO31" s="242">
        <v>3600427</v>
      </c>
      <c r="BP31" s="242"/>
      <c r="BQ31" s="242"/>
      <c r="BR31" s="242"/>
      <c r="BS31" s="31"/>
    </row>
    <row r="32" spans="1:71" s="11" customFormat="1" ht="12.95" customHeight="1">
      <c r="A32" s="243" t="s">
        <v>654</v>
      </c>
      <c r="B32" s="243"/>
      <c r="C32" s="254" t="s">
        <v>656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0">
        <f>SUM(AE29:AH31)</f>
        <v>11</v>
      </c>
      <c r="AF32" s="251"/>
      <c r="AG32" s="251"/>
      <c r="AH32" s="251"/>
      <c r="AI32" s="250">
        <f t="shared" ref="AI32" si="18">SUM(AI29:AL31)</f>
        <v>0</v>
      </c>
      <c r="AJ32" s="251"/>
      <c r="AK32" s="251"/>
      <c r="AL32" s="251"/>
      <c r="AM32" s="250">
        <f t="shared" ref="AM32" si="19">SUM(AM29:AP31)</f>
        <v>0</v>
      </c>
      <c r="AN32" s="251"/>
      <c r="AO32" s="251"/>
      <c r="AP32" s="251"/>
      <c r="AQ32" s="250">
        <f t="shared" ref="AQ32" si="20">SUM(AQ29:AT31)</f>
        <v>0</v>
      </c>
      <c r="AR32" s="251"/>
      <c r="AS32" s="251"/>
      <c r="AT32" s="251"/>
      <c r="AU32" s="250">
        <f t="shared" ref="AU32" si="21">SUM(AU29:AX31)</f>
        <v>0</v>
      </c>
      <c r="AV32" s="251"/>
      <c r="AW32" s="251"/>
      <c r="AX32" s="251"/>
      <c r="AY32" s="250">
        <f t="shared" ref="AY32" si="22">SUM(AY29:BB31)</f>
        <v>0</v>
      </c>
      <c r="AZ32" s="251"/>
      <c r="BA32" s="251"/>
      <c r="BB32" s="251"/>
      <c r="BC32" s="250">
        <f t="shared" ref="BC32" si="23">SUM(BC29:BF31)</f>
        <v>1221600</v>
      </c>
      <c r="BD32" s="251"/>
      <c r="BE32" s="251"/>
      <c r="BF32" s="251"/>
      <c r="BG32" s="250">
        <f t="shared" ref="BG32" si="24">SUM(BG29:BJ31)</f>
        <v>0</v>
      </c>
      <c r="BH32" s="251"/>
      <c r="BI32" s="251"/>
      <c r="BJ32" s="251"/>
      <c r="BK32" s="250">
        <f t="shared" ref="BK32" si="25">SUM(BK29:BN31)</f>
        <v>0</v>
      </c>
      <c r="BL32" s="251"/>
      <c r="BM32" s="251"/>
      <c r="BN32" s="251"/>
      <c r="BO32" s="250">
        <f t="shared" ref="BO32" si="26">SUM(BO29:BR31)</f>
        <v>13883427</v>
      </c>
      <c r="BP32" s="251"/>
      <c r="BQ32" s="251"/>
      <c r="BR32" s="251"/>
      <c r="BS32" s="31"/>
    </row>
    <row r="33" spans="1:71" s="11" customFormat="1" ht="12.95" customHeight="1">
      <c r="A33" s="243" t="s">
        <v>655</v>
      </c>
      <c r="B33" s="243"/>
      <c r="C33" s="254" t="s">
        <v>529</v>
      </c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0">
        <f>SUM(AE32,AE28,AE20)</f>
        <v>37</v>
      </c>
      <c r="AF33" s="251"/>
      <c r="AG33" s="251"/>
      <c r="AH33" s="251"/>
      <c r="AI33" s="250">
        <f t="shared" ref="AI33" si="27">SUM(AI32,AI28,AI20)</f>
        <v>38415949</v>
      </c>
      <c r="AJ33" s="251"/>
      <c r="AK33" s="251"/>
      <c r="AL33" s="251"/>
      <c r="AM33" s="250">
        <f t="shared" ref="AM33" si="28">SUM(AM32,AM28,AM20)</f>
        <v>1964000</v>
      </c>
      <c r="AN33" s="251"/>
      <c r="AO33" s="251"/>
      <c r="AP33" s="251"/>
      <c r="AQ33" s="250">
        <f t="shared" ref="AQ33" si="29">SUM(AQ32,AQ28,AQ20)</f>
        <v>0</v>
      </c>
      <c r="AR33" s="251"/>
      <c r="AS33" s="251"/>
      <c r="AT33" s="251"/>
      <c r="AU33" s="250">
        <f t="shared" ref="AU33" si="30">SUM(AU32,AU28,AU20)</f>
        <v>0</v>
      </c>
      <c r="AV33" s="251"/>
      <c r="AW33" s="251"/>
      <c r="AX33" s="251"/>
      <c r="AY33" s="250">
        <f t="shared" ref="AY33" si="31">SUM(AY32,AY28,AY20)</f>
        <v>1630000</v>
      </c>
      <c r="AZ33" s="251"/>
      <c r="BA33" s="251"/>
      <c r="BB33" s="251"/>
      <c r="BC33" s="250">
        <f t="shared" ref="BC33" si="32">SUM(BC32,BC28,BC20)</f>
        <v>2686000</v>
      </c>
      <c r="BD33" s="251"/>
      <c r="BE33" s="251"/>
      <c r="BF33" s="251"/>
      <c r="BG33" s="250">
        <f t="shared" ref="BG33" si="33">SUM(BG32,BG28,BG20)</f>
        <v>0</v>
      </c>
      <c r="BH33" s="251"/>
      <c r="BI33" s="251"/>
      <c r="BJ33" s="251"/>
      <c r="BK33" s="242">
        <f>SUM(BK28)</f>
        <v>286939</v>
      </c>
      <c r="BL33" s="242"/>
      <c r="BM33" s="242"/>
      <c r="BN33" s="242"/>
      <c r="BO33" s="250">
        <f t="shared" ref="BO33" si="34">SUM(BO32,BO28,BO20)</f>
        <v>13883427</v>
      </c>
      <c r="BP33" s="251"/>
      <c r="BQ33" s="251"/>
      <c r="BR33" s="251"/>
      <c r="BS33" s="31"/>
    </row>
    <row r="34" spans="1:71" s="11" customFormat="1" ht="26.1" customHeight="1">
      <c r="A34" s="243">
        <v>79</v>
      </c>
      <c r="B34" s="243"/>
      <c r="C34" s="244" t="s">
        <v>528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2">
        <v>37</v>
      </c>
      <c r="AF34" s="242"/>
      <c r="AG34" s="242"/>
      <c r="AH34" s="242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2"/>
      <c r="BL34" s="242"/>
      <c r="BM34" s="242"/>
      <c r="BN34" s="242"/>
      <c r="BO34" s="241"/>
      <c r="BP34" s="241"/>
      <c r="BQ34" s="241"/>
      <c r="BR34" s="241"/>
      <c r="BS34" s="31"/>
    </row>
    <row r="35" spans="1:71" s="11" customFormat="1" ht="12.95" customHeight="1">
      <c r="A35" s="243">
        <v>80</v>
      </c>
      <c r="B35" s="243"/>
      <c r="C35" s="244" t="s">
        <v>527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2">
        <v>37</v>
      </c>
      <c r="AF35" s="242"/>
      <c r="AG35" s="242"/>
      <c r="AH35" s="242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2"/>
      <c r="BL35" s="242"/>
      <c r="BM35" s="242"/>
      <c r="BN35" s="242"/>
      <c r="BO35" s="241"/>
      <c r="BP35" s="241"/>
      <c r="BQ35" s="241"/>
      <c r="BR35" s="241"/>
      <c r="BS35" s="31"/>
    </row>
    <row r="36" spans="1:71" s="11" customFormat="1" ht="12.95" customHeight="1">
      <c r="A36" s="243">
        <v>81</v>
      </c>
      <c r="B36" s="243"/>
      <c r="C36" s="244" t="s">
        <v>526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2">
        <v>0</v>
      </c>
      <c r="AF36" s="242"/>
      <c r="AG36" s="242"/>
      <c r="AH36" s="242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2"/>
      <c r="BL36" s="242"/>
      <c r="BM36" s="242"/>
      <c r="BN36" s="242"/>
      <c r="BO36" s="241"/>
      <c r="BP36" s="241"/>
      <c r="BQ36" s="241"/>
      <c r="BR36" s="241"/>
      <c r="BS36" s="31"/>
    </row>
    <row r="37" spans="1:71" s="11" customFormat="1" ht="12.95" customHeight="1">
      <c r="A37" s="243">
        <v>82</v>
      </c>
      <c r="B37" s="243"/>
      <c r="C37" s="244" t="s">
        <v>525</v>
      </c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2">
        <v>0</v>
      </c>
      <c r="AF37" s="242"/>
      <c r="AG37" s="242"/>
      <c r="AH37" s="242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2"/>
      <c r="BL37" s="242"/>
      <c r="BM37" s="242"/>
      <c r="BN37" s="242"/>
      <c r="BO37" s="241"/>
      <c r="BP37" s="241"/>
      <c r="BQ37" s="241"/>
      <c r="BR37" s="241"/>
      <c r="BS37" s="31"/>
    </row>
    <row r="38" spans="1:71" s="11" customFormat="1" ht="26.1" customHeight="1">
      <c r="A38" s="243">
        <v>83</v>
      </c>
      <c r="B38" s="243"/>
      <c r="C38" s="244" t="s">
        <v>524</v>
      </c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2">
        <v>37</v>
      </c>
      <c r="AF38" s="242"/>
      <c r="AG38" s="242"/>
      <c r="AH38" s="242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2"/>
      <c r="BL38" s="242"/>
      <c r="BM38" s="242"/>
      <c r="BN38" s="242"/>
      <c r="BO38" s="241"/>
      <c r="BP38" s="241"/>
      <c r="BQ38" s="241"/>
      <c r="BR38" s="241"/>
      <c r="BS38" s="31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T30"/>
  <sheetViews>
    <sheetView view="pageBreakPreview" zoomScaleNormal="100" zoomScaleSheetLayoutView="100" workbookViewId="0">
      <selection sqref="A1:T1"/>
    </sheetView>
  </sheetViews>
  <sheetFormatPr defaultRowHeight="12.75"/>
  <cols>
    <col min="1" max="1" width="4.28515625" style="89" customWidth="1"/>
    <col min="2" max="2" width="4.7109375" style="89" customWidth="1"/>
    <col min="3" max="3" width="4.85546875" style="89" customWidth="1"/>
    <col min="4" max="8" width="4.7109375" style="89" customWidth="1"/>
    <col min="9" max="9" width="5.28515625" style="89" customWidth="1"/>
    <col min="10" max="10" width="4.7109375" style="89" customWidth="1"/>
    <col min="11" max="11" width="3.85546875" style="89" customWidth="1"/>
    <col min="12" max="12" width="4.7109375" style="89" hidden="1" customWidth="1"/>
    <col min="13" max="13" width="4.5703125" style="89" hidden="1" customWidth="1"/>
    <col min="14" max="17" width="4.7109375" style="89" customWidth="1"/>
    <col min="18" max="18" width="5.42578125" style="89" customWidth="1"/>
    <col min="19" max="19" width="3.140625" style="89" hidden="1" customWidth="1"/>
    <col min="20" max="20" width="11.7109375" style="89" customWidth="1"/>
    <col min="21" max="248" width="9.140625" style="89"/>
    <col min="249" max="249" width="4.7109375" style="89" customWidth="1"/>
    <col min="250" max="250" width="4.85546875" style="89" customWidth="1"/>
    <col min="251" max="255" width="4.7109375" style="89" customWidth="1"/>
    <col min="256" max="256" width="5.28515625" style="89" customWidth="1"/>
    <col min="257" max="259" width="4.7109375" style="89" customWidth="1"/>
    <col min="260" max="260" width="4.5703125" style="89" customWidth="1"/>
    <col min="261" max="267" width="4.7109375" style="89" customWidth="1"/>
    <col min="268" max="268" width="4.5703125" style="89" customWidth="1"/>
    <col min="269" max="272" width="4.7109375" style="89" customWidth="1"/>
    <col min="273" max="273" width="4.85546875" style="89" customWidth="1"/>
    <col min="274" max="274" width="6.140625" style="89" customWidth="1"/>
    <col min="275" max="504" width="9.140625" style="89"/>
    <col min="505" max="505" width="4.7109375" style="89" customWidth="1"/>
    <col min="506" max="506" width="4.85546875" style="89" customWidth="1"/>
    <col min="507" max="511" width="4.7109375" style="89" customWidth="1"/>
    <col min="512" max="512" width="5.28515625" style="89" customWidth="1"/>
    <col min="513" max="515" width="4.7109375" style="89" customWidth="1"/>
    <col min="516" max="516" width="4.5703125" style="89" customWidth="1"/>
    <col min="517" max="523" width="4.7109375" style="89" customWidth="1"/>
    <col min="524" max="524" width="4.5703125" style="89" customWidth="1"/>
    <col min="525" max="528" width="4.7109375" style="89" customWidth="1"/>
    <col min="529" max="529" width="4.85546875" style="89" customWidth="1"/>
    <col min="530" max="530" width="6.140625" style="89" customWidth="1"/>
    <col min="531" max="760" width="9.140625" style="89"/>
    <col min="761" max="761" width="4.7109375" style="89" customWidth="1"/>
    <col min="762" max="762" width="4.85546875" style="89" customWidth="1"/>
    <col min="763" max="767" width="4.7109375" style="89" customWidth="1"/>
    <col min="768" max="768" width="5.28515625" style="89" customWidth="1"/>
    <col min="769" max="771" width="4.7109375" style="89" customWidth="1"/>
    <col min="772" max="772" width="4.5703125" style="89" customWidth="1"/>
    <col min="773" max="779" width="4.7109375" style="89" customWidth="1"/>
    <col min="780" max="780" width="4.5703125" style="89" customWidth="1"/>
    <col min="781" max="784" width="4.7109375" style="89" customWidth="1"/>
    <col min="785" max="785" width="4.85546875" style="89" customWidth="1"/>
    <col min="786" max="786" width="6.140625" style="89" customWidth="1"/>
    <col min="787" max="1016" width="9.140625" style="89"/>
    <col min="1017" max="1017" width="4.7109375" style="89" customWidth="1"/>
    <col min="1018" max="1018" width="4.85546875" style="89" customWidth="1"/>
    <col min="1019" max="1023" width="4.7109375" style="89" customWidth="1"/>
    <col min="1024" max="1024" width="5.28515625" style="89" customWidth="1"/>
    <col min="1025" max="1027" width="4.7109375" style="89" customWidth="1"/>
    <col min="1028" max="1028" width="4.5703125" style="89" customWidth="1"/>
    <col min="1029" max="1035" width="4.7109375" style="89" customWidth="1"/>
    <col min="1036" max="1036" width="4.5703125" style="89" customWidth="1"/>
    <col min="1037" max="1040" width="4.7109375" style="89" customWidth="1"/>
    <col min="1041" max="1041" width="4.85546875" style="89" customWidth="1"/>
    <col min="1042" max="1042" width="6.140625" style="89" customWidth="1"/>
    <col min="1043" max="1272" width="9.140625" style="89"/>
    <col min="1273" max="1273" width="4.7109375" style="89" customWidth="1"/>
    <col min="1274" max="1274" width="4.85546875" style="89" customWidth="1"/>
    <col min="1275" max="1279" width="4.7109375" style="89" customWidth="1"/>
    <col min="1280" max="1280" width="5.28515625" style="89" customWidth="1"/>
    <col min="1281" max="1283" width="4.7109375" style="89" customWidth="1"/>
    <col min="1284" max="1284" width="4.5703125" style="89" customWidth="1"/>
    <col min="1285" max="1291" width="4.7109375" style="89" customWidth="1"/>
    <col min="1292" max="1292" width="4.5703125" style="89" customWidth="1"/>
    <col min="1293" max="1296" width="4.7109375" style="89" customWidth="1"/>
    <col min="1297" max="1297" width="4.85546875" style="89" customWidth="1"/>
    <col min="1298" max="1298" width="6.140625" style="89" customWidth="1"/>
    <col min="1299" max="1528" width="9.140625" style="89"/>
    <col min="1529" max="1529" width="4.7109375" style="89" customWidth="1"/>
    <col min="1530" max="1530" width="4.85546875" style="89" customWidth="1"/>
    <col min="1531" max="1535" width="4.7109375" style="89" customWidth="1"/>
    <col min="1536" max="1536" width="5.28515625" style="89" customWidth="1"/>
    <col min="1537" max="1539" width="4.7109375" style="89" customWidth="1"/>
    <col min="1540" max="1540" width="4.5703125" style="89" customWidth="1"/>
    <col min="1541" max="1547" width="4.7109375" style="89" customWidth="1"/>
    <col min="1548" max="1548" width="4.5703125" style="89" customWidth="1"/>
    <col min="1549" max="1552" width="4.7109375" style="89" customWidth="1"/>
    <col min="1553" max="1553" width="4.85546875" style="89" customWidth="1"/>
    <col min="1554" max="1554" width="6.140625" style="89" customWidth="1"/>
    <col min="1555" max="1784" width="9.140625" style="89"/>
    <col min="1785" max="1785" width="4.7109375" style="89" customWidth="1"/>
    <col min="1786" max="1786" width="4.85546875" style="89" customWidth="1"/>
    <col min="1787" max="1791" width="4.7109375" style="89" customWidth="1"/>
    <col min="1792" max="1792" width="5.28515625" style="89" customWidth="1"/>
    <col min="1793" max="1795" width="4.7109375" style="89" customWidth="1"/>
    <col min="1796" max="1796" width="4.5703125" style="89" customWidth="1"/>
    <col min="1797" max="1803" width="4.7109375" style="89" customWidth="1"/>
    <col min="1804" max="1804" width="4.5703125" style="89" customWidth="1"/>
    <col min="1805" max="1808" width="4.7109375" style="89" customWidth="1"/>
    <col min="1809" max="1809" width="4.85546875" style="89" customWidth="1"/>
    <col min="1810" max="1810" width="6.140625" style="89" customWidth="1"/>
    <col min="1811" max="2040" width="9.140625" style="89"/>
    <col min="2041" max="2041" width="4.7109375" style="89" customWidth="1"/>
    <col min="2042" max="2042" width="4.85546875" style="89" customWidth="1"/>
    <col min="2043" max="2047" width="4.7109375" style="89" customWidth="1"/>
    <col min="2048" max="2048" width="5.28515625" style="89" customWidth="1"/>
    <col min="2049" max="2051" width="4.7109375" style="89" customWidth="1"/>
    <col min="2052" max="2052" width="4.5703125" style="89" customWidth="1"/>
    <col min="2053" max="2059" width="4.7109375" style="89" customWidth="1"/>
    <col min="2060" max="2060" width="4.5703125" style="89" customWidth="1"/>
    <col min="2061" max="2064" width="4.7109375" style="89" customWidth="1"/>
    <col min="2065" max="2065" width="4.85546875" style="89" customWidth="1"/>
    <col min="2066" max="2066" width="6.140625" style="89" customWidth="1"/>
    <col min="2067" max="2296" width="9.140625" style="89"/>
    <col min="2297" max="2297" width="4.7109375" style="89" customWidth="1"/>
    <col min="2298" max="2298" width="4.85546875" style="89" customWidth="1"/>
    <col min="2299" max="2303" width="4.7109375" style="89" customWidth="1"/>
    <col min="2304" max="2304" width="5.28515625" style="89" customWidth="1"/>
    <col min="2305" max="2307" width="4.7109375" style="89" customWidth="1"/>
    <col min="2308" max="2308" width="4.5703125" style="89" customWidth="1"/>
    <col min="2309" max="2315" width="4.7109375" style="89" customWidth="1"/>
    <col min="2316" max="2316" width="4.5703125" style="89" customWidth="1"/>
    <col min="2317" max="2320" width="4.7109375" style="89" customWidth="1"/>
    <col min="2321" max="2321" width="4.85546875" style="89" customWidth="1"/>
    <col min="2322" max="2322" width="6.140625" style="89" customWidth="1"/>
    <col min="2323" max="2552" width="9.140625" style="89"/>
    <col min="2553" max="2553" width="4.7109375" style="89" customWidth="1"/>
    <col min="2554" max="2554" width="4.85546875" style="89" customWidth="1"/>
    <col min="2555" max="2559" width="4.7109375" style="89" customWidth="1"/>
    <col min="2560" max="2560" width="5.28515625" style="89" customWidth="1"/>
    <col min="2561" max="2563" width="4.7109375" style="89" customWidth="1"/>
    <col min="2564" max="2564" width="4.5703125" style="89" customWidth="1"/>
    <col min="2565" max="2571" width="4.7109375" style="89" customWidth="1"/>
    <col min="2572" max="2572" width="4.5703125" style="89" customWidth="1"/>
    <col min="2573" max="2576" width="4.7109375" style="89" customWidth="1"/>
    <col min="2577" max="2577" width="4.85546875" style="89" customWidth="1"/>
    <col min="2578" max="2578" width="6.140625" style="89" customWidth="1"/>
    <col min="2579" max="2808" width="9.140625" style="89"/>
    <col min="2809" max="2809" width="4.7109375" style="89" customWidth="1"/>
    <col min="2810" max="2810" width="4.85546875" style="89" customWidth="1"/>
    <col min="2811" max="2815" width="4.7109375" style="89" customWidth="1"/>
    <col min="2816" max="2816" width="5.28515625" style="89" customWidth="1"/>
    <col min="2817" max="2819" width="4.7109375" style="89" customWidth="1"/>
    <col min="2820" max="2820" width="4.5703125" style="89" customWidth="1"/>
    <col min="2821" max="2827" width="4.7109375" style="89" customWidth="1"/>
    <col min="2828" max="2828" width="4.5703125" style="89" customWidth="1"/>
    <col min="2829" max="2832" width="4.7109375" style="89" customWidth="1"/>
    <col min="2833" max="2833" width="4.85546875" style="89" customWidth="1"/>
    <col min="2834" max="2834" width="6.140625" style="89" customWidth="1"/>
    <col min="2835" max="3064" width="9.140625" style="89"/>
    <col min="3065" max="3065" width="4.7109375" style="89" customWidth="1"/>
    <col min="3066" max="3066" width="4.85546875" style="89" customWidth="1"/>
    <col min="3067" max="3071" width="4.7109375" style="89" customWidth="1"/>
    <col min="3072" max="3072" width="5.28515625" style="89" customWidth="1"/>
    <col min="3073" max="3075" width="4.7109375" style="89" customWidth="1"/>
    <col min="3076" max="3076" width="4.5703125" style="89" customWidth="1"/>
    <col min="3077" max="3083" width="4.7109375" style="89" customWidth="1"/>
    <col min="3084" max="3084" width="4.5703125" style="89" customWidth="1"/>
    <col min="3085" max="3088" width="4.7109375" style="89" customWidth="1"/>
    <col min="3089" max="3089" width="4.85546875" style="89" customWidth="1"/>
    <col min="3090" max="3090" width="6.140625" style="89" customWidth="1"/>
    <col min="3091" max="3320" width="9.140625" style="89"/>
    <col min="3321" max="3321" width="4.7109375" style="89" customWidth="1"/>
    <col min="3322" max="3322" width="4.85546875" style="89" customWidth="1"/>
    <col min="3323" max="3327" width="4.7109375" style="89" customWidth="1"/>
    <col min="3328" max="3328" width="5.28515625" style="89" customWidth="1"/>
    <col min="3329" max="3331" width="4.7109375" style="89" customWidth="1"/>
    <col min="3332" max="3332" width="4.5703125" style="89" customWidth="1"/>
    <col min="3333" max="3339" width="4.7109375" style="89" customWidth="1"/>
    <col min="3340" max="3340" width="4.5703125" style="89" customWidth="1"/>
    <col min="3341" max="3344" width="4.7109375" style="89" customWidth="1"/>
    <col min="3345" max="3345" width="4.85546875" style="89" customWidth="1"/>
    <col min="3346" max="3346" width="6.140625" style="89" customWidth="1"/>
    <col min="3347" max="3576" width="9.140625" style="89"/>
    <col min="3577" max="3577" width="4.7109375" style="89" customWidth="1"/>
    <col min="3578" max="3578" width="4.85546875" style="89" customWidth="1"/>
    <col min="3579" max="3583" width="4.7109375" style="89" customWidth="1"/>
    <col min="3584" max="3584" width="5.28515625" style="89" customWidth="1"/>
    <col min="3585" max="3587" width="4.7109375" style="89" customWidth="1"/>
    <col min="3588" max="3588" width="4.5703125" style="89" customWidth="1"/>
    <col min="3589" max="3595" width="4.7109375" style="89" customWidth="1"/>
    <col min="3596" max="3596" width="4.5703125" style="89" customWidth="1"/>
    <col min="3597" max="3600" width="4.7109375" style="89" customWidth="1"/>
    <col min="3601" max="3601" width="4.85546875" style="89" customWidth="1"/>
    <col min="3602" max="3602" width="6.140625" style="89" customWidth="1"/>
    <col min="3603" max="3832" width="9.140625" style="89"/>
    <col min="3833" max="3833" width="4.7109375" style="89" customWidth="1"/>
    <col min="3834" max="3834" width="4.85546875" style="89" customWidth="1"/>
    <col min="3835" max="3839" width="4.7109375" style="89" customWidth="1"/>
    <col min="3840" max="3840" width="5.28515625" style="89" customWidth="1"/>
    <col min="3841" max="3843" width="4.7109375" style="89" customWidth="1"/>
    <col min="3844" max="3844" width="4.5703125" style="89" customWidth="1"/>
    <col min="3845" max="3851" width="4.7109375" style="89" customWidth="1"/>
    <col min="3852" max="3852" width="4.5703125" style="89" customWidth="1"/>
    <col min="3853" max="3856" width="4.7109375" style="89" customWidth="1"/>
    <col min="3857" max="3857" width="4.85546875" style="89" customWidth="1"/>
    <col min="3858" max="3858" width="6.140625" style="89" customWidth="1"/>
    <col min="3859" max="4088" width="9.140625" style="89"/>
    <col min="4089" max="4089" width="4.7109375" style="89" customWidth="1"/>
    <col min="4090" max="4090" width="4.85546875" style="89" customWidth="1"/>
    <col min="4091" max="4095" width="4.7109375" style="89" customWidth="1"/>
    <col min="4096" max="4096" width="5.28515625" style="89" customWidth="1"/>
    <col min="4097" max="4099" width="4.7109375" style="89" customWidth="1"/>
    <col min="4100" max="4100" width="4.5703125" style="89" customWidth="1"/>
    <col min="4101" max="4107" width="4.7109375" style="89" customWidth="1"/>
    <col min="4108" max="4108" width="4.5703125" style="89" customWidth="1"/>
    <col min="4109" max="4112" width="4.7109375" style="89" customWidth="1"/>
    <col min="4113" max="4113" width="4.85546875" style="89" customWidth="1"/>
    <col min="4114" max="4114" width="6.140625" style="89" customWidth="1"/>
    <col min="4115" max="4344" width="9.140625" style="89"/>
    <col min="4345" max="4345" width="4.7109375" style="89" customWidth="1"/>
    <col min="4346" max="4346" width="4.85546875" style="89" customWidth="1"/>
    <col min="4347" max="4351" width="4.7109375" style="89" customWidth="1"/>
    <col min="4352" max="4352" width="5.28515625" style="89" customWidth="1"/>
    <col min="4353" max="4355" width="4.7109375" style="89" customWidth="1"/>
    <col min="4356" max="4356" width="4.5703125" style="89" customWidth="1"/>
    <col min="4357" max="4363" width="4.7109375" style="89" customWidth="1"/>
    <col min="4364" max="4364" width="4.5703125" style="89" customWidth="1"/>
    <col min="4365" max="4368" width="4.7109375" style="89" customWidth="1"/>
    <col min="4369" max="4369" width="4.85546875" style="89" customWidth="1"/>
    <col min="4370" max="4370" width="6.140625" style="89" customWidth="1"/>
    <col min="4371" max="4600" width="9.140625" style="89"/>
    <col min="4601" max="4601" width="4.7109375" style="89" customWidth="1"/>
    <col min="4602" max="4602" width="4.85546875" style="89" customWidth="1"/>
    <col min="4603" max="4607" width="4.7109375" style="89" customWidth="1"/>
    <col min="4608" max="4608" width="5.28515625" style="89" customWidth="1"/>
    <col min="4609" max="4611" width="4.7109375" style="89" customWidth="1"/>
    <col min="4612" max="4612" width="4.5703125" style="89" customWidth="1"/>
    <col min="4613" max="4619" width="4.7109375" style="89" customWidth="1"/>
    <col min="4620" max="4620" width="4.5703125" style="89" customWidth="1"/>
    <col min="4621" max="4624" width="4.7109375" style="89" customWidth="1"/>
    <col min="4625" max="4625" width="4.85546875" style="89" customWidth="1"/>
    <col min="4626" max="4626" width="6.140625" style="89" customWidth="1"/>
    <col min="4627" max="4856" width="9.140625" style="89"/>
    <col min="4857" max="4857" width="4.7109375" style="89" customWidth="1"/>
    <col min="4858" max="4858" width="4.85546875" style="89" customWidth="1"/>
    <col min="4859" max="4863" width="4.7109375" style="89" customWidth="1"/>
    <col min="4864" max="4864" width="5.28515625" style="89" customWidth="1"/>
    <col min="4865" max="4867" width="4.7109375" style="89" customWidth="1"/>
    <col min="4868" max="4868" width="4.5703125" style="89" customWidth="1"/>
    <col min="4869" max="4875" width="4.7109375" style="89" customWidth="1"/>
    <col min="4876" max="4876" width="4.5703125" style="89" customWidth="1"/>
    <col min="4877" max="4880" width="4.7109375" style="89" customWidth="1"/>
    <col min="4881" max="4881" width="4.85546875" style="89" customWidth="1"/>
    <col min="4882" max="4882" width="6.140625" style="89" customWidth="1"/>
    <col min="4883" max="5112" width="9.140625" style="89"/>
    <col min="5113" max="5113" width="4.7109375" style="89" customWidth="1"/>
    <col min="5114" max="5114" width="4.85546875" style="89" customWidth="1"/>
    <col min="5115" max="5119" width="4.7109375" style="89" customWidth="1"/>
    <col min="5120" max="5120" width="5.28515625" style="89" customWidth="1"/>
    <col min="5121" max="5123" width="4.7109375" style="89" customWidth="1"/>
    <col min="5124" max="5124" width="4.5703125" style="89" customWidth="1"/>
    <col min="5125" max="5131" width="4.7109375" style="89" customWidth="1"/>
    <col min="5132" max="5132" width="4.5703125" style="89" customWidth="1"/>
    <col min="5133" max="5136" width="4.7109375" style="89" customWidth="1"/>
    <col min="5137" max="5137" width="4.85546875" style="89" customWidth="1"/>
    <col min="5138" max="5138" width="6.140625" style="89" customWidth="1"/>
    <col min="5139" max="5368" width="9.140625" style="89"/>
    <col min="5369" max="5369" width="4.7109375" style="89" customWidth="1"/>
    <col min="5370" max="5370" width="4.85546875" style="89" customWidth="1"/>
    <col min="5371" max="5375" width="4.7109375" style="89" customWidth="1"/>
    <col min="5376" max="5376" width="5.28515625" style="89" customWidth="1"/>
    <col min="5377" max="5379" width="4.7109375" style="89" customWidth="1"/>
    <col min="5380" max="5380" width="4.5703125" style="89" customWidth="1"/>
    <col min="5381" max="5387" width="4.7109375" style="89" customWidth="1"/>
    <col min="5388" max="5388" width="4.5703125" style="89" customWidth="1"/>
    <col min="5389" max="5392" width="4.7109375" style="89" customWidth="1"/>
    <col min="5393" max="5393" width="4.85546875" style="89" customWidth="1"/>
    <col min="5394" max="5394" width="6.140625" style="89" customWidth="1"/>
    <col min="5395" max="5624" width="9.140625" style="89"/>
    <col min="5625" max="5625" width="4.7109375" style="89" customWidth="1"/>
    <col min="5626" max="5626" width="4.85546875" style="89" customWidth="1"/>
    <col min="5627" max="5631" width="4.7109375" style="89" customWidth="1"/>
    <col min="5632" max="5632" width="5.28515625" style="89" customWidth="1"/>
    <col min="5633" max="5635" width="4.7109375" style="89" customWidth="1"/>
    <col min="5636" max="5636" width="4.5703125" style="89" customWidth="1"/>
    <col min="5637" max="5643" width="4.7109375" style="89" customWidth="1"/>
    <col min="5644" max="5644" width="4.5703125" style="89" customWidth="1"/>
    <col min="5645" max="5648" width="4.7109375" style="89" customWidth="1"/>
    <col min="5649" max="5649" width="4.85546875" style="89" customWidth="1"/>
    <col min="5650" max="5650" width="6.140625" style="89" customWidth="1"/>
    <col min="5651" max="5880" width="9.140625" style="89"/>
    <col min="5881" max="5881" width="4.7109375" style="89" customWidth="1"/>
    <col min="5882" max="5882" width="4.85546875" style="89" customWidth="1"/>
    <col min="5883" max="5887" width="4.7109375" style="89" customWidth="1"/>
    <col min="5888" max="5888" width="5.28515625" style="89" customWidth="1"/>
    <col min="5889" max="5891" width="4.7109375" style="89" customWidth="1"/>
    <col min="5892" max="5892" width="4.5703125" style="89" customWidth="1"/>
    <col min="5893" max="5899" width="4.7109375" style="89" customWidth="1"/>
    <col min="5900" max="5900" width="4.5703125" style="89" customWidth="1"/>
    <col min="5901" max="5904" width="4.7109375" style="89" customWidth="1"/>
    <col min="5905" max="5905" width="4.85546875" style="89" customWidth="1"/>
    <col min="5906" max="5906" width="6.140625" style="89" customWidth="1"/>
    <col min="5907" max="6136" width="9.140625" style="89"/>
    <col min="6137" max="6137" width="4.7109375" style="89" customWidth="1"/>
    <col min="6138" max="6138" width="4.85546875" style="89" customWidth="1"/>
    <col min="6139" max="6143" width="4.7109375" style="89" customWidth="1"/>
    <col min="6144" max="6144" width="5.28515625" style="89" customWidth="1"/>
    <col min="6145" max="6147" width="4.7109375" style="89" customWidth="1"/>
    <col min="6148" max="6148" width="4.5703125" style="89" customWidth="1"/>
    <col min="6149" max="6155" width="4.7109375" style="89" customWidth="1"/>
    <col min="6156" max="6156" width="4.5703125" style="89" customWidth="1"/>
    <col min="6157" max="6160" width="4.7109375" style="89" customWidth="1"/>
    <col min="6161" max="6161" width="4.85546875" style="89" customWidth="1"/>
    <col min="6162" max="6162" width="6.140625" style="89" customWidth="1"/>
    <col min="6163" max="6392" width="9.140625" style="89"/>
    <col min="6393" max="6393" width="4.7109375" style="89" customWidth="1"/>
    <col min="6394" max="6394" width="4.85546875" style="89" customWidth="1"/>
    <col min="6395" max="6399" width="4.7109375" style="89" customWidth="1"/>
    <col min="6400" max="6400" width="5.28515625" style="89" customWidth="1"/>
    <col min="6401" max="6403" width="4.7109375" style="89" customWidth="1"/>
    <col min="6404" max="6404" width="4.5703125" style="89" customWidth="1"/>
    <col min="6405" max="6411" width="4.7109375" style="89" customWidth="1"/>
    <col min="6412" max="6412" width="4.5703125" style="89" customWidth="1"/>
    <col min="6413" max="6416" width="4.7109375" style="89" customWidth="1"/>
    <col min="6417" max="6417" width="4.85546875" style="89" customWidth="1"/>
    <col min="6418" max="6418" width="6.140625" style="89" customWidth="1"/>
    <col min="6419" max="6648" width="9.140625" style="89"/>
    <col min="6649" max="6649" width="4.7109375" style="89" customWidth="1"/>
    <col min="6650" max="6650" width="4.85546875" style="89" customWidth="1"/>
    <col min="6651" max="6655" width="4.7109375" style="89" customWidth="1"/>
    <col min="6656" max="6656" width="5.28515625" style="89" customWidth="1"/>
    <col min="6657" max="6659" width="4.7109375" style="89" customWidth="1"/>
    <col min="6660" max="6660" width="4.5703125" style="89" customWidth="1"/>
    <col min="6661" max="6667" width="4.7109375" style="89" customWidth="1"/>
    <col min="6668" max="6668" width="4.5703125" style="89" customWidth="1"/>
    <col min="6669" max="6672" width="4.7109375" style="89" customWidth="1"/>
    <col min="6673" max="6673" width="4.85546875" style="89" customWidth="1"/>
    <col min="6674" max="6674" width="6.140625" style="89" customWidth="1"/>
    <col min="6675" max="6904" width="9.140625" style="89"/>
    <col min="6905" max="6905" width="4.7109375" style="89" customWidth="1"/>
    <col min="6906" max="6906" width="4.85546875" style="89" customWidth="1"/>
    <col min="6907" max="6911" width="4.7109375" style="89" customWidth="1"/>
    <col min="6912" max="6912" width="5.28515625" style="89" customWidth="1"/>
    <col min="6913" max="6915" width="4.7109375" style="89" customWidth="1"/>
    <col min="6916" max="6916" width="4.5703125" style="89" customWidth="1"/>
    <col min="6917" max="6923" width="4.7109375" style="89" customWidth="1"/>
    <col min="6924" max="6924" width="4.5703125" style="89" customWidth="1"/>
    <col min="6925" max="6928" width="4.7109375" style="89" customWidth="1"/>
    <col min="6929" max="6929" width="4.85546875" style="89" customWidth="1"/>
    <col min="6930" max="6930" width="6.140625" style="89" customWidth="1"/>
    <col min="6931" max="7160" width="9.140625" style="89"/>
    <col min="7161" max="7161" width="4.7109375" style="89" customWidth="1"/>
    <col min="7162" max="7162" width="4.85546875" style="89" customWidth="1"/>
    <col min="7163" max="7167" width="4.7109375" style="89" customWidth="1"/>
    <col min="7168" max="7168" width="5.28515625" style="89" customWidth="1"/>
    <col min="7169" max="7171" width="4.7109375" style="89" customWidth="1"/>
    <col min="7172" max="7172" width="4.5703125" style="89" customWidth="1"/>
    <col min="7173" max="7179" width="4.7109375" style="89" customWidth="1"/>
    <col min="7180" max="7180" width="4.5703125" style="89" customWidth="1"/>
    <col min="7181" max="7184" width="4.7109375" style="89" customWidth="1"/>
    <col min="7185" max="7185" width="4.85546875" style="89" customWidth="1"/>
    <col min="7186" max="7186" width="6.140625" style="89" customWidth="1"/>
    <col min="7187" max="7416" width="9.140625" style="89"/>
    <col min="7417" max="7417" width="4.7109375" style="89" customWidth="1"/>
    <col min="7418" max="7418" width="4.85546875" style="89" customWidth="1"/>
    <col min="7419" max="7423" width="4.7109375" style="89" customWidth="1"/>
    <col min="7424" max="7424" width="5.28515625" style="89" customWidth="1"/>
    <col min="7425" max="7427" width="4.7109375" style="89" customWidth="1"/>
    <col min="7428" max="7428" width="4.5703125" style="89" customWidth="1"/>
    <col min="7429" max="7435" width="4.7109375" style="89" customWidth="1"/>
    <col min="7436" max="7436" width="4.5703125" style="89" customWidth="1"/>
    <col min="7437" max="7440" width="4.7109375" style="89" customWidth="1"/>
    <col min="7441" max="7441" width="4.85546875" style="89" customWidth="1"/>
    <col min="7442" max="7442" width="6.140625" style="89" customWidth="1"/>
    <col min="7443" max="7672" width="9.140625" style="89"/>
    <col min="7673" max="7673" width="4.7109375" style="89" customWidth="1"/>
    <col min="7674" max="7674" width="4.85546875" style="89" customWidth="1"/>
    <col min="7675" max="7679" width="4.7109375" style="89" customWidth="1"/>
    <col min="7680" max="7680" width="5.28515625" style="89" customWidth="1"/>
    <col min="7681" max="7683" width="4.7109375" style="89" customWidth="1"/>
    <col min="7684" max="7684" width="4.5703125" style="89" customWidth="1"/>
    <col min="7685" max="7691" width="4.7109375" style="89" customWidth="1"/>
    <col min="7692" max="7692" width="4.5703125" style="89" customWidth="1"/>
    <col min="7693" max="7696" width="4.7109375" style="89" customWidth="1"/>
    <col min="7697" max="7697" width="4.85546875" style="89" customWidth="1"/>
    <col min="7698" max="7698" width="6.140625" style="89" customWidth="1"/>
    <col min="7699" max="7928" width="9.140625" style="89"/>
    <col min="7929" max="7929" width="4.7109375" style="89" customWidth="1"/>
    <col min="7930" max="7930" width="4.85546875" style="89" customWidth="1"/>
    <col min="7931" max="7935" width="4.7109375" style="89" customWidth="1"/>
    <col min="7936" max="7936" width="5.28515625" style="89" customWidth="1"/>
    <col min="7937" max="7939" width="4.7109375" style="89" customWidth="1"/>
    <col min="7940" max="7940" width="4.5703125" style="89" customWidth="1"/>
    <col min="7941" max="7947" width="4.7109375" style="89" customWidth="1"/>
    <col min="7948" max="7948" width="4.5703125" style="89" customWidth="1"/>
    <col min="7949" max="7952" width="4.7109375" style="89" customWidth="1"/>
    <col min="7953" max="7953" width="4.85546875" style="89" customWidth="1"/>
    <col min="7954" max="7954" width="6.140625" style="89" customWidth="1"/>
    <col min="7955" max="8184" width="9.140625" style="89"/>
    <col min="8185" max="8185" width="4.7109375" style="89" customWidth="1"/>
    <col min="8186" max="8186" width="4.85546875" style="89" customWidth="1"/>
    <col min="8187" max="8191" width="4.7109375" style="89" customWidth="1"/>
    <col min="8192" max="8192" width="5.28515625" style="89" customWidth="1"/>
    <col min="8193" max="8195" width="4.7109375" style="89" customWidth="1"/>
    <col min="8196" max="8196" width="4.5703125" style="89" customWidth="1"/>
    <col min="8197" max="8203" width="4.7109375" style="89" customWidth="1"/>
    <col min="8204" max="8204" width="4.5703125" style="89" customWidth="1"/>
    <col min="8205" max="8208" width="4.7109375" style="89" customWidth="1"/>
    <col min="8209" max="8209" width="4.85546875" style="89" customWidth="1"/>
    <col min="8210" max="8210" width="6.140625" style="89" customWidth="1"/>
    <col min="8211" max="8440" width="9.140625" style="89"/>
    <col min="8441" max="8441" width="4.7109375" style="89" customWidth="1"/>
    <col min="8442" max="8442" width="4.85546875" style="89" customWidth="1"/>
    <col min="8443" max="8447" width="4.7109375" style="89" customWidth="1"/>
    <col min="8448" max="8448" width="5.28515625" style="89" customWidth="1"/>
    <col min="8449" max="8451" width="4.7109375" style="89" customWidth="1"/>
    <col min="8452" max="8452" width="4.5703125" style="89" customWidth="1"/>
    <col min="8453" max="8459" width="4.7109375" style="89" customWidth="1"/>
    <col min="8460" max="8460" width="4.5703125" style="89" customWidth="1"/>
    <col min="8461" max="8464" width="4.7109375" style="89" customWidth="1"/>
    <col min="8465" max="8465" width="4.85546875" style="89" customWidth="1"/>
    <col min="8466" max="8466" width="6.140625" style="89" customWidth="1"/>
    <col min="8467" max="8696" width="9.140625" style="89"/>
    <col min="8697" max="8697" width="4.7109375" style="89" customWidth="1"/>
    <col min="8698" max="8698" width="4.85546875" style="89" customWidth="1"/>
    <col min="8699" max="8703" width="4.7109375" style="89" customWidth="1"/>
    <col min="8704" max="8704" width="5.28515625" style="89" customWidth="1"/>
    <col min="8705" max="8707" width="4.7109375" style="89" customWidth="1"/>
    <col min="8708" max="8708" width="4.5703125" style="89" customWidth="1"/>
    <col min="8709" max="8715" width="4.7109375" style="89" customWidth="1"/>
    <col min="8716" max="8716" width="4.5703125" style="89" customWidth="1"/>
    <col min="8717" max="8720" width="4.7109375" style="89" customWidth="1"/>
    <col min="8721" max="8721" width="4.85546875" style="89" customWidth="1"/>
    <col min="8722" max="8722" width="6.140625" style="89" customWidth="1"/>
    <col min="8723" max="8952" width="9.140625" style="89"/>
    <col min="8953" max="8953" width="4.7109375" style="89" customWidth="1"/>
    <col min="8954" max="8954" width="4.85546875" style="89" customWidth="1"/>
    <col min="8955" max="8959" width="4.7109375" style="89" customWidth="1"/>
    <col min="8960" max="8960" width="5.28515625" style="89" customWidth="1"/>
    <col min="8961" max="8963" width="4.7109375" style="89" customWidth="1"/>
    <col min="8964" max="8964" width="4.5703125" style="89" customWidth="1"/>
    <col min="8965" max="8971" width="4.7109375" style="89" customWidth="1"/>
    <col min="8972" max="8972" width="4.5703125" style="89" customWidth="1"/>
    <col min="8973" max="8976" width="4.7109375" style="89" customWidth="1"/>
    <col min="8977" max="8977" width="4.85546875" style="89" customWidth="1"/>
    <col min="8978" max="8978" width="6.140625" style="89" customWidth="1"/>
    <col min="8979" max="9208" width="9.140625" style="89"/>
    <col min="9209" max="9209" width="4.7109375" style="89" customWidth="1"/>
    <col min="9210" max="9210" width="4.85546875" style="89" customWidth="1"/>
    <col min="9211" max="9215" width="4.7109375" style="89" customWidth="1"/>
    <col min="9216" max="9216" width="5.28515625" style="89" customWidth="1"/>
    <col min="9217" max="9219" width="4.7109375" style="89" customWidth="1"/>
    <col min="9220" max="9220" width="4.5703125" style="89" customWidth="1"/>
    <col min="9221" max="9227" width="4.7109375" style="89" customWidth="1"/>
    <col min="9228" max="9228" width="4.5703125" style="89" customWidth="1"/>
    <col min="9229" max="9232" width="4.7109375" style="89" customWidth="1"/>
    <col min="9233" max="9233" width="4.85546875" style="89" customWidth="1"/>
    <col min="9234" max="9234" width="6.140625" style="89" customWidth="1"/>
    <col min="9235" max="9464" width="9.140625" style="89"/>
    <col min="9465" max="9465" width="4.7109375" style="89" customWidth="1"/>
    <col min="9466" max="9466" width="4.85546875" style="89" customWidth="1"/>
    <col min="9467" max="9471" width="4.7109375" style="89" customWidth="1"/>
    <col min="9472" max="9472" width="5.28515625" style="89" customWidth="1"/>
    <col min="9473" max="9475" width="4.7109375" style="89" customWidth="1"/>
    <col min="9476" max="9476" width="4.5703125" style="89" customWidth="1"/>
    <col min="9477" max="9483" width="4.7109375" style="89" customWidth="1"/>
    <col min="9484" max="9484" width="4.5703125" style="89" customWidth="1"/>
    <col min="9485" max="9488" width="4.7109375" style="89" customWidth="1"/>
    <col min="9489" max="9489" width="4.85546875" style="89" customWidth="1"/>
    <col min="9490" max="9490" width="6.140625" style="89" customWidth="1"/>
    <col min="9491" max="9720" width="9.140625" style="89"/>
    <col min="9721" max="9721" width="4.7109375" style="89" customWidth="1"/>
    <col min="9722" max="9722" width="4.85546875" style="89" customWidth="1"/>
    <col min="9723" max="9727" width="4.7109375" style="89" customWidth="1"/>
    <col min="9728" max="9728" width="5.28515625" style="89" customWidth="1"/>
    <col min="9729" max="9731" width="4.7109375" style="89" customWidth="1"/>
    <col min="9732" max="9732" width="4.5703125" style="89" customWidth="1"/>
    <col min="9733" max="9739" width="4.7109375" style="89" customWidth="1"/>
    <col min="9740" max="9740" width="4.5703125" style="89" customWidth="1"/>
    <col min="9741" max="9744" width="4.7109375" style="89" customWidth="1"/>
    <col min="9745" max="9745" width="4.85546875" style="89" customWidth="1"/>
    <col min="9746" max="9746" width="6.140625" style="89" customWidth="1"/>
    <col min="9747" max="9976" width="9.140625" style="89"/>
    <col min="9977" max="9977" width="4.7109375" style="89" customWidth="1"/>
    <col min="9978" max="9978" width="4.85546875" style="89" customWidth="1"/>
    <col min="9979" max="9983" width="4.7109375" style="89" customWidth="1"/>
    <col min="9984" max="9984" width="5.28515625" style="89" customWidth="1"/>
    <col min="9985" max="9987" width="4.7109375" style="89" customWidth="1"/>
    <col min="9988" max="9988" width="4.5703125" style="89" customWidth="1"/>
    <col min="9989" max="9995" width="4.7109375" style="89" customWidth="1"/>
    <col min="9996" max="9996" width="4.5703125" style="89" customWidth="1"/>
    <col min="9997" max="10000" width="4.7109375" style="89" customWidth="1"/>
    <col min="10001" max="10001" width="4.85546875" style="89" customWidth="1"/>
    <col min="10002" max="10002" width="6.140625" style="89" customWidth="1"/>
    <col min="10003" max="10232" width="9.140625" style="89"/>
    <col min="10233" max="10233" width="4.7109375" style="89" customWidth="1"/>
    <col min="10234" max="10234" width="4.85546875" style="89" customWidth="1"/>
    <col min="10235" max="10239" width="4.7109375" style="89" customWidth="1"/>
    <col min="10240" max="10240" width="5.28515625" style="89" customWidth="1"/>
    <col min="10241" max="10243" width="4.7109375" style="89" customWidth="1"/>
    <col min="10244" max="10244" width="4.5703125" style="89" customWidth="1"/>
    <col min="10245" max="10251" width="4.7109375" style="89" customWidth="1"/>
    <col min="10252" max="10252" width="4.5703125" style="89" customWidth="1"/>
    <col min="10253" max="10256" width="4.7109375" style="89" customWidth="1"/>
    <col min="10257" max="10257" width="4.85546875" style="89" customWidth="1"/>
    <col min="10258" max="10258" width="6.140625" style="89" customWidth="1"/>
    <col min="10259" max="10488" width="9.140625" style="89"/>
    <col min="10489" max="10489" width="4.7109375" style="89" customWidth="1"/>
    <col min="10490" max="10490" width="4.85546875" style="89" customWidth="1"/>
    <col min="10491" max="10495" width="4.7109375" style="89" customWidth="1"/>
    <col min="10496" max="10496" width="5.28515625" style="89" customWidth="1"/>
    <col min="10497" max="10499" width="4.7109375" style="89" customWidth="1"/>
    <col min="10500" max="10500" width="4.5703125" style="89" customWidth="1"/>
    <col min="10501" max="10507" width="4.7109375" style="89" customWidth="1"/>
    <col min="10508" max="10508" width="4.5703125" style="89" customWidth="1"/>
    <col min="10509" max="10512" width="4.7109375" style="89" customWidth="1"/>
    <col min="10513" max="10513" width="4.85546875" style="89" customWidth="1"/>
    <col min="10514" max="10514" width="6.140625" style="89" customWidth="1"/>
    <col min="10515" max="10744" width="9.140625" style="89"/>
    <col min="10745" max="10745" width="4.7109375" style="89" customWidth="1"/>
    <col min="10746" max="10746" width="4.85546875" style="89" customWidth="1"/>
    <col min="10747" max="10751" width="4.7109375" style="89" customWidth="1"/>
    <col min="10752" max="10752" width="5.28515625" style="89" customWidth="1"/>
    <col min="10753" max="10755" width="4.7109375" style="89" customWidth="1"/>
    <col min="10756" max="10756" width="4.5703125" style="89" customWidth="1"/>
    <col min="10757" max="10763" width="4.7109375" style="89" customWidth="1"/>
    <col min="10764" max="10764" width="4.5703125" style="89" customWidth="1"/>
    <col min="10765" max="10768" width="4.7109375" style="89" customWidth="1"/>
    <col min="10769" max="10769" width="4.85546875" style="89" customWidth="1"/>
    <col min="10770" max="10770" width="6.140625" style="89" customWidth="1"/>
    <col min="10771" max="11000" width="9.140625" style="89"/>
    <col min="11001" max="11001" width="4.7109375" style="89" customWidth="1"/>
    <col min="11002" max="11002" width="4.85546875" style="89" customWidth="1"/>
    <col min="11003" max="11007" width="4.7109375" style="89" customWidth="1"/>
    <col min="11008" max="11008" width="5.28515625" style="89" customWidth="1"/>
    <col min="11009" max="11011" width="4.7109375" style="89" customWidth="1"/>
    <col min="11012" max="11012" width="4.5703125" style="89" customWidth="1"/>
    <col min="11013" max="11019" width="4.7109375" style="89" customWidth="1"/>
    <col min="11020" max="11020" width="4.5703125" style="89" customWidth="1"/>
    <col min="11021" max="11024" width="4.7109375" style="89" customWidth="1"/>
    <col min="11025" max="11025" width="4.85546875" style="89" customWidth="1"/>
    <col min="11026" max="11026" width="6.140625" style="89" customWidth="1"/>
    <col min="11027" max="11256" width="9.140625" style="89"/>
    <col min="11257" max="11257" width="4.7109375" style="89" customWidth="1"/>
    <col min="11258" max="11258" width="4.85546875" style="89" customWidth="1"/>
    <col min="11259" max="11263" width="4.7109375" style="89" customWidth="1"/>
    <col min="11264" max="11264" width="5.28515625" style="89" customWidth="1"/>
    <col min="11265" max="11267" width="4.7109375" style="89" customWidth="1"/>
    <col min="11268" max="11268" width="4.5703125" style="89" customWidth="1"/>
    <col min="11269" max="11275" width="4.7109375" style="89" customWidth="1"/>
    <col min="11276" max="11276" width="4.5703125" style="89" customWidth="1"/>
    <col min="11277" max="11280" width="4.7109375" style="89" customWidth="1"/>
    <col min="11281" max="11281" width="4.85546875" style="89" customWidth="1"/>
    <col min="11282" max="11282" width="6.140625" style="89" customWidth="1"/>
    <col min="11283" max="11512" width="9.140625" style="89"/>
    <col min="11513" max="11513" width="4.7109375" style="89" customWidth="1"/>
    <col min="11514" max="11514" width="4.85546875" style="89" customWidth="1"/>
    <col min="11515" max="11519" width="4.7109375" style="89" customWidth="1"/>
    <col min="11520" max="11520" width="5.28515625" style="89" customWidth="1"/>
    <col min="11521" max="11523" width="4.7109375" style="89" customWidth="1"/>
    <col min="11524" max="11524" width="4.5703125" style="89" customWidth="1"/>
    <col min="11525" max="11531" width="4.7109375" style="89" customWidth="1"/>
    <col min="11532" max="11532" width="4.5703125" style="89" customWidth="1"/>
    <col min="11533" max="11536" width="4.7109375" style="89" customWidth="1"/>
    <col min="11537" max="11537" width="4.85546875" style="89" customWidth="1"/>
    <col min="11538" max="11538" width="6.140625" style="89" customWidth="1"/>
    <col min="11539" max="11768" width="9.140625" style="89"/>
    <col min="11769" max="11769" width="4.7109375" style="89" customWidth="1"/>
    <col min="11770" max="11770" width="4.85546875" style="89" customWidth="1"/>
    <col min="11771" max="11775" width="4.7109375" style="89" customWidth="1"/>
    <col min="11776" max="11776" width="5.28515625" style="89" customWidth="1"/>
    <col min="11777" max="11779" width="4.7109375" style="89" customWidth="1"/>
    <col min="11780" max="11780" width="4.5703125" style="89" customWidth="1"/>
    <col min="11781" max="11787" width="4.7109375" style="89" customWidth="1"/>
    <col min="11788" max="11788" width="4.5703125" style="89" customWidth="1"/>
    <col min="11789" max="11792" width="4.7109375" style="89" customWidth="1"/>
    <col min="11793" max="11793" width="4.85546875" style="89" customWidth="1"/>
    <col min="11794" max="11794" width="6.140625" style="89" customWidth="1"/>
    <col min="11795" max="12024" width="9.140625" style="89"/>
    <col min="12025" max="12025" width="4.7109375" style="89" customWidth="1"/>
    <col min="12026" max="12026" width="4.85546875" style="89" customWidth="1"/>
    <col min="12027" max="12031" width="4.7109375" style="89" customWidth="1"/>
    <col min="12032" max="12032" width="5.28515625" style="89" customWidth="1"/>
    <col min="12033" max="12035" width="4.7109375" style="89" customWidth="1"/>
    <col min="12036" max="12036" width="4.5703125" style="89" customWidth="1"/>
    <col min="12037" max="12043" width="4.7109375" style="89" customWidth="1"/>
    <col min="12044" max="12044" width="4.5703125" style="89" customWidth="1"/>
    <col min="12045" max="12048" width="4.7109375" style="89" customWidth="1"/>
    <col min="12049" max="12049" width="4.85546875" style="89" customWidth="1"/>
    <col min="12050" max="12050" width="6.140625" style="89" customWidth="1"/>
    <col min="12051" max="12280" width="9.140625" style="89"/>
    <col min="12281" max="12281" width="4.7109375" style="89" customWidth="1"/>
    <col min="12282" max="12282" width="4.85546875" style="89" customWidth="1"/>
    <col min="12283" max="12287" width="4.7109375" style="89" customWidth="1"/>
    <col min="12288" max="12288" width="5.28515625" style="89" customWidth="1"/>
    <col min="12289" max="12291" width="4.7109375" style="89" customWidth="1"/>
    <col min="12292" max="12292" width="4.5703125" style="89" customWidth="1"/>
    <col min="12293" max="12299" width="4.7109375" style="89" customWidth="1"/>
    <col min="12300" max="12300" width="4.5703125" style="89" customWidth="1"/>
    <col min="12301" max="12304" width="4.7109375" style="89" customWidth="1"/>
    <col min="12305" max="12305" width="4.85546875" style="89" customWidth="1"/>
    <col min="12306" max="12306" width="6.140625" style="89" customWidth="1"/>
    <col min="12307" max="12536" width="9.140625" style="89"/>
    <col min="12537" max="12537" width="4.7109375" style="89" customWidth="1"/>
    <col min="12538" max="12538" width="4.85546875" style="89" customWidth="1"/>
    <col min="12539" max="12543" width="4.7109375" style="89" customWidth="1"/>
    <col min="12544" max="12544" width="5.28515625" style="89" customWidth="1"/>
    <col min="12545" max="12547" width="4.7109375" style="89" customWidth="1"/>
    <col min="12548" max="12548" width="4.5703125" style="89" customWidth="1"/>
    <col min="12549" max="12555" width="4.7109375" style="89" customWidth="1"/>
    <col min="12556" max="12556" width="4.5703125" style="89" customWidth="1"/>
    <col min="12557" max="12560" width="4.7109375" style="89" customWidth="1"/>
    <col min="12561" max="12561" width="4.85546875" style="89" customWidth="1"/>
    <col min="12562" max="12562" width="6.140625" style="89" customWidth="1"/>
    <col min="12563" max="12792" width="9.140625" style="89"/>
    <col min="12793" max="12793" width="4.7109375" style="89" customWidth="1"/>
    <col min="12794" max="12794" width="4.85546875" style="89" customWidth="1"/>
    <col min="12795" max="12799" width="4.7109375" style="89" customWidth="1"/>
    <col min="12800" max="12800" width="5.28515625" style="89" customWidth="1"/>
    <col min="12801" max="12803" width="4.7109375" style="89" customWidth="1"/>
    <col min="12804" max="12804" width="4.5703125" style="89" customWidth="1"/>
    <col min="12805" max="12811" width="4.7109375" style="89" customWidth="1"/>
    <col min="12812" max="12812" width="4.5703125" style="89" customWidth="1"/>
    <col min="12813" max="12816" width="4.7109375" style="89" customWidth="1"/>
    <col min="12817" max="12817" width="4.85546875" style="89" customWidth="1"/>
    <col min="12818" max="12818" width="6.140625" style="89" customWidth="1"/>
    <col min="12819" max="13048" width="9.140625" style="89"/>
    <col min="13049" max="13049" width="4.7109375" style="89" customWidth="1"/>
    <col min="13050" max="13050" width="4.85546875" style="89" customWidth="1"/>
    <col min="13051" max="13055" width="4.7109375" style="89" customWidth="1"/>
    <col min="13056" max="13056" width="5.28515625" style="89" customWidth="1"/>
    <col min="13057" max="13059" width="4.7109375" style="89" customWidth="1"/>
    <col min="13060" max="13060" width="4.5703125" style="89" customWidth="1"/>
    <col min="13061" max="13067" width="4.7109375" style="89" customWidth="1"/>
    <col min="13068" max="13068" width="4.5703125" style="89" customWidth="1"/>
    <col min="13069" max="13072" width="4.7109375" style="89" customWidth="1"/>
    <col min="13073" max="13073" width="4.85546875" style="89" customWidth="1"/>
    <col min="13074" max="13074" width="6.140625" style="89" customWidth="1"/>
    <col min="13075" max="13304" width="9.140625" style="89"/>
    <col min="13305" max="13305" width="4.7109375" style="89" customWidth="1"/>
    <col min="13306" max="13306" width="4.85546875" style="89" customWidth="1"/>
    <col min="13307" max="13311" width="4.7109375" style="89" customWidth="1"/>
    <col min="13312" max="13312" width="5.28515625" style="89" customWidth="1"/>
    <col min="13313" max="13315" width="4.7109375" style="89" customWidth="1"/>
    <col min="13316" max="13316" width="4.5703125" style="89" customWidth="1"/>
    <col min="13317" max="13323" width="4.7109375" style="89" customWidth="1"/>
    <col min="13324" max="13324" width="4.5703125" style="89" customWidth="1"/>
    <col min="13325" max="13328" width="4.7109375" style="89" customWidth="1"/>
    <col min="13329" max="13329" width="4.85546875" style="89" customWidth="1"/>
    <col min="13330" max="13330" width="6.140625" style="89" customWidth="1"/>
    <col min="13331" max="13560" width="9.140625" style="89"/>
    <col min="13561" max="13561" width="4.7109375" style="89" customWidth="1"/>
    <col min="13562" max="13562" width="4.85546875" style="89" customWidth="1"/>
    <col min="13563" max="13567" width="4.7109375" style="89" customWidth="1"/>
    <col min="13568" max="13568" width="5.28515625" style="89" customWidth="1"/>
    <col min="13569" max="13571" width="4.7109375" style="89" customWidth="1"/>
    <col min="13572" max="13572" width="4.5703125" style="89" customWidth="1"/>
    <col min="13573" max="13579" width="4.7109375" style="89" customWidth="1"/>
    <col min="13580" max="13580" width="4.5703125" style="89" customWidth="1"/>
    <col min="13581" max="13584" width="4.7109375" style="89" customWidth="1"/>
    <col min="13585" max="13585" width="4.85546875" style="89" customWidth="1"/>
    <col min="13586" max="13586" width="6.140625" style="89" customWidth="1"/>
    <col min="13587" max="13816" width="9.140625" style="89"/>
    <col min="13817" max="13817" width="4.7109375" style="89" customWidth="1"/>
    <col min="13818" max="13818" width="4.85546875" style="89" customWidth="1"/>
    <col min="13819" max="13823" width="4.7109375" style="89" customWidth="1"/>
    <col min="13824" max="13824" width="5.28515625" style="89" customWidth="1"/>
    <col min="13825" max="13827" width="4.7109375" style="89" customWidth="1"/>
    <col min="13828" max="13828" width="4.5703125" style="89" customWidth="1"/>
    <col min="13829" max="13835" width="4.7109375" style="89" customWidth="1"/>
    <col min="13836" max="13836" width="4.5703125" style="89" customWidth="1"/>
    <col min="13837" max="13840" width="4.7109375" style="89" customWidth="1"/>
    <col min="13841" max="13841" width="4.85546875" style="89" customWidth="1"/>
    <col min="13842" max="13842" width="6.140625" style="89" customWidth="1"/>
    <col min="13843" max="14072" width="9.140625" style="89"/>
    <col min="14073" max="14073" width="4.7109375" style="89" customWidth="1"/>
    <col min="14074" max="14074" width="4.85546875" style="89" customWidth="1"/>
    <col min="14075" max="14079" width="4.7109375" style="89" customWidth="1"/>
    <col min="14080" max="14080" width="5.28515625" style="89" customWidth="1"/>
    <col min="14081" max="14083" width="4.7109375" style="89" customWidth="1"/>
    <col min="14084" max="14084" width="4.5703125" style="89" customWidth="1"/>
    <col min="14085" max="14091" width="4.7109375" style="89" customWidth="1"/>
    <col min="14092" max="14092" width="4.5703125" style="89" customWidth="1"/>
    <col min="14093" max="14096" width="4.7109375" style="89" customWidth="1"/>
    <col min="14097" max="14097" width="4.85546875" style="89" customWidth="1"/>
    <col min="14098" max="14098" width="6.140625" style="89" customWidth="1"/>
    <col min="14099" max="14328" width="9.140625" style="89"/>
    <col min="14329" max="14329" width="4.7109375" style="89" customWidth="1"/>
    <col min="14330" max="14330" width="4.85546875" style="89" customWidth="1"/>
    <col min="14331" max="14335" width="4.7109375" style="89" customWidth="1"/>
    <col min="14336" max="14336" width="5.28515625" style="89" customWidth="1"/>
    <col min="14337" max="14339" width="4.7109375" style="89" customWidth="1"/>
    <col min="14340" max="14340" width="4.5703125" style="89" customWidth="1"/>
    <col min="14341" max="14347" width="4.7109375" style="89" customWidth="1"/>
    <col min="14348" max="14348" width="4.5703125" style="89" customWidth="1"/>
    <col min="14349" max="14352" width="4.7109375" style="89" customWidth="1"/>
    <col min="14353" max="14353" width="4.85546875" style="89" customWidth="1"/>
    <col min="14354" max="14354" width="6.140625" style="89" customWidth="1"/>
    <col min="14355" max="14584" width="9.140625" style="89"/>
    <col min="14585" max="14585" width="4.7109375" style="89" customWidth="1"/>
    <col min="14586" max="14586" width="4.85546875" style="89" customWidth="1"/>
    <col min="14587" max="14591" width="4.7109375" style="89" customWidth="1"/>
    <col min="14592" max="14592" width="5.28515625" style="89" customWidth="1"/>
    <col min="14593" max="14595" width="4.7109375" style="89" customWidth="1"/>
    <col min="14596" max="14596" width="4.5703125" style="89" customWidth="1"/>
    <col min="14597" max="14603" width="4.7109375" style="89" customWidth="1"/>
    <col min="14604" max="14604" width="4.5703125" style="89" customWidth="1"/>
    <col min="14605" max="14608" width="4.7109375" style="89" customWidth="1"/>
    <col min="14609" max="14609" width="4.85546875" style="89" customWidth="1"/>
    <col min="14610" max="14610" width="6.140625" style="89" customWidth="1"/>
    <col min="14611" max="14840" width="9.140625" style="89"/>
    <col min="14841" max="14841" width="4.7109375" style="89" customWidth="1"/>
    <col min="14842" max="14842" width="4.85546875" style="89" customWidth="1"/>
    <col min="14843" max="14847" width="4.7109375" style="89" customWidth="1"/>
    <col min="14848" max="14848" width="5.28515625" style="89" customWidth="1"/>
    <col min="14849" max="14851" width="4.7109375" style="89" customWidth="1"/>
    <col min="14852" max="14852" width="4.5703125" style="89" customWidth="1"/>
    <col min="14853" max="14859" width="4.7109375" style="89" customWidth="1"/>
    <col min="14860" max="14860" width="4.5703125" style="89" customWidth="1"/>
    <col min="14861" max="14864" width="4.7109375" style="89" customWidth="1"/>
    <col min="14865" max="14865" width="4.85546875" style="89" customWidth="1"/>
    <col min="14866" max="14866" width="6.140625" style="89" customWidth="1"/>
    <col min="14867" max="15096" width="9.140625" style="89"/>
    <col min="15097" max="15097" width="4.7109375" style="89" customWidth="1"/>
    <col min="15098" max="15098" width="4.85546875" style="89" customWidth="1"/>
    <col min="15099" max="15103" width="4.7109375" style="89" customWidth="1"/>
    <col min="15104" max="15104" width="5.28515625" style="89" customWidth="1"/>
    <col min="15105" max="15107" width="4.7109375" style="89" customWidth="1"/>
    <col min="15108" max="15108" width="4.5703125" style="89" customWidth="1"/>
    <col min="15109" max="15115" width="4.7109375" style="89" customWidth="1"/>
    <col min="15116" max="15116" width="4.5703125" style="89" customWidth="1"/>
    <col min="15117" max="15120" width="4.7109375" style="89" customWidth="1"/>
    <col min="15121" max="15121" width="4.85546875" style="89" customWidth="1"/>
    <col min="15122" max="15122" width="6.140625" style="89" customWidth="1"/>
    <col min="15123" max="15352" width="9.140625" style="89"/>
    <col min="15353" max="15353" width="4.7109375" style="89" customWidth="1"/>
    <col min="15354" max="15354" width="4.85546875" style="89" customWidth="1"/>
    <col min="15355" max="15359" width="4.7109375" style="89" customWidth="1"/>
    <col min="15360" max="15360" width="5.28515625" style="89" customWidth="1"/>
    <col min="15361" max="15363" width="4.7109375" style="89" customWidth="1"/>
    <col min="15364" max="15364" width="4.5703125" style="89" customWidth="1"/>
    <col min="15365" max="15371" width="4.7109375" style="89" customWidth="1"/>
    <col min="15372" max="15372" width="4.5703125" style="89" customWidth="1"/>
    <col min="15373" max="15376" width="4.7109375" style="89" customWidth="1"/>
    <col min="15377" max="15377" width="4.85546875" style="89" customWidth="1"/>
    <col min="15378" max="15378" width="6.140625" style="89" customWidth="1"/>
    <col min="15379" max="15608" width="9.140625" style="89"/>
    <col min="15609" max="15609" width="4.7109375" style="89" customWidth="1"/>
    <col min="15610" max="15610" width="4.85546875" style="89" customWidth="1"/>
    <col min="15611" max="15615" width="4.7109375" style="89" customWidth="1"/>
    <col min="15616" max="15616" width="5.28515625" style="89" customWidth="1"/>
    <col min="15617" max="15619" width="4.7109375" style="89" customWidth="1"/>
    <col min="15620" max="15620" width="4.5703125" style="89" customWidth="1"/>
    <col min="15621" max="15627" width="4.7109375" style="89" customWidth="1"/>
    <col min="15628" max="15628" width="4.5703125" style="89" customWidth="1"/>
    <col min="15629" max="15632" width="4.7109375" style="89" customWidth="1"/>
    <col min="15633" max="15633" width="4.85546875" style="89" customWidth="1"/>
    <col min="15634" max="15634" width="6.140625" style="89" customWidth="1"/>
    <col min="15635" max="15864" width="9.140625" style="89"/>
    <col min="15865" max="15865" width="4.7109375" style="89" customWidth="1"/>
    <col min="15866" max="15866" width="4.85546875" style="89" customWidth="1"/>
    <col min="15867" max="15871" width="4.7109375" style="89" customWidth="1"/>
    <col min="15872" max="15872" width="5.28515625" style="89" customWidth="1"/>
    <col min="15873" max="15875" width="4.7109375" style="89" customWidth="1"/>
    <col min="15876" max="15876" width="4.5703125" style="89" customWidth="1"/>
    <col min="15877" max="15883" width="4.7109375" style="89" customWidth="1"/>
    <col min="15884" max="15884" width="4.5703125" style="89" customWidth="1"/>
    <col min="15885" max="15888" width="4.7109375" style="89" customWidth="1"/>
    <col min="15889" max="15889" width="4.85546875" style="89" customWidth="1"/>
    <col min="15890" max="15890" width="6.140625" style="89" customWidth="1"/>
    <col min="15891" max="16120" width="9.140625" style="89"/>
    <col min="16121" max="16121" width="4.7109375" style="89" customWidth="1"/>
    <col min="16122" max="16122" width="4.85546875" style="89" customWidth="1"/>
    <col min="16123" max="16127" width="4.7109375" style="89" customWidth="1"/>
    <col min="16128" max="16128" width="5.28515625" style="89" customWidth="1"/>
    <col min="16129" max="16131" width="4.7109375" style="89" customWidth="1"/>
    <col min="16132" max="16132" width="4.5703125" style="89" customWidth="1"/>
    <col min="16133" max="16139" width="4.7109375" style="89" customWidth="1"/>
    <col min="16140" max="16140" width="4.5703125" style="89" customWidth="1"/>
    <col min="16141" max="16144" width="4.7109375" style="89" customWidth="1"/>
    <col min="16145" max="16145" width="4.85546875" style="89" customWidth="1"/>
    <col min="16146" max="16146" width="6.140625" style="89" customWidth="1"/>
    <col min="16147" max="16384" width="9.140625" style="89"/>
  </cols>
  <sheetData>
    <row r="1" spans="1:20" ht="24.75" customHeight="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5.5" customHeight="1">
      <c r="A2" s="294" t="s">
        <v>668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</row>
    <row r="3" spans="1:20" ht="25.5" customHeight="1">
      <c r="A3" s="262" t="s">
        <v>623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20" ht="25.5" customHeight="1">
      <c r="A4" s="90"/>
      <c r="B4" s="295" t="s">
        <v>578</v>
      </c>
      <c r="C4" s="295"/>
      <c r="D4" s="295"/>
      <c r="E4" s="295"/>
      <c r="F4" s="295"/>
      <c r="G4" s="295"/>
      <c r="H4" s="295"/>
      <c r="I4" s="295"/>
      <c r="J4" s="295"/>
      <c r="K4" s="295"/>
      <c r="L4" s="91"/>
      <c r="M4" s="91"/>
      <c r="N4" s="295" t="s">
        <v>579</v>
      </c>
      <c r="O4" s="295"/>
      <c r="P4" s="295" t="s">
        <v>580</v>
      </c>
      <c r="Q4" s="295"/>
      <c r="R4" s="295"/>
      <c r="S4" s="295"/>
      <c r="T4" s="92" t="s">
        <v>581</v>
      </c>
    </row>
    <row r="5" spans="1:20" ht="21" customHeight="1">
      <c r="A5" s="295" t="s">
        <v>582</v>
      </c>
      <c r="B5" s="297" t="s">
        <v>583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6" t="s">
        <v>584</v>
      </c>
      <c r="O5" s="296"/>
      <c r="P5" s="296" t="s">
        <v>658</v>
      </c>
      <c r="Q5" s="296"/>
      <c r="R5" s="296"/>
      <c r="S5" s="296"/>
      <c r="T5" s="296" t="s">
        <v>662</v>
      </c>
    </row>
    <row r="6" spans="1:20" ht="21" customHeight="1">
      <c r="A6" s="295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8"/>
      <c r="O6" s="298"/>
      <c r="P6" s="296"/>
      <c r="Q6" s="296"/>
      <c r="R6" s="296"/>
      <c r="S6" s="296"/>
      <c r="T6" s="296"/>
    </row>
    <row r="7" spans="1:20" ht="30" customHeight="1">
      <c r="A7" s="93" t="s">
        <v>248</v>
      </c>
      <c r="B7" s="289" t="s">
        <v>585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79" t="s">
        <v>244</v>
      </c>
      <c r="O7" s="279"/>
      <c r="P7" s="290">
        <f>'Kiadások költségvetési 2.'!AG26</f>
        <v>44100000</v>
      </c>
      <c r="Q7" s="290"/>
      <c r="R7" s="290"/>
      <c r="S7" s="290"/>
      <c r="T7" s="60">
        <f>'Kiadások költségvetési 2.'!AH26</f>
        <v>60826315</v>
      </c>
    </row>
    <row r="8" spans="1:20" ht="30" customHeight="1">
      <c r="A8" s="93" t="s">
        <v>247</v>
      </c>
      <c r="B8" s="293" t="s">
        <v>586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79" t="s">
        <v>241</v>
      </c>
      <c r="O8" s="279"/>
      <c r="P8" s="290">
        <f>'Kiadások költségvetési 2.'!AG27</f>
        <v>12400000</v>
      </c>
      <c r="Q8" s="290"/>
      <c r="R8" s="290"/>
      <c r="S8" s="290"/>
      <c r="T8" s="60">
        <f>'Kiadások költségvetési 2.'!AH27</f>
        <v>14998096</v>
      </c>
    </row>
    <row r="9" spans="1:20" ht="30" customHeight="1">
      <c r="A9" s="93" t="s">
        <v>246</v>
      </c>
      <c r="B9" s="289" t="s">
        <v>587</v>
      </c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79" t="s">
        <v>238</v>
      </c>
      <c r="O9" s="279"/>
      <c r="P9" s="290">
        <f>'Kiadások költségvetési 2.'!AG52</f>
        <v>43000000</v>
      </c>
      <c r="Q9" s="290"/>
      <c r="R9" s="290"/>
      <c r="S9" s="290"/>
      <c r="T9" s="60">
        <f>'Kiadások költségvetési 2.'!AH52</f>
        <v>42160394</v>
      </c>
    </row>
    <row r="10" spans="1:20" ht="30" customHeight="1">
      <c r="A10" s="93" t="s">
        <v>245</v>
      </c>
      <c r="B10" s="289" t="s">
        <v>588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79" t="s">
        <v>235</v>
      </c>
      <c r="O10" s="279"/>
      <c r="P10" s="290">
        <f>'Kiadások költségvetési 2.'!AG61</f>
        <v>5300000</v>
      </c>
      <c r="Q10" s="290"/>
      <c r="R10" s="290"/>
      <c r="S10" s="290"/>
      <c r="T10" s="60">
        <f>'Kiadások költségvetési 2.'!AH61</f>
        <v>7343627</v>
      </c>
    </row>
    <row r="11" spans="1:20" ht="30" customHeight="1">
      <c r="A11" s="93" t="s">
        <v>557</v>
      </c>
      <c r="B11" s="289" t="s">
        <v>589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79" t="s">
        <v>232</v>
      </c>
      <c r="O11" s="279"/>
      <c r="P11" s="290">
        <f>'Kiadások költségvetési 2.'!AG78</f>
        <v>91971000</v>
      </c>
      <c r="Q11" s="290"/>
      <c r="R11" s="290"/>
      <c r="S11" s="290"/>
      <c r="T11" s="60">
        <f>'Kiadások költségvetési 2.'!AH78</f>
        <v>119845384</v>
      </c>
    </row>
    <row r="12" spans="1:20" ht="30" customHeight="1">
      <c r="A12" s="93" t="s">
        <v>556</v>
      </c>
      <c r="B12" s="289" t="s">
        <v>590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79" t="s">
        <v>229</v>
      </c>
      <c r="O12" s="279"/>
      <c r="P12" s="290">
        <f>'Kiadások költségvetési 2.'!AG86</f>
        <v>610575000</v>
      </c>
      <c r="Q12" s="290"/>
      <c r="R12" s="290"/>
      <c r="S12" s="290"/>
      <c r="T12" s="60">
        <f>'Kiadások költségvetési 2.'!AH86</f>
        <v>616699060</v>
      </c>
    </row>
    <row r="13" spans="1:20" ht="30" customHeight="1">
      <c r="A13" s="93" t="s">
        <v>555</v>
      </c>
      <c r="B13" s="289" t="s">
        <v>591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79" t="s">
        <v>226</v>
      </c>
      <c r="O13" s="279"/>
      <c r="P13" s="290">
        <f>'Kiadások költségvetési 2.'!AG91</f>
        <v>3000000</v>
      </c>
      <c r="Q13" s="290"/>
      <c r="R13" s="290"/>
      <c r="S13" s="290"/>
      <c r="T13" s="60">
        <f>'Kiadások költségvetési 2.'!AH91</f>
        <v>16589506</v>
      </c>
    </row>
    <row r="14" spans="1:20" ht="30" customHeight="1" thickBot="1">
      <c r="A14" s="93" t="s">
        <v>554</v>
      </c>
      <c r="B14" s="291" t="s">
        <v>592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82" t="s">
        <v>223</v>
      </c>
      <c r="O14" s="282"/>
      <c r="P14" s="292">
        <f>'Kiadások költségvetési 2.'!AG101</f>
        <v>0</v>
      </c>
      <c r="Q14" s="292"/>
      <c r="R14" s="292"/>
      <c r="S14" s="292"/>
      <c r="T14" s="94">
        <f>'Kiadások költségvetési 2.'!AH101</f>
        <v>0</v>
      </c>
    </row>
    <row r="15" spans="1:20" ht="30" customHeight="1" thickBot="1">
      <c r="A15" s="95" t="s">
        <v>553</v>
      </c>
      <c r="B15" s="284" t="s">
        <v>593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6"/>
      <c r="N15" s="273"/>
      <c r="O15" s="274"/>
      <c r="P15" s="287">
        <f>SUM(P7:S14)</f>
        <v>810346000</v>
      </c>
      <c r="Q15" s="287"/>
      <c r="R15" s="287"/>
      <c r="S15" s="287"/>
      <c r="T15" s="96">
        <f>SUM(T7:T14)</f>
        <v>878462382</v>
      </c>
    </row>
    <row r="16" spans="1:20" ht="30" customHeight="1">
      <c r="A16" s="93" t="s">
        <v>552</v>
      </c>
      <c r="B16" s="264" t="s">
        <v>594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5" t="s">
        <v>217</v>
      </c>
      <c r="O16" s="265"/>
      <c r="P16" s="288">
        <f>'Bevételek (költségvetési) 3.'!AG19</f>
        <v>169955000</v>
      </c>
      <c r="Q16" s="288"/>
      <c r="R16" s="288"/>
      <c r="S16" s="288"/>
      <c r="T16" s="97">
        <f>'Bevételek (költségvetési) 3.'!AH19</f>
        <v>201981659</v>
      </c>
    </row>
    <row r="17" spans="1:20" ht="30" customHeight="1">
      <c r="A17" s="93" t="s">
        <v>551</v>
      </c>
      <c r="B17" s="278" t="s">
        <v>595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9" t="s">
        <v>214</v>
      </c>
      <c r="O17" s="279"/>
      <c r="P17" s="280">
        <f>'Bevételek (költségvetési) 3.'!AG25</f>
        <v>478000000</v>
      </c>
      <c r="Q17" s="280"/>
      <c r="R17" s="280"/>
      <c r="S17" s="280"/>
      <c r="T17" s="60">
        <f>'Bevételek (költségvetési) 3.'!AH25</f>
        <v>482165404</v>
      </c>
    </row>
    <row r="18" spans="1:20" ht="30" customHeight="1">
      <c r="A18" s="93" t="s">
        <v>550</v>
      </c>
      <c r="B18" s="278" t="s">
        <v>597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9" t="s">
        <v>211</v>
      </c>
      <c r="O18" s="279"/>
      <c r="P18" s="280">
        <f>'Bevételek (költségvetési) 3.'!AG39</f>
        <v>62700000</v>
      </c>
      <c r="Q18" s="280"/>
      <c r="R18" s="280"/>
      <c r="S18" s="280"/>
      <c r="T18" s="60">
        <f>'Bevételek (költségvetési) 3.'!AH39</f>
        <v>87236405</v>
      </c>
    </row>
    <row r="19" spans="1:20" ht="30" customHeight="1">
      <c r="A19" s="93" t="s">
        <v>596</v>
      </c>
      <c r="B19" s="278" t="s">
        <v>599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9" t="s">
        <v>208</v>
      </c>
      <c r="O19" s="279"/>
      <c r="P19" s="280">
        <f>'Bevételek (költségvetési) 3.'!AG55</f>
        <v>14989019</v>
      </c>
      <c r="Q19" s="280"/>
      <c r="R19" s="280"/>
      <c r="S19" s="280"/>
      <c r="T19" s="60">
        <f>'Bevételek (költségvetési) 3.'!AH55</f>
        <v>15716831</v>
      </c>
    </row>
    <row r="20" spans="1:20" ht="30" customHeight="1">
      <c r="A20" s="93" t="s">
        <v>598</v>
      </c>
      <c r="B20" s="278" t="s">
        <v>601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9" t="s">
        <v>205</v>
      </c>
      <c r="O20" s="279"/>
      <c r="P20" s="280">
        <f>'Bevételek (költségvetési) 3.'!AG61</f>
        <v>0</v>
      </c>
      <c r="Q20" s="280"/>
      <c r="R20" s="280"/>
      <c r="S20" s="280"/>
      <c r="T20" s="60">
        <f>'Bevételek (költségvetési) 3.'!AH61</f>
        <v>0</v>
      </c>
    </row>
    <row r="21" spans="1:20" ht="30" customHeight="1">
      <c r="A21" s="93" t="s">
        <v>600</v>
      </c>
      <c r="B21" s="278" t="s">
        <v>603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9" t="s">
        <v>202</v>
      </c>
      <c r="O21" s="279"/>
      <c r="P21" s="280">
        <f>'Bevételek (költségvetési) 3.'!AG67</f>
        <v>1080000</v>
      </c>
      <c r="Q21" s="280"/>
      <c r="R21" s="280"/>
      <c r="S21" s="280"/>
      <c r="T21" s="60">
        <f>'Bevételek (költségvetési) 3.'!AH67</f>
        <v>120000</v>
      </c>
    </row>
    <row r="22" spans="1:20" ht="30" customHeight="1" thickBot="1">
      <c r="A22" s="93" t="s">
        <v>602</v>
      </c>
      <c r="B22" s="281" t="s">
        <v>605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 t="s">
        <v>199</v>
      </c>
      <c r="O22" s="282"/>
      <c r="P22" s="283">
        <f>'Bevételek (költségvetési) 3.'!AG73</f>
        <v>25230000</v>
      </c>
      <c r="Q22" s="283"/>
      <c r="R22" s="283"/>
      <c r="S22" s="283"/>
      <c r="T22" s="94">
        <f>'Bevételek (költségvetési) 3.'!AH73</f>
        <v>27870000</v>
      </c>
    </row>
    <row r="23" spans="1:20" ht="30" customHeight="1" thickBot="1">
      <c r="A23" s="95" t="s">
        <v>604</v>
      </c>
      <c r="B23" s="270" t="s">
        <v>607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2"/>
      <c r="N23" s="273" t="s">
        <v>196</v>
      </c>
      <c r="O23" s="274"/>
      <c r="P23" s="275">
        <f>SUM(P16:S22)</f>
        <v>751954019</v>
      </c>
      <c r="Q23" s="275"/>
      <c r="R23" s="275"/>
      <c r="S23" s="275"/>
      <c r="T23" s="96">
        <f>SUM(T16:T22)</f>
        <v>815090299</v>
      </c>
    </row>
    <row r="24" spans="1:20" ht="30" customHeight="1" thickBot="1">
      <c r="A24" s="95" t="s">
        <v>606</v>
      </c>
      <c r="B24" s="258" t="s">
        <v>609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76" t="s">
        <v>193</v>
      </c>
      <c r="O24" s="276"/>
      <c r="P24" s="277">
        <f>'Finanszírozási kiadások 4.'!AG36</f>
        <v>64154000</v>
      </c>
      <c r="Q24" s="277"/>
      <c r="R24" s="277"/>
      <c r="S24" s="277"/>
      <c r="T24" s="98">
        <f>'Finanszírozási kiadások 4.'!AH36</f>
        <v>64154044</v>
      </c>
    </row>
    <row r="25" spans="1:20" ht="30" customHeight="1">
      <c r="A25" s="93" t="s">
        <v>608</v>
      </c>
      <c r="B25" s="263" t="s">
        <v>611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 t="s">
        <v>190</v>
      </c>
      <c r="O25" s="265"/>
      <c r="P25" s="266">
        <f>'Finanszírozási bevételek 5.'!AG24</f>
        <v>0</v>
      </c>
      <c r="Q25" s="266"/>
      <c r="R25" s="266"/>
      <c r="S25" s="266"/>
      <c r="T25" s="97">
        <v>0</v>
      </c>
    </row>
    <row r="26" spans="1:20" ht="30" customHeight="1" thickBot="1">
      <c r="A26" s="93" t="s">
        <v>610</v>
      </c>
      <c r="B26" s="267" t="s">
        <v>613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8" t="s">
        <v>187</v>
      </c>
      <c r="O26" s="268"/>
      <c r="P26" s="269">
        <f>'Finanszírozási bevételek 5.'!AG39-'Finanszírozási bevételek 5.'!AG24</f>
        <v>122545981</v>
      </c>
      <c r="Q26" s="269"/>
      <c r="R26" s="269"/>
      <c r="S26" s="269"/>
      <c r="T26" s="94">
        <f>'Finanszírozási bevételek 5.'!AH39</f>
        <v>127526127</v>
      </c>
    </row>
    <row r="27" spans="1:20" ht="30" customHeight="1" thickBot="1">
      <c r="A27" s="95" t="s">
        <v>612</v>
      </c>
      <c r="B27" s="258" t="s">
        <v>615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 t="s">
        <v>184</v>
      </c>
      <c r="O27" s="260"/>
      <c r="P27" s="261">
        <f>SUM(P25:S26)</f>
        <v>122545981</v>
      </c>
      <c r="Q27" s="261"/>
      <c r="R27" s="261"/>
      <c r="S27" s="261"/>
      <c r="T27" s="96">
        <v>127526127</v>
      </c>
    </row>
    <row r="28" spans="1:20" ht="13.5" customHeight="1"/>
    <row r="29" spans="1:20" ht="13.5" customHeight="1"/>
    <row r="30" spans="1:20" ht="13.5" customHeight="1"/>
  </sheetData>
  <mergeCells count="74">
    <mergeCell ref="T5:T6"/>
    <mergeCell ref="A5:A6"/>
    <mergeCell ref="B5:M6"/>
    <mergeCell ref="N5:O6"/>
    <mergeCell ref="P5:S6"/>
    <mergeCell ref="A2:S2"/>
    <mergeCell ref="B4:K4"/>
    <mergeCell ref="N4:O4"/>
    <mergeCell ref="P4:S4"/>
    <mergeCell ref="A1:T1"/>
    <mergeCell ref="B7:M7"/>
    <mergeCell ref="N7:O7"/>
    <mergeCell ref="P7:S7"/>
    <mergeCell ref="B8:M8"/>
    <mergeCell ref="N8:O8"/>
    <mergeCell ref="P8:S8"/>
    <mergeCell ref="B9:M9"/>
    <mergeCell ref="N9:O9"/>
    <mergeCell ref="P9:S9"/>
    <mergeCell ref="B10:M10"/>
    <mergeCell ref="N10:O10"/>
    <mergeCell ref="P10:S10"/>
    <mergeCell ref="B11:M11"/>
    <mergeCell ref="N11:O11"/>
    <mergeCell ref="P11:S11"/>
    <mergeCell ref="B12:M12"/>
    <mergeCell ref="N12:O12"/>
    <mergeCell ref="P12:S12"/>
    <mergeCell ref="B13:M13"/>
    <mergeCell ref="N13:O13"/>
    <mergeCell ref="P13:S13"/>
    <mergeCell ref="B14:M14"/>
    <mergeCell ref="N14:O14"/>
    <mergeCell ref="P14:S14"/>
    <mergeCell ref="B15:M15"/>
    <mergeCell ref="N15:O15"/>
    <mergeCell ref="P15:S15"/>
    <mergeCell ref="B16:M16"/>
    <mergeCell ref="N16:O16"/>
    <mergeCell ref="P16:S16"/>
    <mergeCell ref="B17:M17"/>
    <mergeCell ref="N17:O17"/>
    <mergeCell ref="P17:S17"/>
    <mergeCell ref="B18:M18"/>
    <mergeCell ref="N18:O18"/>
    <mergeCell ref="P18:S18"/>
    <mergeCell ref="B19:M19"/>
    <mergeCell ref="N19:O19"/>
    <mergeCell ref="P19:S19"/>
    <mergeCell ref="B20:M20"/>
    <mergeCell ref="N20:O20"/>
    <mergeCell ref="P20:S20"/>
    <mergeCell ref="B21:M21"/>
    <mergeCell ref="N21:O21"/>
    <mergeCell ref="P21:S21"/>
    <mergeCell ref="B22:M22"/>
    <mergeCell ref="N22:O22"/>
    <mergeCell ref="P22:S22"/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/>
  <cols>
    <col min="1" max="1" width="9.140625" style="89"/>
    <col min="2" max="2" width="21.42578125" style="89" customWidth="1"/>
    <col min="3" max="3" width="42.42578125" style="89" customWidth="1"/>
    <col min="4" max="4" width="10.7109375" style="89" customWidth="1"/>
    <col min="5" max="5" width="12.42578125" style="89" customWidth="1"/>
    <col min="6" max="6" width="11.7109375" style="89" customWidth="1"/>
    <col min="7" max="7" width="14.140625" style="89" customWidth="1"/>
    <col min="8" max="16384" width="9.140625" style="89"/>
  </cols>
  <sheetData>
    <row r="1" spans="1:12">
      <c r="A1" s="130" t="s">
        <v>721</v>
      </c>
      <c r="B1" s="130"/>
      <c r="C1" s="130"/>
      <c r="D1" s="130"/>
      <c r="E1" s="130"/>
      <c r="F1" s="130"/>
      <c r="G1" s="130"/>
      <c r="H1" s="99"/>
      <c r="I1" s="99"/>
      <c r="J1" s="99"/>
      <c r="K1" s="99"/>
      <c r="L1" s="99"/>
    </row>
    <row r="2" spans="1:12">
      <c r="A2" s="87"/>
      <c r="B2" s="87"/>
      <c r="C2" s="87"/>
      <c r="D2" s="87"/>
      <c r="E2" s="87"/>
      <c r="F2" s="87"/>
      <c r="G2" s="87" t="s">
        <v>712</v>
      </c>
      <c r="H2" s="87"/>
      <c r="I2" s="87"/>
      <c r="J2" s="99"/>
      <c r="K2" s="99"/>
      <c r="L2" s="99"/>
    </row>
    <row r="3" spans="1:12" ht="15">
      <c r="A3" s="305" t="s">
        <v>667</v>
      </c>
      <c r="B3" s="305"/>
      <c r="C3" s="305"/>
      <c r="D3" s="305"/>
      <c r="E3" s="305"/>
      <c r="F3" s="305"/>
      <c r="G3" s="305"/>
      <c r="H3" s="100"/>
      <c r="I3" s="100"/>
      <c r="J3" s="100"/>
      <c r="K3" s="100"/>
      <c r="L3" s="100"/>
    </row>
    <row r="4" spans="1:12">
      <c r="G4" s="87" t="s">
        <v>623</v>
      </c>
    </row>
    <row r="5" spans="1:12">
      <c r="A5" s="93" t="s">
        <v>578</v>
      </c>
      <c r="B5" s="93" t="s">
        <v>579</v>
      </c>
      <c r="C5" s="93" t="s">
        <v>580</v>
      </c>
      <c r="D5" s="93" t="s">
        <v>581</v>
      </c>
      <c r="E5" s="93" t="s">
        <v>616</v>
      </c>
      <c r="F5" s="93" t="s">
        <v>617</v>
      </c>
      <c r="G5" s="93" t="s">
        <v>618</v>
      </c>
    </row>
    <row r="6" spans="1:12">
      <c r="A6" s="303" t="s">
        <v>619</v>
      </c>
      <c r="B6" s="307"/>
      <c r="C6" s="299" t="s">
        <v>253</v>
      </c>
      <c r="D6" s="299">
        <v>2016</v>
      </c>
      <c r="E6" s="299">
        <v>2017</v>
      </c>
      <c r="F6" s="301">
        <v>2018</v>
      </c>
      <c r="G6" s="303">
        <v>2019</v>
      </c>
    </row>
    <row r="7" spans="1:12">
      <c r="A7" s="306"/>
      <c r="B7" s="308"/>
      <c r="C7" s="309"/>
      <c r="D7" s="300"/>
      <c r="E7" s="300"/>
      <c r="F7" s="302"/>
      <c r="G7" s="304"/>
    </row>
    <row r="8" spans="1:12" ht="72.75" customHeight="1">
      <c r="A8" s="295" t="s">
        <v>248</v>
      </c>
      <c r="B8" s="101" t="s">
        <v>620</v>
      </c>
      <c r="C8" s="102"/>
      <c r="D8" s="311"/>
      <c r="E8" s="311"/>
      <c r="F8" s="311"/>
      <c r="G8" s="311"/>
    </row>
    <row r="9" spans="1:12" ht="38.25">
      <c r="A9" s="295"/>
      <c r="B9" s="101" t="s">
        <v>621</v>
      </c>
      <c r="C9" s="103"/>
      <c r="D9" s="311"/>
      <c r="E9" s="311"/>
      <c r="F9" s="311"/>
      <c r="G9" s="311"/>
    </row>
    <row r="10" spans="1:12">
      <c r="A10" s="295"/>
      <c r="B10" s="104" t="s">
        <v>622</v>
      </c>
      <c r="C10" s="88"/>
      <c r="D10" s="105">
        <v>0</v>
      </c>
      <c r="E10" s="106">
        <v>0</v>
      </c>
      <c r="F10" s="106">
        <v>0</v>
      </c>
      <c r="G10" s="106">
        <v>0</v>
      </c>
    </row>
    <row r="11" spans="1:12" ht="95.25" customHeight="1">
      <c r="A11" s="295" t="s">
        <v>247</v>
      </c>
      <c r="B11" s="107" t="s">
        <v>620</v>
      </c>
      <c r="C11" s="108"/>
      <c r="D11" s="310"/>
      <c r="E11" s="311"/>
      <c r="F11" s="311"/>
      <c r="G11" s="311"/>
    </row>
    <row r="12" spans="1:12" ht="38.25">
      <c r="A12" s="295"/>
      <c r="B12" s="107" t="s">
        <v>621</v>
      </c>
      <c r="C12" s="109"/>
      <c r="D12" s="310"/>
      <c r="E12" s="311"/>
      <c r="F12" s="311"/>
      <c r="G12" s="311"/>
    </row>
    <row r="13" spans="1:12">
      <c r="A13" s="295"/>
      <c r="B13" s="110" t="s">
        <v>622</v>
      </c>
      <c r="C13" s="111"/>
      <c r="D13" s="112">
        <v>0</v>
      </c>
      <c r="E13" s="113">
        <v>0</v>
      </c>
      <c r="F13" s="113">
        <v>0</v>
      </c>
      <c r="G13" s="113">
        <v>0</v>
      </c>
    </row>
  </sheetData>
  <mergeCells count="19">
    <mergeCell ref="A8:A10"/>
    <mergeCell ref="D8:D9"/>
    <mergeCell ref="E8:E9"/>
    <mergeCell ref="F8:F9"/>
    <mergeCell ref="G8:G9"/>
    <mergeCell ref="A11:A13"/>
    <mergeCell ref="D11:D12"/>
    <mergeCell ref="E11:E12"/>
    <mergeCell ref="F11:F12"/>
    <mergeCell ref="G11:G12"/>
    <mergeCell ref="D6:D7"/>
    <mergeCell ref="E6:E7"/>
    <mergeCell ref="F6:F7"/>
    <mergeCell ref="G6:G7"/>
    <mergeCell ref="A1:G1"/>
    <mergeCell ref="A3:G3"/>
    <mergeCell ref="A6:A7"/>
    <mergeCell ref="B6:B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view="pageBreakPreview" zoomScale="130" zoomScaleNormal="100" zoomScaleSheetLayoutView="13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3.5703125" customWidth="1"/>
    <col min="7" max="7" width="6" hidden="1" customWidth="1"/>
    <col min="8" max="8" width="2.140625" hidden="1" customWidth="1"/>
    <col min="9" max="9" width="11.140625" customWidth="1"/>
    <col min="10" max="10" width="10.85546875" customWidth="1"/>
  </cols>
  <sheetData>
    <row r="1" spans="1:10">
      <c r="A1" s="323" t="s">
        <v>722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>
      <c r="A2" s="17"/>
      <c r="B2" s="17"/>
      <c r="C2" s="17"/>
      <c r="D2" s="17"/>
      <c r="E2" s="17"/>
      <c r="F2" s="17"/>
      <c r="G2" s="17"/>
      <c r="H2" s="17"/>
      <c r="I2" s="17"/>
    </row>
    <row r="3" spans="1:10" ht="15">
      <c r="B3" s="324" t="s">
        <v>666</v>
      </c>
      <c r="C3" s="324"/>
      <c r="D3" s="324"/>
      <c r="E3" s="324"/>
      <c r="F3" s="324"/>
      <c r="G3" s="324"/>
      <c r="H3" s="324"/>
      <c r="I3" s="324"/>
    </row>
    <row r="4" spans="1:10">
      <c r="I4" s="327" t="s">
        <v>623</v>
      </c>
      <c r="J4" s="327"/>
    </row>
    <row r="5" spans="1:10">
      <c r="A5" s="13"/>
      <c r="B5" s="18" t="s">
        <v>578</v>
      </c>
      <c r="C5" s="325" t="s">
        <v>579</v>
      </c>
      <c r="D5" s="325"/>
      <c r="E5" s="325"/>
      <c r="F5" s="325"/>
      <c r="G5" s="18"/>
      <c r="H5" s="18"/>
      <c r="I5" s="18" t="s">
        <v>581</v>
      </c>
      <c r="J5" s="48" t="s">
        <v>616</v>
      </c>
    </row>
    <row r="6" spans="1:10" ht="83.25" customHeight="1">
      <c r="A6" s="13" t="s">
        <v>248</v>
      </c>
      <c r="B6" s="55" t="s">
        <v>624</v>
      </c>
      <c r="C6" s="326" t="s">
        <v>625</v>
      </c>
      <c r="D6" s="326"/>
      <c r="E6" s="326"/>
      <c r="F6" s="326"/>
      <c r="G6" s="326"/>
      <c r="H6" s="326"/>
      <c r="I6" s="55" t="s">
        <v>659</v>
      </c>
      <c r="J6" s="49" t="s">
        <v>662</v>
      </c>
    </row>
    <row r="7" spans="1:10" ht="26.25" customHeight="1">
      <c r="A7" s="13" t="s">
        <v>247</v>
      </c>
      <c r="B7" s="19" t="s">
        <v>248</v>
      </c>
      <c r="C7" s="315" t="s">
        <v>626</v>
      </c>
      <c r="D7" s="316"/>
      <c r="E7" s="316"/>
      <c r="F7" s="316"/>
      <c r="G7" s="316"/>
      <c r="H7" s="317"/>
      <c r="I7" s="52">
        <v>0</v>
      </c>
      <c r="J7" s="60">
        <v>1630000</v>
      </c>
    </row>
    <row r="8" spans="1:10" ht="26.25" customHeight="1">
      <c r="A8" s="13" t="s">
        <v>246</v>
      </c>
      <c r="B8" s="19" t="s">
        <v>247</v>
      </c>
      <c r="C8" s="315" t="s">
        <v>627</v>
      </c>
      <c r="D8" s="316"/>
      <c r="E8" s="316"/>
      <c r="F8" s="316"/>
      <c r="G8" s="316"/>
      <c r="H8" s="317"/>
      <c r="I8" s="52">
        <v>480768000</v>
      </c>
      <c r="J8" s="60">
        <v>479182439</v>
      </c>
    </row>
    <row r="9" spans="1:10" ht="26.25" customHeight="1">
      <c r="A9" s="13" t="s">
        <v>245</v>
      </c>
      <c r="B9" s="19" t="s">
        <v>246</v>
      </c>
      <c r="C9" s="315" t="s">
        <v>628</v>
      </c>
      <c r="D9" s="318"/>
      <c r="E9" s="318"/>
      <c r="F9" s="318"/>
      <c r="G9" s="318"/>
      <c r="H9" s="319"/>
      <c r="I9" s="52">
        <v>0</v>
      </c>
      <c r="J9" s="60">
        <v>0</v>
      </c>
    </row>
    <row r="10" spans="1:10" ht="26.25" customHeight="1">
      <c r="A10" s="13" t="s">
        <v>557</v>
      </c>
      <c r="B10" s="19" t="s">
        <v>245</v>
      </c>
      <c r="C10" s="315" t="s">
        <v>629</v>
      </c>
      <c r="D10" s="316"/>
      <c r="E10" s="316"/>
      <c r="F10" s="316"/>
      <c r="G10" s="316"/>
      <c r="H10" s="317"/>
      <c r="I10" s="52">
        <v>0</v>
      </c>
      <c r="J10" s="60">
        <v>5526272</v>
      </c>
    </row>
    <row r="11" spans="1:10" ht="26.25" customHeight="1">
      <c r="A11" s="13" t="s">
        <v>556</v>
      </c>
      <c r="B11" s="19" t="s">
        <v>557</v>
      </c>
      <c r="C11" s="320" t="s">
        <v>630</v>
      </c>
      <c r="D11" s="316"/>
      <c r="E11" s="316"/>
      <c r="F11" s="316"/>
      <c r="G11" s="316"/>
      <c r="H11" s="317"/>
      <c r="I11" s="52">
        <v>0</v>
      </c>
      <c r="J11" s="60">
        <v>0</v>
      </c>
    </row>
    <row r="12" spans="1:10" ht="26.25" customHeight="1">
      <c r="A12" s="13" t="s">
        <v>555</v>
      </c>
      <c r="B12" s="19" t="s">
        <v>556</v>
      </c>
      <c r="C12" s="320" t="s">
        <v>631</v>
      </c>
      <c r="D12" s="316"/>
      <c r="E12" s="316"/>
      <c r="F12" s="316"/>
      <c r="G12" s="316"/>
      <c r="H12" s="317"/>
      <c r="I12" s="52">
        <v>0</v>
      </c>
      <c r="J12" s="60">
        <v>0</v>
      </c>
    </row>
    <row r="13" spans="1:10" ht="26.25" customHeight="1">
      <c r="A13" s="13" t="s">
        <v>554</v>
      </c>
      <c r="B13" s="19" t="s">
        <v>555</v>
      </c>
      <c r="C13" s="320" t="s">
        <v>632</v>
      </c>
      <c r="D13" s="316"/>
      <c r="E13" s="316"/>
      <c r="F13" s="316"/>
      <c r="G13" s="316"/>
      <c r="H13" s="317"/>
      <c r="I13" s="52">
        <v>129807000</v>
      </c>
      <c r="J13" s="60">
        <v>130360349</v>
      </c>
    </row>
    <row r="14" spans="1:10" ht="26.25" customHeight="1">
      <c r="A14" s="13" t="s">
        <v>553</v>
      </c>
      <c r="B14" s="19" t="s">
        <v>554</v>
      </c>
      <c r="C14" s="321" t="s">
        <v>638</v>
      </c>
      <c r="D14" s="313"/>
      <c r="E14" s="313"/>
      <c r="F14" s="313"/>
      <c r="G14" s="313"/>
      <c r="H14" s="314"/>
      <c r="I14" s="53">
        <f>SUM(I7:I13)</f>
        <v>610575000</v>
      </c>
      <c r="J14" s="53">
        <f>SUM(J7:J13)</f>
        <v>616699060</v>
      </c>
    </row>
    <row r="15" spans="1:10" ht="26.25" customHeight="1">
      <c r="A15" s="13" t="s">
        <v>552</v>
      </c>
      <c r="B15" s="19" t="s">
        <v>553</v>
      </c>
      <c r="C15" s="322" t="s">
        <v>633</v>
      </c>
      <c r="D15" s="316"/>
      <c r="E15" s="316"/>
      <c r="F15" s="316"/>
      <c r="G15" s="316"/>
      <c r="H15" s="317"/>
      <c r="I15" s="52">
        <v>2365000</v>
      </c>
      <c r="J15" s="60">
        <v>13079564</v>
      </c>
    </row>
    <row r="16" spans="1:10" ht="26.25" customHeight="1">
      <c r="A16" s="13" t="s">
        <v>551</v>
      </c>
      <c r="B16" s="19" t="s">
        <v>552</v>
      </c>
      <c r="C16" s="322" t="s">
        <v>634</v>
      </c>
      <c r="D16" s="316"/>
      <c r="E16" s="316"/>
      <c r="F16" s="316"/>
      <c r="G16" s="316"/>
      <c r="H16" s="317"/>
      <c r="I16" s="52">
        <v>0</v>
      </c>
      <c r="J16" s="60">
        <v>0</v>
      </c>
    </row>
    <row r="17" spans="1:10" ht="26.25" customHeight="1">
      <c r="A17" s="13" t="s">
        <v>550</v>
      </c>
      <c r="B17" s="19" t="s">
        <v>551</v>
      </c>
      <c r="C17" s="322" t="s">
        <v>635</v>
      </c>
      <c r="D17" s="316"/>
      <c r="E17" s="316"/>
      <c r="F17" s="316"/>
      <c r="G17" s="316"/>
      <c r="H17" s="317"/>
      <c r="I17" s="52">
        <v>0</v>
      </c>
      <c r="J17" s="60">
        <v>0</v>
      </c>
    </row>
    <row r="18" spans="1:10" ht="45.75" customHeight="1">
      <c r="A18" s="13" t="s">
        <v>596</v>
      </c>
      <c r="B18" s="19" t="s">
        <v>550</v>
      </c>
      <c r="C18" s="322" t="s">
        <v>636</v>
      </c>
      <c r="D18" s="316"/>
      <c r="E18" s="316"/>
      <c r="F18" s="316"/>
      <c r="G18" s="316"/>
      <c r="H18" s="317"/>
      <c r="I18" s="52">
        <v>635000</v>
      </c>
      <c r="J18" s="60">
        <v>3509942</v>
      </c>
    </row>
    <row r="19" spans="1:10" ht="26.25" customHeight="1">
      <c r="A19" s="13" t="s">
        <v>598</v>
      </c>
      <c r="B19" s="19" t="s">
        <v>596</v>
      </c>
      <c r="C19" s="312" t="s">
        <v>637</v>
      </c>
      <c r="D19" s="313"/>
      <c r="E19" s="313"/>
      <c r="F19" s="313"/>
      <c r="G19" s="313"/>
      <c r="H19" s="314"/>
      <c r="I19" s="53">
        <f>SUM(I15:I18)</f>
        <v>3000000</v>
      </c>
      <c r="J19" s="53">
        <f>SUM(J15:J18)</f>
        <v>16589506</v>
      </c>
    </row>
  </sheetData>
  <mergeCells count="18">
    <mergeCell ref="A1:J1"/>
    <mergeCell ref="B3:I3"/>
    <mergeCell ref="C5:F5"/>
    <mergeCell ref="C6:H6"/>
    <mergeCell ref="C7:H7"/>
    <mergeCell ref="I4:J4"/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13</vt:i4>
      </vt:variant>
    </vt:vector>
  </HeadingPairs>
  <TitlesOfParts>
    <vt:vector size="24" baseType="lpstr">
      <vt:lpstr>Címrend 1. mell.</vt:lpstr>
      <vt:lpstr>Kiadások költségvetési 2.</vt:lpstr>
      <vt:lpstr>Bevételek (költségvetési) 3.</vt:lpstr>
      <vt:lpstr>Finanszírozási kiadások 4.</vt:lpstr>
      <vt:lpstr>Finanszírozási bevételek 5.</vt:lpstr>
      <vt:lpstr>Létszám előirányzat 6.</vt:lpstr>
      <vt:lpstr>Kiad-Bev.mérlegszerűen 7.</vt:lpstr>
      <vt:lpstr>Stabilitási melléklet 8.</vt:lpstr>
      <vt:lpstr>Felúj-Felhalm.kiad. 9.</vt:lpstr>
      <vt:lpstr>Előiárányzat-felh.ütemterv. 10.</vt:lpstr>
      <vt:lpstr>Gördülő költségvetés 11.</vt:lpstr>
      <vt:lpstr>'Bevételek (költségvetési) 3.'!Nyomtatási_cím</vt:lpstr>
      <vt:lpstr>'Finanszírozási bevételek 5.'!Nyomtatási_cím</vt:lpstr>
      <vt:lpstr>'Kiadások költségvetési 2.'!Nyomtatási_cím</vt:lpstr>
      <vt:lpstr>'Létszám előirányzat 6.'!Nyomtatási_cím</vt:lpstr>
      <vt:lpstr>'Bevételek (költségvetési) 3.'!Nyomtatási_terület</vt:lpstr>
      <vt:lpstr>'Előiárányzat-felh.ütemterv. 10.'!Nyomtatási_terület</vt:lpstr>
      <vt:lpstr>'Felúj-Felhalm.kiad. 9.'!Nyomtatási_terület</vt:lpstr>
      <vt:lpstr>'Finanszírozási bevételek 5.'!Nyomtatási_terület</vt:lpstr>
      <vt:lpstr>'Finanszírozási kiadások 4.'!Nyomtatási_terület</vt:lpstr>
      <vt:lpstr>'Kiadások költségvetési 2.'!Nyomtatási_terület</vt:lpstr>
      <vt:lpstr>'Kiad-Bev.mérlegszerűen 7.'!Nyomtatási_terület</vt:lpstr>
      <vt:lpstr>'Létszám előirányzat 6.'!Nyomtatási_terület</vt:lpstr>
      <vt:lpstr>'Stabilitási melléklet 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2017-05-15T12:37:21Z</cp:lastPrinted>
  <dcterms:created xsi:type="dcterms:W3CDTF">1998-12-22T17:08:32Z</dcterms:created>
  <dcterms:modified xsi:type="dcterms:W3CDTF">2017-05-30T08:07:51Z</dcterms:modified>
</cp:coreProperties>
</file>