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85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 sz. mell" sheetId="12" r:id="rId7"/>
    <sheet name="5.sz.mell." sheetId="3" r:id="rId8"/>
    <sheet name="6.m " sheetId="19" r:id="rId9"/>
    <sheet name="7A.m" sheetId="20" r:id="rId10"/>
    <sheet name="7B.m." sheetId="42" r:id="rId11"/>
    <sheet name="14.m" sheetId="29" r:id="rId12"/>
    <sheet name="16A." sheetId="40" r:id="rId13"/>
    <sheet name="16B." sheetId="41" r:id="rId14"/>
    <sheet name="18.m" sheetId="32" r:id="rId15"/>
    <sheet name="Munka1" sheetId="37" r:id="rId16"/>
  </sheets>
  <externalReferences>
    <externalReference r:id="rId17"/>
    <externalReference r:id="rId18"/>
  </externalReferences>
  <definedNames>
    <definedName name="_xlnm.Print_Titles" localSheetId="5">'3. sz. mell'!$A:$B,'3. sz. mell'!$1:$2</definedName>
    <definedName name="_xlnm.Print_Titles" localSheetId="6">'4. sz. mell'!$A:$B</definedName>
    <definedName name="_xlnm.Print_Titles" localSheetId="7">'5.sz.mell.'!$A:$B,'5.sz.mell.'!$88:$88</definedName>
    <definedName name="_xlnm.Print_Area" localSheetId="0">'1.1.sz.mell.'!$A$1:$I$137</definedName>
    <definedName name="_xlnm.Print_Area" localSheetId="1">'1.2.sz.mell.'!$A$1:$I$137</definedName>
    <definedName name="_xlnm.Print_Area" localSheetId="2">'1.3.sz.mell.'!$A$1:$I$137</definedName>
    <definedName name="_xlnm.Print_Area" localSheetId="3">'1.4.sz.mell.'!$A$1:$I$137</definedName>
    <definedName name="_xlnm.Print_Area" localSheetId="12">'16A.'!$A$1:$K$150</definedName>
    <definedName name="_xlnm.Print_Area" localSheetId="13">'16B.'!$A$1:$K$245</definedName>
    <definedName name="_xlnm.Print_Area" localSheetId="4">'2.sz.mell  '!$A$1:$O$65</definedName>
    <definedName name="_xlnm.Print_Area" localSheetId="5">'3. sz. mell'!$A$1:$BJ$65</definedName>
    <definedName name="_xlnm.Print_Area" localSheetId="6">'4. sz. mell'!$A$1:$U$65</definedName>
    <definedName name="_xlnm.Print_Area" localSheetId="7">'5.sz.mell.'!$A$1:$U$133</definedName>
    <definedName name="_xlnm.Print_Area" localSheetId="8">'6.m '!$A$1:$K$81</definedName>
    <definedName name="_xlnm.Print_Area" localSheetId="9">'7A.m'!$A$1:$K$34</definedName>
    <definedName name="_xlnm.Print_Area" localSheetId="10">'7B.m.'!$A$1:$H$7</definedName>
  </definedNames>
  <calcPr calcId="125725"/>
</workbook>
</file>

<file path=xl/calcChain.xml><?xml version="1.0" encoding="utf-8"?>
<calcChain xmlns="http://schemas.openxmlformats.org/spreadsheetml/2006/main">
  <c r="L5" i="32"/>
  <c r="P25" i="29"/>
  <c r="C26" i="32"/>
  <c r="C27" s="1"/>
  <c r="D26"/>
  <c r="E26"/>
  <c r="F26"/>
  <c r="G26"/>
  <c r="H26"/>
  <c r="I26"/>
  <c r="J26"/>
  <c r="K26"/>
  <c r="L26"/>
  <c r="M26"/>
  <c r="N26"/>
  <c r="AO28" i="29"/>
  <c r="AP27"/>
  <c r="AO26"/>
  <c r="AO25"/>
  <c r="AO24"/>
  <c r="AO23"/>
  <c r="AO22"/>
  <c r="AO21"/>
  <c r="AO20"/>
  <c r="AO19"/>
  <c r="AO18"/>
  <c r="AO17"/>
  <c r="AO16"/>
  <c r="AP14"/>
  <c r="AO13"/>
  <c r="AO12"/>
  <c r="AO11"/>
  <c r="AO10"/>
  <c r="AO9"/>
  <c r="AO8"/>
  <c r="AO7"/>
  <c r="AO6"/>
  <c r="AO5"/>
  <c r="G81" i="19"/>
  <c r="H81"/>
  <c r="I81"/>
  <c r="H79"/>
  <c r="G63"/>
  <c r="H63"/>
  <c r="I63"/>
  <c r="G77"/>
  <c r="H77"/>
  <c r="I77"/>
  <c r="F5" i="42"/>
  <c r="G5"/>
  <c r="H5"/>
  <c r="G4"/>
  <c r="G3"/>
  <c r="H25" i="20"/>
  <c r="D5" i="42"/>
  <c r="C5"/>
  <c r="E3"/>
  <c r="E5" s="1"/>
  <c r="AO14" i="29" l="1"/>
  <c r="AO27"/>
  <c r="H93" i="41"/>
  <c r="G150" i="40"/>
  <c r="H150"/>
  <c r="I150"/>
  <c r="J150"/>
  <c r="K150"/>
  <c r="H112"/>
  <c r="H113"/>
  <c r="H114"/>
  <c r="K112"/>
  <c r="K113"/>
  <c r="K114"/>
  <c r="K115"/>
  <c r="K122"/>
  <c r="J122"/>
  <c r="I122"/>
  <c r="H122"/>
  <c r="G122"/>
  <c r="G117"/>
  <c r="I117"/>
  <c r="J117"/>
  <c r="G148"/>
  <c r="H148"/>
  <c r="I148"/>
  <c r="J148"/>
  <c r="K148"/>
  <c r="G143"/>
  <c r="H143"/>
  <c r="I143"/>
  <c r="J143"/>
  <c r="K143"/>
  <c r="G136"/>
  <c r="H136"/>
  <c r="I136"/>
  <c r="J136"/>
  <c r="K136"/>
  <c r="G127"/>
  <c r="H127"/>
  <c r="I127"/>
  <c r="J127"/>
  <c r="K127"/>
  <c r="G80"/>
  <c r="H80"/>
  <c r="I80"/>
  <c r="J80"/>
  <c r="K80"/>
  <c r="F80"/>
  <c r="R214" i="41" l="1"/>
  <c r="R213"/>
  <c r="R188"/>
  <c r="R187"/>
  <c r="G245"/>
  <c r="J245"/>
  <c r="G239"/>
  <c r="H239"/>
  <c r="I239"/>
  <c r="J239"/>
  <c r="K239"/>
  <c r="G234"/>
  <c r="H234"/>
  <c r="I234"/>
  <c r="J234"/>
  <c r="K234"/>
  <c r="G229"/>
  <c r="H229"/>
  <c r="I229"/>
  <c r="J229"/>
  <c r="K229"/>
  <c r="G151"/>
  <c r="H151"/>
  <c r="I151"/>
  <c r="J151"/>
  <c r="K151"/>
  <c r="G138"/>
  <c r="H138"/>
  <c r="I138"/>
  <c r="J138"/>
  <c r="K138"/>
  <c r="G117" l="1"/>
  <c r="H117"/>
  <c r="I117"/>
  <c r="J117"/>
  <c r="K117"/>
  <c r="G114"/>
  <c r="H114"/>
  <c r="I114"/>
  <c r="J114"/>
  <c r="K114"/>
  <c r="G24"/>
  <c r="I24"/>
  <c r="J24"/>
  <c r="G63"/>
  <c r="I63"/>
  <c r="J63"/>
  <c r="G76"/>
  <c r="H76"/>
  <c r="I76"/>
  <c r="J76"/>
  <c r="K76"/>
  <c r="K93"/>
  <c r="K94"/>
  <c r="G97"/>
  <c r="H97"/>
  <c r="I97"/>
  <c r="J97"/>
  <c r="K97"/>
  <c r="G102"/>
  <c r="I102"/>
  <c r="J102"/>
  <c r="K102"/>
  <c r="G90"/>
  <c r="H90"/>
  <c r="I90"/>
  <c r="J90"/>
  <c r="K90"/>
  <c r="G86"/>
  <c r="H86"/>
  <c r="I86"/>
  <c r="J86"/>
  <c r="K86"/>
  <c r="O11" i="8"/>
  <c r="L42"/>
  <c r="E87" i="5"/>
  <c r="F87"/>
  <c r="G87"/>
  <c r="H87"/>
  <c r="I87"/>
  <c r="I88" s="1"/>
  <c r="E88"/>
  <c r="F88"/>
  <c r="G88"/>
  <c r="H88"/>
  <c r="E66"/>
  <c r="F66"/>
  <c r="G66"/>
  <c r="H66"/>
  <c r="I66"/>
  <c r="E61"/>
  <c r="F61"/>
  <c r="G61"/>
  <c r="H61"/>
  <c r="I61"/>
  <c r="E62"/>
  <c r="F62"/>
  <c r="G62"/>
  <c r="H62"/>
  <c r="I62"/>
  <c r="E49"/>
  <c r="G49"/>
  <c r="H49"/>
  <c r="E43"/>
  <c r="F43"/>
  <c r="G43"/>
  <c r="H43"/>
  <c r="I43"/>
  <c r="E32"/>
  <c r="G32"/>
  <c r="H32"/>
  <c r="E24"/>
  <c r="G24"/>
  <c r="H24"/>
  <c r="E18"/>
  <c r="F18"/>
  <c r="G18"/>
  <c r="H18"/>
  <c r="I18"/>
  <c r="E12"/>
  <c r="G12"/>
  <c r="H12"/>
  <c r="E5"/>
  <c r="F5"/>
  <c r="G5"/>
  <c r="H5"/>
  <c r="I5"/>
  <c r="E131"/>
  <c r="E132" s="1"/>
  <c r="F131"/>
  <c r="G131"/>
  <c r="G132" s="1"/>
  <c r="H131"/>
  <c r="I131"/>
  <c r="I132" s="1"/>
  <c r="F132"/>
  <c r="H132"/>
  <c r="E120"/>
  <c r="F120"/>
  <c r="G120"/>
  <c r="H120"/>
  <c r="I120"/>
  <c r="E110"/>
  <c r="F110"/>
  <c r="G110"/>
  <c r="H110"/>
  <c r="I110"/>
  <c r="E111"/>
  <c r="F111"/>
  <c r="G111"/>
  <c r="H111"/>
  <c r="I111"/>
  <c r="E106"/>
  <c r="G106"/>
  <c r="H106"/>
  <c r="E100"/>
  <c r="G100"/>
  <c r="H100"/>
  <c r="E94"/>
  <c r="F94"/>
  <c r="G94"/>
  <c r="H94"/>
  <c r="I94"/>
  <c r="E18" i="6"/>
  <c r="E61" s="1"/>
  <c r="E88" s="1"/>
  <c r="F18"/>
  <c r="G18"/>
  <c r="H18"/>
  <c r="I18"/>
  <c r="E87"/>
  <c r="F87"/>
  <c r="G87"/>
  <c r="H87"/>
  <c r="I87"/>
  <c r="H88"/>
  <c r="E71"/>
  <c r="F71"/>
  <c r="G71"/>
  <c r="H71"/>
  <c r="I71"/>
  <c r="E66"/>
  <c r="F66"/>
  <c r="G66"/>
  <c r="H66"/>
  <c r="I66"/>
  <c r="G61"/>
  <c r="G88" s="1"/>
  <c r="H61"/>
  <c r="E55"/>
  <c r="F55"/>
  <c r="G55"/>
  <c r="H55"/>
  <c r="I55"/>
  <c r="E49"/>
  <c r="F49"/>
  <c r="G49"/>
  <c r="H49"/>
  <c r="I49"/>
  <c r="E43"/>
  <c r="F43"/>
  <c r="G43"/>
  <c r="H43"/>
  <c r="I43"/>
  <c r="E24"/>
  <c r="F24"/>
  <c r="G24"/>
  <c r="H24"/>
  <c r="I24"/>
  <c r="E32"/>
  <c r="F32"/>
  <c r="G32"/>
  <c r="H32"/>
  <c r="I32"/>
  <c r="AN33" i="3"/>
  <c r="AN34"/>
  <c r="AN35"/>
  <c r="AN36"/>
  <c r="AN37"/>
  <c r="AN38"/>
  <c r="AN39"/>
  <c r="AN40"/>
  <c r="E12" i="6"/>
  <c r="G12"/>
  <c r="H12"/>
  <c r="E5"/>
  <c r="F5"/>
  <c r="G5"/>
  <c r="H5"/>
  <c r="I5"/>
  <c r="E131"/>
  <c r="F131"/>
  <c r="G131"/>
  <c r="H131"/>
  <c r="I131"/>
  <c r="E132"/>
  <c r="F132"/>
  <c r="G132"/>
  <c r="H132"/>
  <c r="I132"/>
  <c r="E115"/>
  <c r="F115"/>
  <c r="G115"/>
  <c r="H115"/>
  <c r="I115"/>
  <c r="E110"/>
  <c r="F110"/>
  <c r="G110"/>
  <c r="H110"/>
  <c r="I110"/>
  <c r="E111"/>
  <c r="F111"/>
  <c r="G111"/>
  <c r="H111"/>
  <c r="I111"/>
  <c r="E106"/>
  <c r="F106"/>
  <c r="G106"/>
  <c r="H106"/>
  <c r="I106"/>
  <c r="E100"/>
  <c r="F100"/>
  <c r="G100"/>
  <c r="H100"/>
  <c r="I100"/>
  <c r="E94"/>
  <c r="F94"/>
  <c r="G94"/>
  <c r="H94"/>
  <c r="I94"/>
  <c r="E88" i="7"/>
  <c r="F88"/>
  <c r="G88"/>
  <c r="E61"/>
  <c r="E136" s="1"/>
  <c r="F61"/>
  <c r="G61"/>
  <c r="H61"/>
  <c r="I61"/>
  <c r="E62"/>
  <c r="F62"/>
  <c r="G62"/>
  <c r="H62"/>
  <c r="I62"/>
  <c r="E24"/>
  <c r="G24"/>
  <c r="H24"/>
  <c r="E12"/>
  <c r="F12"/>
  <c r="G12"/>
  <c r="H12"/>
  <c r="I12"/>
  <c r="E5"/>
  <c r="F5"/>
  <c r="G5"/>
  <c r="H5"/>
  <c r="I5"/>
  <c r="G136"/>
  <c r="E137"/>
  <c r="F137"/>
  <c r="G137"/>
  <c r="E132"/>
  <c r="F132"/>
  <c r="G132"/>
  <c r="E110"/>
  <c r="F110"/>
  <c r="G110"/>
  <c r="H110"/>
  <c r="I110"/>
  <c r="E111"/>
  <c r="F111"/>
  <c r="G111"/>
  <c r="E94"/>
  <c r="F94"/>
  <c r="G94"/>
  <c r="H94"/>
  <c r="I94"/>
  <c r="D65" i="3"/>
  <c r="E65"/>
  <c r="F65"/>
  <c r="G65"/>
  <c r="H65"/>
  <c r="I65"/>
  <c r="J65"/>
  <c r="K65"/>
  <c r="L65"/>
  <c r="M65"/>
  <c r="N65"/>
  <c r="O65"/>
  <c r="P65"/>
  <c r="Q65"/>
  <c r="R65"/>
  <c r="S65"/>
  <c r="T65"/>
  <c r="X121" l="1"/>
  <c r="Y121"/>
  <c r="Z121"/>
  <c r="AA121"/>
  <c r="AB121"/>
  <c r="W121"/>
  <c r="N61" i="22"/>
  <c r="N60"/>
  <c r="N59"/>
  <c r="N58"/>
  <c r="N57"/>
  <c r="N56"/>
  <c r="N55"/>
  <c r="N54" s="1"/>
  <c r="N53"/>
  <c r="N52"/>
  <c r="N51"/>
  <c r="N50"/>
  <c r="N49"/>
  <c r="N48" s="1"/>
  <c r="N62" s="1"/>
  <c r="N42"/>
  <c r="N41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 s="1"/>
  <c r="N14"/>
  <c r="N13"/>
  <c r="N12"/>
  <c r="N11"/>
  <c r="N10"/>
  <c r="N9"/>
  <c r="N8"/>
  <c r="N7"/>
  <c r="N6"/>
  <c r="N5"/>
  <c r="N4"/>
  <c r="N39" s="1"/>
  <c r="M39"/>
  <c r="W93" i="3"/>
  <c r="X93"/>
  <c r="Y93"/>
  <c r="Z93"/>
  <c r="AA93"/>
  <c r="AB93"/>
  <c r="W94"/>
  <c r="X94"/>
  <c r="Y94"/>
  <c r="Z94"/>
  <c r="AA94"/>
  <c r="AB94"/>
  <c r="W95"/>
  <c r="X95"/>
  <c r="Y95"/>
  <c r="Z95"/>
  <c r="AA95"/>
  <c r="AB95"/>
  <c r="W96"/>
  <c r="X96"/>
  <c r="Y96"/>
  <c r="Z96"/>
  <c r="AA96"/>
  <c r="AB96"/>
  <c r="W97"/>
  <c r="X97"/>
  <c r="Y97"/>
  <c r="Z97"/>
  <c r="AA97"/>
  <c r="AB97"/>
  <c r="W98"/>
  <c r="X98"/>
  <c r="Y98"/>
  <c r="Z98"/>
  <c r="AA98"/>
  <c r="AB98"/>
  <c r="W99"/>
  <c r="X99"/>
  <c r="Y99"/>
  <c r="Z99"/>
  <c r="AA99"/>
  <c r="AB99"/>
  <c r="W100"/>
  <c r="X100"/>
  <c r="Y100"/>
  <c r="Z100"/>
  <c r="AA100"/>
  <c r="AB100"/>
  <c r="W101"/>
  <c r="X101"/>
  <c r="Y101"/>
  <c r="Z101"/>
  <c r="AA101"/>
  <c r="AB101"/>
  <c r="W102"/>
  <c r="X102"/>
  <c r="Y102"/>
  <c r="Z102"/>
  <c r="AA102"/>
  <c r="AB102"/>
  <c r="W103"/>
  <c r="X103"/>
  <c r="Y103"/>
  <c r="Z103"/>
  <c r="AA103"/>
  <c r="AB103"/>
  <c r="W104"/>
  <c r="X104"/>
  <c r="AA104"/>
  <c r="X92"/>
  <c r="Y92"/>
  <c r="Z92"/>
  <c r="AA92"/>
  <c r="AB92"/>
  <c r="W92"/>
  <c r="N43" i="22" l="1"/>
  <c r="N40" s="1"/>
  <c r="N44" s="1"/>
  <c r="D4" i="3" l="1"/>
  <c r="F4"/>
  <c r="G4"/>
  <c r="I4"/>
  <c r="J4"/>
  <c r="L4"/>
  <c r="M4"/>
  <c r="O4"/>
  <c r="P4"/>
  <c r="Q4"/>
  <c r="R4"/>
  <c r="S4"/>
  <c r="T4"/>
  <c r="D11"/>
  <c r="F11"/>
  <c r="G11"/>
  <c r="I11"/>
  <c r="J11"/>
  <c r="L11"/>
  <c r="M11"/>
  <c r="O11"/>
  <c r="P11"/>
  <c r="Q11"/>
  <c r="R11"/>
  <c r="S11"/>
  <c r="T11"/>
  <c r="D17"/>
  <c r="E17"/>
  <c r="F17"/>
  <c r="G17"/>
  <c r="H17"/>
  <c r="I17"/>
  <c r="J17"/>
  <c r="L17"/>
  <c r="M17"/>
  <c r="O17"/>
  <c r="P17"/>
  <c r="Q17"/>
  <c r="R17"/>
  <c r="S17"/>
  <c r="T17"/>
  <c r="D23"/>
  <c r="D60" s="1"/>
  <c r="F23"/>
  <c r="G23"/>
  <c r="I23"/>
  <c r="J23"/>
  <c r="J60" s="1"/>
  <c r="L23"/>
  <c r="L60" s="1"/>
  <c r="M23"/>
  <c r="O23"/>
  <c r="P23"/>
  <c r="P60" s="1"/>
  <c r="R23"/>
  <c r="R60" s="1"/>
  <c r="S23"/>
  <c r="D31"/>
  <c r="F31"/>
  <c r="G31"/>
  <c r="I31"/>
  <c r="J31"/>
  <c r="K31"/>
  <c r="L31"/>
  <c r="M31"/>
  <c r="N31"/>
  <c r="O31"/>
  <c r="P31"/>
  <c r="Q31"/>
  <c r="R31"/>
  <c r="S31"/>
  <c r="T31"/>
  <c r="D42"/>
  <c r="E42"/>
  <c r="F42"/>
  <c r="G42"/>
  <c r="H42"/>
  <c r="I42"/>
  <c r="J42"/>
  <c r="K42"/>
  <c r="L42"/>
  <c r="M42"/>
  <c r="N42"/>
  <c r="O42"/>
  <c r="P42"/>
  <c r="Q42"/>
  <c r="R42"/>
  <c r="S42"/>
  <c r="T42"/>
  <c r="D48"/>
  <c r="E48"/>
  <c r="F48"/>
  <c r="G48"/>
  <c r="H48"/>
  <c r="I48"/>
  <c r="J48"/>
  <c r="K48"/>
  <c r="L48"/>
  <c r="M48"/>
  <c r="N48"/>
  <c r="O48"/>
  <c r="P48"/>
  <c r="Q48"/>
  <c r="R48"/>
  <c r="S48"/>
  <c r="T48"/>
  <c r="D54"/>
  <c r="E54"/>
  <c r="F54"/>
  <c r="G54"/>
  <c r="H54"/>
  <c r="I54"/>
  <c r="J54"/>
  <c r="K54"/>
  <c r="L54"/>
  <c r="M54"/>
  <c r="N54"/>
  <c r="O54"/>
  <c r="P54"/>
  <c r="Q54"/>
  <c r="R54"/>
  <c r="S54"/>
  <c r="T54"/>
  <c r="G60"/>
  <c r="I60"/>
  <c r="M60"/>
  <c r="O60"/>
  <c r="S60"/>
  <c r="D61"/>
  <c r="E61"/>
  <c r="F61"/>
  <c r="G61"/>
  <c r="H61"/>
  <c r="I61"/>
  <c r="J61"/>
  <c r="K61"/>
  <c r="L61"/>
  <c r="M61"/>
  <c r="N61"/>
  <c r="O61"/>
  <c r="P61"/>
  <c r="Q61"/>
  <c r="R61"/>
  <c r="S61"/>
  <c r="T61"/>
  <c r="D70"/>
  <c r="E70"/>
  <c r="F70"/>
  <c r="G70"/>
  <c r="H70"/>
  <c r="I70"/>
  <c r="J70"/>
  <c r="K70"/>
  <c r="L70"/>
  <c r="M70"/>
  <c r="N70"/>
  <c r="O70"/>
  <c r="P70"/>
  <c r="Q70"/>
  <c r="R70"/>
  <c r="S70"/>
  <c r="T70"/>
  <c r="D86"/>
  <c r="F86"/>
  <c r="G86"/>
  <c r="I86"/>
  <c r="J86"/>
  <c r="K86"/>
  <c r="L86"/>
  <c r="M86"/>
  <c r="N86"/>
  <c r="O86"/>
  <c r="P86"/>
  <c r="Q86"/>
  <c r="R86"/>
  <c r="S86"/>
  <c r="T86"/>
  <c r="I87"/>
  <c r="M87"/>
  <c r="D91"/>
  <c r="F91"/>
  <c r="G91"/>
  <c r="G108" s="1"/>
  <c r="I91"/>
  <c r="I108" s="1"/>
  <c r="J91"/>
  <c r="L91"/>
  <c r="M91"/>
  <c r="M108" s="1"/>
  <c r="O91"/>
  <c r="O108" s="1"/>
  <c r="P91"/>
  <c r="Q91"/>
  <c r="Q108" s="1"/>
  <c r="R91"/>
  <c r="S91"/>
  <c r="S108" s="1"/>
  <c r="T91"/>
  <c r="D97"/>
  <c r="F97"/>
  <c r="G97"/>
  <c r="I97"/>
  <c r="J97"/>
  <c r="L97"/>
  <c r="M97"/>
  <c r="O97"/>
  <c r="P97"/>
  <c r="Q97"/>
  <c r="R97"/>
  <c r="S97"/>
  <c r="T97"/>
  <c r="D104"/>
  <c r="F104"/>
  <c r="G104"/>
  <c r="I104"/>
  <c r="J104"/>
  <c r="L104"/>
  <c r="Z104" s="1"/>
  <c r="M104"/>
  <c r="O104"/>
  <c r="P104"/>
  <c r="Q104"/>
  <c r="R104"/>
  <c r="S104"/>
  <c r="T104"/>
  <c r="D108"/>
  <c r="D130" s="1"/>
  <c r="J108"/>
  <c r="P108"/>
  <c r="R108"/>
  <c r="T108"/>
  <c r="D109"/>
  <c r="E109"/>
  <c r="F109"/>
  <c r="G109"/>
  <c r="G129" s="1"/>
  <c r="H109"/>
  <c r="I109"/>
  <c r="I129" s="1"/>
  <c r="J109"/>
  <c r="K109"/>
  <c r="L109"/>
  <c r="M109"/>
  <c r="M129" s="1"/>
  <c r="N109"/>
  <c r="O109"/>
  <c r="O129" s="1"/>
  <c r="P109"/>
  <c r="Q109"/>
  <c r="Q129" s="1"/>
  <c r="R109"/>
  <c r="S109"/>
  <c r="S129" s="1"/>
  <c r="T109"/>
  <c r="D113"/>
  <c r="F113"/>
  <c r="G113"/>
  <c r="I113"/>
  <c r="J113"/>
  <c r="K113"/>
  <c r="L113"/>
  <c r="M113"/>
  <c r="N113"/>
  <c r="O113"/>
  <c r="P113"/>
  <c r="Q113"/>
  <c r="R113"/>
  <c r="S113"/>
  <c r="T113"/>
  <c r="D118"/>
  <c r="F118"/>
  <c r="G118"/>
  <c r="I118"/>
  <c r="J118"/>
  <c r="L118"/>
  <c r="M118"/>
  <c r="O118"/>
  <c r="P118"/>
  <c r="Q118"/>
  <c r="R118"/>
  <c r="S118"/>
  <c r="T118"/>
  <c r="T128"/>
  <c r="T127"/>
  <c r="T126"/>
  <c r="T125"/>
  <c r="T124"/>
  <c r="T123"/>
  <c r="T122"/>
  <c r="T121"/>
  <c r="T120"/>
  <c r="T119"/>
  <c r="T117"/>
  <c r="T116"/>
  <c r="T115"/>
  <c r="T114"/>
  <c r="T112"/>
  <c r="T111"/>
  <c r="T110"/>
  <c r="T107"/>
  <c r="T106"/>
  <c r="T105"/>
  <c r="T103"/>
  <c r="T102"/>
  <c r="T101"/>
  <c r="T100"/>
  <c r="T99"/>
  <c r="T98"/>
  <c r="T96"/>
  <c r="T95"/>
  <c r="T94"/>
  <c r="T93"/>
  <c r="T92"/>
  <c r="T85"/>
  <c r="T84"/>
  <c r="T83"/>
  <c r="T82"/>
  <c r="T81"/>
  <c r="T80"/>
  <c r="T79"/>
  <c r="T78"/>
  <c r="T77"/>
  <c r="T76"/>
  <c r="T75"/>
  <c r="T74"/>
  <c r="T73"/>
  <c r="T72"/>
  <c r="T71"/>
  <c r="T69"/>
  <c r="T68"/>
  <c r="T67"/>
  <c r="T66"/>
  <c r="T64"/>
  <c r="T63"/>
  <c r="T62"/>
  <c r="T59"/>
  <c r="T58"/>
  <c r="T57"/>
  <c r="T56"/>
  <c r="T55"/>
  <c r="T53"/>
  <c r="T52"/>
  <c r="T51"/>
  <c r="T50"/>
  <c r="T49"/>
  <c r="T47"/>
  <c r="T46"/>
  <c r="T45"/>
  <c r="T44"/>
  <c r="T43"/>
  <c r="T41"/>
  <c r="T40"/>
  <c r="T39"/>
  <c r="T38"/>
  <c r="T37"/>
  <c r="T36"/>
  <c r="T35"/>
  <c r="T34"/>
  <c r="T33"/>
  <c r="T32"/>
  <c r="T30"/>
  <c r="T29"/>
  <c r="T28"/>
  <c r="T27"/>
  <c r="T26"/>
  <c r="T25"/>
  <c r="T24"/>
  <c r="T22"/>
  <c r="T21"/>
  <c r="T20"/>
  <c r="T19"/>
  <c r="T18"/>
  <c r="T16"/>
  <c r="T15"/>
  <c r="T14"/>
  <c r="T13"/>
  <c r="T12"/>
  <c r="T10"/>
  <c r="T9"/>
  <c r="T8"/>
  <c r="T7"/>
  <c r="T6"/>
  <c r="T5"/>
  <c r="D129"/>
  <c r="F129"/>
  <c r="J129"/>
  <c r="J130" s="1"/>
  <c r="L129"/>
  <c r="P129"/>
  <c r="R129"/>
  <c r="R130" s="1"/>
  <c r="P130"/>
  <c r="L4" i="22"/>
  <c r="K20"/>
  <c r="G37" i="41"/>
  <c r="G50"/>
  <c r="G77"/>
  <c r="P77" s="1"/>
  <c r="G82"/>
  <c r="G132"/>
  <c r="G195"/>
  <c r="G223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8"/>
  <c r="P79"/>
  <c r="P80"/>
  <c r="P81"/>
  <c r="P82"/>
  <c r="P83"/>
  <c r="P84"/>
  <c r="P85"/>
  <c r="P86"/>
  <c r="P87"/>
  <c r="P88"/>
  <c r="P89"/>
  <c r="P90"/>
  <c r="P91"/>
  <c r="P92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14"/>
  <c r="O87" i="3" l="1"/>
  <c r="P87"/>
  <c r="J87"/>
  <c r="D87"/>
  <c r="S87"/>
  <c r="G87"/>
  <c r="R87"/>
  <c r="L87"/>
  <c r="T23"/>
  <c r="T60" s="1"/>
  <c r="T87" s="1"/>
  <c r="F60"/>
  <c r="F87" s="1"/>
  <c r="F108"/>
  <c r="F130" s="1"/>
  <c r="L108"/>
  <c r="L130" s="1"/>
  <c r="L137" s="1"/>
  <c r="S130"/>
  <c r="Q130"/>
  <c r="O130"/>
  <c r="M130"/>
  <c r="I130"/>
  <c r="G130"/>
  <c r="T129"/>
  <c r="T130" s="1"/>
  <c r="X50" i="12"/>
  <c r="Y50"/>
  <c r="Z50"/>
  <c r="AA50"/>
  <c r="AB50"/>
  <c r="AC50"/>
  <c r="X51"/>
  <c r="Y51"/>
  <c r="AA51"/>
  <c r="AB51"/>
  <c r="X52"/>
  <c r="Y52"/>
  <c r="Z52"/>
  <c r="AA52"/>
  <c r="AB52"/>
  <c r="AC52"/>
  <c r="X53"/>
  <c r="Y53"/>
  <c r="Z53"/>
  <c r="AA53"/>
  <c r="AB53"/>
  <c r="AC53"/>
  <c r="X54"/>
  <c r="Y54"/>
  <c r="Z54"/>
  <c r="AA54"/>
  <c r="AB54"/>
  <c r="AC54"/>
  <c r="X55"/>
  <c r="Y55"/>
  <c r="Z55"/>
  <c r="AA55"/>
  <c r="AB55"/>
  <c r="AC55"/>
  <c r="X56"/>
  <c r="Y56"/>
  <c r="Z56"/>
  <c r="AA56"/>
  <c r="AB56"/>
  <c r="AC56"/>
  <c r="X57"/>
  <c r="Y57"/>
  <c r="Z57"/>
  <c r="AA57"/>
  <c r="AB57"/>
  <c r="AC57"/>
  <c r="X58"/>
  <c r="Y58"/>
  <c r="Z58"/>
  <c r="AA58"/>
  <c r="AB58"/>
  <c r="AC58"/>
  <c r="X59"/>
  <c r="Y59"/>
  <c r="Z59"/>
  <c r="AA59"/>
  <c r="AB59"/>
  <c r="AC59"/>
  <c r="X60"/>
  <c r="Y60"/>
  <c r="Z60"/>
  <c r="AA60"/>
  <c r="AB60"/>
  <c r="AC60"/>
  <c r="X61"/>
  <c r="Y61"/>
  <c r="Z61"/>
  <c r="AA61"/>
  <c r="AB61"/>
  <c r="AC61"/>
  <c r="X62"/>
  <c r="Y62"/>
  <c r="AB62"/>
  <c r="Y49"/>
  <c r="Z49"/>
  <c r="AA49"/>
  <c r="AB49"/>
  <c r="AC49"/>
  <c r="X49"/>
  <c r="G75" i="40"/>
  <c r="G76" s="1"/>
  <c r="H75"/>
  <c r="I75"/>
  <c r="J75"/>
  <c r="K75"/>
  <c r="J76"/>
  <c r="G72"/>
  <c r="I72"/>
  <c r="J72"/>
  <c r="G66"/>
  <c r="H66"/>
  <c r="I66"/>
  <c r="J66"/>
  <c r="K66"/>
  <c r="D4" i="22"/>
  <c r="F4"/>
  <c r="G4"/>
  <c r="I4"/>
  <c r="J4"/>
  <c r="M4"/>
  <c r="O4"/>
  <c r="P4"/>
  <c r="Q4"/>
  <c r="R4"/>
  <c r="S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BH4"/>
  <c r="BI4"/>
  <c r="BJ4"/>
  <c r="D15"/>
  <c r="E15"/>
  <c r="F15"/>
  <c r="G15"/>
  <c r="H15"/>
  <c r="I15"/>
  <c r="J15"/>
  <c r="L15"/>
  <c r="M15"/>
  <c r="O15"/>
  <c r="P15"/>
  <c r="R15"/>
  <c r="S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P15"/>
  <c r="AQ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D22"/>
  <c r="E22"/>
  <c r="F22"/>
  <c r="G22"/>
  <c r="H22"/>
  <c r="I22"/>
  <c r="J22"/>
  <c r="K22"/>
  <c r="L22"/>
  <c r="M22"/>
  <c r="M43" s="1"/>
  <c r="M40" s="1"/>
  <c r="O22"/>
  <c r="O39" s="1"/>
  <c r="O43" s="1"/>
  <c r="O40" s="1"/>
  <c r="P22"/>
  <c r="Q22"/>
  <c r="R22"/>
  <c r="S22"/>
  <c r="S39" s="1"/>
  <c r="S43" s="1"/>
  <c r="S40" s="1"/>
  <c r="T22"/>
  <c r="U22"/>
  <c r="U39" s="1"/>
  <c r="U43" s="1"/>
  <c r="U40" s="1"/>
  <c r="V22"/>
  <c r="W22"/>
  <c r="W39" s="1"/>
  <c r="W43" s="1"/>
  <c r="W40" s="1"/>
  <c r="X22"/>
  <c r="Y22"/>
  <c r="Y39" s="1"/>
  <c r="Y43" s="1"/>
  <c r="Y40" s="1"/>
  <c r="Z22"/>
  <c r="AA22"/>
  <c r="AA39" s="1"/>
  <c r="AA43" s="1"/>
  <c r="AA40" s="1"/>
  <c r="AB22"/>
  <c r="AC22"/>
  <c r="AC39" s="1"/>
  <c r="AD22"/>
  <c r="AE22"/>
  <c r="AE39" s="1"/>
  <c r="AE43" s="1"/>
  <c r="AE40" s="1"/>
  <c r="AF22"/>
  <c r="AG22"/>
  <c r="AG39" s="1"/>
  <c r="AG43" s="1"/>
  <c r="AG40" s="1"/>
  <c r="AH22"/>
  <c r="AI22"/>
  <c r="AI39" s="1"/>
  <c r="AI43" s="1"/>
  <c r="AI40" s="1"/>
  <c r="AJ22"/>
  <c r="AK22"/>
  <c r="AK39" s="1"/>
  <c r="AK43" s="1"/>
  <c r="AK40" s="1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D28"/>
  <c r="E28"/>
  <c r="F28"/>
  <c r="G28"/>
  <c r="H28"/>
  <c r="I28"/>
  <c r="J28"/>
  <c r="K28"/>
  <c r="L28"/>
  <c r="M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D32"/>
  <c r="F32"/>
  <c r="G32"/>
  <c r="I32"/>
  <c r="J32"/>
  <c r="K32"/>
  <c r="L32"/>
  <c r="M32"/>
  <c r="O32"/>
  <c r="P32"/>
  <c r="R32"/>
  <c r="R39" s="1"/>
  <c r="S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D39"/>
  <c r="D43" s="1"/>
  <c r="D40" s="1"/>
  <c r="D44" s="1"/>
  <c r="F39"/>
  <c r="J39"/>
  <c r="J43" s="1"/>
  <c r="J40" s="1"/>
  <c r="J44" s="1"/>
  <c r="L39"/>
  <c r="P39"/>
  <c r="P43" s="1"/>
  <c r="P40" s="1"/>
  <c r="P44" s="1"/>
  <c r="V39"/>
  <c r="V43" s="1"/>
  <c r="V40" s="1"/>
  <c r="X39"/>
  <c r="X43" s="1"/>
  <c r="X40" s="1"/>
  <c r="Z39"/>
  <c r="Z43" s="1"/>
  <c r="Z40" s="1"/>
  <c r="AB39"/>
  <c r="AD39"/>
  <c r="AD43" s="1"/>
  <c r="AD40" s="1"/>
  <c r="AD44" s="1"/>
  <c r="AF39"/>
  <c r="AF43" s="1"/>
  <c r="AF40" s="1"/>
  <c r="AH39"/>
  <c r="AH43" s="1"/>
  <c r="AH40" s="1"/>
  <c r="AJ39"/>
  <c r="AJ43" s="1"/>
  <c r="AJ40" s="1"/>
  <c r="AL39"/>
  <c r="AL43" s="1"/>
  <c r="AL40" s="1"/>
  <c r="AM39"/>
  <c r="AN39"/>
  <c r="AN43" s="1"/>
  <c r="AN40" s="1"/>
  <c r="AN44" s="1"/>
  <c r="AP39"/>
  <c r="AQ39"/>
  <c r="AQ43" s="1"/>
  <c r="AQ40" s="1"/>
  <c r="AS39"/>
  <c r="AS43" s="1"/>
  <c r="AS40" s="1"/>
  <c r="AT39"/>
  <c r="AT43" s="1"/>
  <c r="AT40" s="1"/>
  <c r="AU39"/>
  <c r="AV39"/>
  <c r="AV43" s="1"/>
  <c r="AV40" s="1"/>
  <c r="AW39"/>
  <c r="AW43" s="1"/>
  <c r="AW40" s="1"/>
  <c r="AX39"/>
  <c r="AX43" s="1"/>
  <c r="AX40" s="1"/>
  <c r="AY39"/>
  <c r="AY43" s="1"/>
  <c r="AY40" s="1"/>
  <c r="AZ39"/>
  <c r="AZ43" s="1"/>
  <c r="AZ40" s="1"/>
  <c r="BA39"/>
  <c r="BA43" s="1"/>
  <c r="BA40" s="1"/>
  <c r="BB39"/>
  <c r="BB43" s="1"/>
  <c r="BB40" s="1"/>
  <c r="BC39"/>
  <c r="BD39"/>
  <c r="BD43" s="1"/>
  <c r="BD40" s="1"/>
  <c r="BE39"/>
  <c r="BE43" s="1"/>
  <c r="BE40" s="1"/>
  <c r="BF39"/>
  <c r="BF43" s="1"/>
  <c r="BF40" s="1"/>
  <c r="BF44" s="1"/>
  <c r="BG39"/>
  <c r="BG43" s="1"/>
  <c r="BG40" s="1"/>
  <c r="BH39"/>
  <c r="BH43" s="1"/>
  <c r="BH40" s="1"/>
  <c r="BH44" s="1"/>
  <c r="BI39"/>
  <c r="BJ39"/>
  <c r="AM43"/>
  <c r="AM40" s="1"/>
  <c r="AU43"/>
  <c r="AU40" s="1"/>
  <c r="BC43"/>
  <c r="BC40" s="1"/>
  <c r="D48"/>
  <c r="F48"/>
  <c r="G48"/>
  <c r="I48"/>
  <c r="J48"/>
  <c r="L48"/>
  <c r="M48"/>
  <c r="O48"/>
  <c r="P48"/>
  <c r="R48"/>
  <c r="R62" s="1"/>
  <c r="S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P48"/>
  <c r="AQ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D54"/>
  <c r="E54"/>
  <c r="F54"/>
  <c r="G54"/>
  <c r="H54"/>
  <c r="I54"/>
  <c r="J54"/>
  <c r="K54"/>
  <c r="L54"/>
  <c r="M54"/>
  <c r="O54"/>
  <c r="P54"/>
  <c r="Q54"/>
  <c r="R54"/>
  <c r="S54"/>
  <c r="T54"/>
  <c r="U54"/>
  <c r="V54"/>
  <c r="W54"/>
  <c r="X54"/>
  <c r="Y54"/>
  <c r="Z54"/>
  <c r="AA54"/>
  <c r="AB54"/>
  <c r="AD54"/>
  <c r="AE54"/>
  <c r="AF54"/>
  <c r="AG54"/>
  <c r="AH54"/>
  <c r="AI54"/>
  <c r="AJ54"/>
  <c r="AK54"/>
  <c r="AL54"/>
  <c r="AM54"/>
  <c r="AN54"/>
  <c r="AP54"/>
  <c r="AP62" s="1"/>
  <c r="AQ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F62"/>
  <c r="G62"/>
  <c r="I62"/>
  <c r="J62"/>
  <c r="L62"/>
  <c r="M62"/>
  <c r="O62"/>
  <c r="P62"/>
  <c r="S62"/>
  <c r="U62"/>
  <c r="V62"/>
  <c r="W62"/>
  <c r="X62"/>
  <c r="Y62"/>
  <c r="Z62"/>
  <c r="AA62"/>
  <c r="AB62"/>
  <c r="AD62"/>
  <c r="AE62"/>
  <c r="AF62"/>
  <c r="AG62"/>
  <c r="AH62"/>
  <c r="AI62"/>
  <c r="AJ62"/>
  <c r="AK62"/>
  <c r="AL62"/>
  <c r="AM62"/>
  <c r="AN62"/>
  <c r="AQ62"/>
  <c r="AS62"/>
  <c r="AT62"/>
  <c r="AU62"/>
  <c r="AV62"/>
  <c r="AW62"/>
  <c r="AX62"/>
  <c r="AY62"/>
  <c r="AZ62"/>
  <c r="BA62"/>
  <c r="BB62"/>
  <c r="BC62"/>
  <c r="BD62"/>
  <c r="BE62"/>
  <c r="BF62"/>
  <c r="BG62"/>
  <c r="BH62"/>
  <c r="BI62"/>
  <c r="D62"/>
  <c r="G62" i="40"/>
  <c r="H62"/>
  <c r="I62"/>
  <c r="J62"/>
  <c r="K62"/>
  <c r="I76" l="1"/>
  <c r="F43" i="22"/>
  <c r="F40" s="1"/>
  <c r="F44" s="1"/>
  <c r="I39"/>
  <c r="I43" s="1"/>
  <c r="I40" s="1"/>
  <c r="G39"/>
  <c r="G43" s="1"/>
  <c r="G40" s="1"/>
  <c r="L43"/>
  <c r="L40" s="1"/>
  <c r="L44" s="1"/>
  <c r="AB43"/>
  <c r="AB40" s="1"/>
  <c r="AB44" s="1"/>
  <c r="BI43"/>
  <c r="BI40" s="1"/>
  <c r="AP43"/>
  <c r="AP40" s="1"/>
  <c r="AP44" s="1"/>
  <c r="R43"/>
  <c r="R40" s="1"/>
  <c r="R44" s="1"/>
  <c r="D62" i="12"/>
  <c r="G62"/>
  <c r="I62"/>
  <c r="J62"/>
  <c r="M62"/>
  <c r="O62"/>
  <c r="P62"/>
  <c r="S62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D48"/>
  <c r="F48"/>
  <c r="F62" s="1"/>
  <c r="F44" s="1"/>
  <c r="F41" s="1"/>
  <c r="F45" s="1"/>
  <c r="G48"/>
  <c r="I48"/>
  <c r="J48"/>
  <c r="L48"/>
  <c r="L62" s="1"/>
  <c r="M48"/>
  <c r="O48"/>
  <c r="P48"/>
  <c r="R48"/>
  <c r="R62" s="1"/>
  <c r="S48"/>
  <c r="D44"/>
  <c r="J44"/>
  <c r="P44"/>
  <c r="D40"/>
  <c r="E40"/>
  <c r="F40"/>
  <c r="G40"/>
  <c r="H40"/>
  <c r="I40"/>
  <c r="J40"/>
  <c r="K40"/>
  <c r="L40"/>
  <c r="M40"/>
  <c r="N40"/>
  <c r="O40"/>
  <c r="P40"/>
  <c r="S40"/>
  <c r="U40"/>
  <c r="D41"/>
  <c r="D45" s="1"/>
  <c r="J41"/>
  <c r="J45" s="1"/>
  <c r="P41"/>
  <c r="P45" s="1"/>
  <c r="D29"/>
  <c r="E29"/>
  <c r="F29"/>
  <c r="G29"/>
  <c r="H29"/>
  <c r="I29"/>
  <c r="J29"/>
  <c r="K29"/>
  <c r="L29"/>
  <c r="M29"/>
  <c r="N29"/>
  <c r="O29"/>
  <c r="P29"/>
  <c r="Q29"/>
  <c r="R29"/>
  <c r="S29"/>
  <c r="T29"/>
  <c r="D16"/>
  <c r="E16"/>
  <c r="F16"/>
  <c r="G16"/>
  <c r="H16"/>
  <c r="I16"/>
  <c r="J16"/>
  <c r="K16"/>
  <c r="L16"/>
  <c r="M16"/>
  <c r="N16"/>
  <c r="O16"/>
  <c r="P16"/>
  <c r="R16"/>
  <c r="R40" s="1"/>
  <c r="S16"/>
  <c r="D5"/>
  <c r="E5"/>
  <c r="F5"/>
  <c r="G5"/>
  <c r="H5"/>
  <c r="I5"/>
  <c r="J5"/>
  <c r="K5"/>
  <c r="L5"/>
  <c r="M5"/>
  <c r="N5"/>
  <c r="O5"/>
  <c r="P5"/>
  <c r="Q5"/>
  <c r="R5"/>
  <c r="S5"/>
  <c r="T5"/>
  <c r="U5"/>
  <c r="E137" i="6"/>
  <c r="G22" i="40"/>
  <c r="H22"/>
  <c r="I22"/>
  <c r="J22"/>
  <c r="G32"/>
  <c r="I32"/>
  <c r="I63" s="1"/>
  <c r="J32"/>
  <c r="G42"/>
  <c r="I42"/>
  <c r="J42"/>
  <c r="G52"/>
  <c r="I52"/>
  <c r="J52"/>
  <c r="J63" s="1"/>
  <c r="G63"/>
  <c r="G88"/>
  <c r="I88"/>
  <c r="J88"/>
  <c r="I37" i="41"/>
  <c r="J37"/>
  <c r="I50"/>
  <c r="I77" s="1"/>
  <c r="J50"/>
  <c r="J77"/>
  <c r="I82"/>
  <c r="J82"/>
  <c r="I132"/>
  <c r="J132"/>
  <c r="I223"/>
  <c r="J223"/>
  <c r="I195"/>
  <c r="J195"/>
  <c r="E136" i="5"/>
  <c r="G136"/>
  <c r="E137"/>
  <c r="G137"/>
  <c r="R14" i="29"/>
  <c r="R15"/>
  <c r="R27"/>
  <c r="R28"/>
  <c r="I245" i="41" l="1"/>
  <c r="L44" i="12"/>
  <c r="L41" s="1"/>
  <c r="L45" s="1"/>
  <c r="AA62"/>
  <c r="R44"/>
  <c r="R41" s="1"/>
  <c r="R45" s="1"/>
  <c r="H24" i="20"/>
  <c r="K22"/>
  <c r="H7"/>
  <c r="H8"/>
  <c r="H9"/>
  <c r="H10"/>
  <c r="H11"/>
  <c r="H12"/>
  <c r="H13"/>
  <c r="H14"/>
  <c r="H15"/>
  <c r="H16"/>
  <c r="H17"/>
  <c r="H18"/>
  <c r="H19"/>
  <c r="H20"/>
  <c r="H21"/>
  <c r="H22"/>
  <c r="H23"/>
  <c r="H26"/>
  <c r="H6"/>
  <c r="K21"/>
  <c r="K19"/>
  <c r="K20"/>
  <c r="K23"/>
  <c r="K18"/>
  <c r="K17"/>
  <c r="E136" i="6" l="1"/>
  <c r="G29" i="20"/>
  <c r="H29"/>
  <c r="J29"/>
  <c r="G27"/>
  <c r="H27"/>
  <c r="I27"/>
  <c r="J27"/>
  <c r="G3"/>
  <c r="H3"/>
  <c r="I3"/>
  <c r="J3"/>
  <c r="K3"/>
  <c r="K79" i="19"/>
  <c r="J77"/>
  <c r="J59"/>
  <c r="J54"/>
  <c r="J50"/>
  <c r="J45"/>
  <c r="H38"/>
  <c r="J38"/>
  <c r="J34"/>
  <c r="J29"/>
  <c r="J24"/>
  <c r="J19"/>
  <c r="J13"/>
  <c r="H76"/>
  <c r="H75"/>
  <c r="H74"/>
  <c r="H73"/>
  <c r="H72"/>
  <c r="H71"/>
  <c r="H70"/>
  <c r="H69"/>
  <c r="H68"/>
  <c r="H67"/>
  <c r="H66"/>
  <c r="H61"/>
  <c r="H58"/>
  <c r="H57"/>
  <c r="H59" s="1"/>
  <c r="H53"/>
  <c r="H54" s="1"/>
  <c r="H49"/>
  <c r="H48"/>
  <c r="H50" s="1"/>
  <c r="H44"/>
  <c r="H43"/>
  <c r="H42"/>
  <c r="H41"/>
  <c r="H45" s="1"/>
  <c r="H37"/>
  <c r="H33"/>
  <c r="H32"/>
  <c r="H34" s="1"/>
  <c r="H28"/>
  <c r="H29" s="1"/>
  <c r="H27"/>
  <c r="H23"/>
  <c r="H22"/>
  <c r="H24" s="1"/>
  <c r="H18"/>
  <c r="H17"/>
  <c r="H16"/>
  <c r="H19" s="1"/>
  <c r="H12"/>
  <c r="H11"/>
  <c r="H10"/>
  <c r="H9"/>
  <c r="H8"/>
  <c r="H7"/>
  <c r="H6"/>
  <c r="H13" s="1"/>
  <c r="K75"/>
  <c r="K74"/>
  <c r="G34" i="20" l="1"/>
  <c r="J63" i="19"/>
  <c r="J81" s="1"/>
  <c r="L11" i="8" l="1"/>
  <c r="D49" l="1"/>
  <c r="E49"/>
  <c r="F49"/>
  <c r="G49"/>
  <c r="H49"/>
  <c r="H54" i="4"/>
  <c r="E25"/>
  <c r="H25"/>
  <c r="E26"/>
  <c r="H26"/>
  <c r="E27"/>
  <c r="H27"/>
  <c r="E28"/>
  <c r="H28"/>
  <c r="E29"/>
  <c r="H29"/>
  <c r="E30"/>
  <c r="H30"/>
  <c r="E31"/>
  <c r="H31"/>
  <c r="H95"/>
  <c r="H96"/>
  <c r="H97"/>
  <c r="N8" i="8" s="1"/>
  <c r="H98" i="4"/>
  <c r="H99"/>
  <c r="N10" i="8" s="1"/>
  <c r="N6"/>
  <c r="N7"/>
  <c r="N9"/>
  <c r="D61"/>
  <c r="E24"/>
  <c r="F24"/>
  <c r="G24"/>
  <c r="H24"/>
  <c r="K244" i="41"/>
  <c r="H244"/>
  <c r="F243"/>
  <c r="K242"/>
  <c r="H242"/>
  <c r="K241"/>
  <c r="H241"/>
  <c r="K240"/>
  <c r="H240"/>
  <c r="F239"/>
  <c r="K238"/>
  <c r="H238"/>
  <c r="K237"/>
  <c r="H237"/>
  <c r="K236"/>
  <c r="H236"/>
  <c r="K235"/>
  <c r="H235"/>
  <c r="F234"/>
  <c r="K233"/>
  <c r="H233"/>
  <c r="K232"/>
  <c r="H232"/>
  <c r="K231"/>
  <c r="H231"/>
  <c r="K230"/>
  <c r="H230"/>
  <c r="F229"/>
  <c r="K228"/>
  <c r="H228"/>
  <c r="K227"/>
  <c r="H227"/>
  <c r="K226"/>
  <c r="H226"/>
  <c r="K225"/>
  <c r="H225"/>
  <c r="K224"/>
  <c r="H224"/>
  <c r="F223"/>
  <c r="K222"/>
  <c r="H222"/>
  <c r="K221"/>
  <c r="H221"/>
  <c r="K220"/>
  <c r="H220"/>
  <c r="K219"/>
  <c r="H219"/>
  <c r="K218"/>
  <c r="H218"/>
  <c r="K217"/>
  <c r="H217"/>
  <c r="K216"/>
  <c r="H216"/>
  <c r="K215"/>
  <c r="H215"/>
  <c r="K214"/>
  <c r="H214"/>
  <c r="K213"/>
  <c r="H213"/>
  <c r="K212"/>
  <c r="H212"/>
  <c r="K211"/>
  <c r="K223" s="1"/>
  <c r="H211"/>
  <c r="K210"/>
  <c r="H210"/>
  <c r="K209"/>
  <c r="H209"/>
  <c r="K208"/>
  <c r="H208"/>
  <c r="K207"/>
  <c r="H207"/>
  <c r="K206"/>
  <c r="H206"/>
  <c r="K205"/>
  <c r="H205"/>
  <c r="K204"/>
  <c r="H204"/>
  <c r="K203"/>
  <c r="H203"/>
  <c r="K202"/>
  <c r="H202"/>
  <c r="K201"/>
  <c r="H201"/>
  <c r="K200"/>
  <c r="H200"/>
  <c r="K199"/>
  <c r="H199"/>
  <c r="K198"/>
  <c r="H198"/>
  <c r="K197"/>
  <c r="H197"/>
  <c r="H223" s="1"/>
  <c r="K196"/>
  <c r="H196"/>
  <c r="F195"/>
  <c r="K194"/>
  <c r="H194"/>
  <c r="K193"/>
  <c r="H193"/>
  <c r="K192"/>
  <c r="K191"/>
  <c r="K190"/>
  <c r="H190"/>
  <c r="K189"/>
  <c r="H189"/>
  <c r="K188"/>
  <c r="H188"/>
  <c r="K187"/>
  <c r="H187"/>
  <c r="K186"/>
  <c r="H186"/>
  <c r="K185"/>
  <c r="H185"/>
  <c r="K184"/>
  <c r="H184"/>
  <c r="K183"/>
  <c r="H183"/>
  <c r="K182"/>
  <c r="H182"/>
  <c r="K181"/>
  <c r="H181"/>
  <c r="K180"/>
  <c r="H180"/>
  <c r="K179"/>
  <c r="H179"/>
  <c r="K178"/>
  <c r="H178"/>
  <c r="K177"/>
  <c r="H177"/>
  <c r="K176"/>
  <c r="H176"/>
  <c r="K175"/>
  <c r="H175"/>
  <c r="K174"/>
  <c r="H174"/>
  <c r="K173"/>
  <c r="H173"/>
  <c r="K172"/>
  <c r="H172"/>
  <c r="K171"/>
  <c r="H171"/>
  <c r="K170"/>
  <c r="H170"/>
  <c r="K169"/>
  <c r="H169"/>
  <c r="K168"/>
  <c r="H168"/>
  <c r="K167"/>
  <c r="H167"/>
  <c r="K166"/>
  <c r="H166"/>
  <c r="K165"/>
  <c r="H165"/>
  <c r="K164"/>
  <c r="H164"/>
  <c r="K163"/>
  <c r="H163"/>
  <c r="K162"/>
  <c r="H162"/>
  <c r="K161"/>
  <c r="H161"/>
  <c r="K160"/>
  <c r="H160"/>
  <c r="K159"/>
  <c r="H159"/>
  <c r="K158"/>
  <c r="H158"/>
  <c r="K157"/>
  <c r="H157"/>
  <c r="K156"/>
  <c r="H156"/>
  <c r="K155"/>
  <c r="H155"/>
  <c r="K154"/>
  <c r="H154"/>
  <c r="K153"/>
  <c r="K195" s="1"/>
  <c r="H153"/>
  <c r="H195" s="1"/>
  <c r="K152"/>
  <c r="H152"/>
  <c r="F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K139"/>
  <c r="H139"/>
  <c r="F138"/>
  <c r="K137"/>
  <c r="H137"/>
  <c r="K136"/>
  <c r="H136"/>
  <c r="K135"/>
  <c r="H135"/>
  <c r="K134"/>
  <c r="H134"/>
  <c r="K133"/>
  <c r="H133"/>
  <c r="F132"/>
  <c r="K131"/>
  <c r="H131"/>
  <c r="K130"/>
  <c r="H130"/>
  <c r="K129"/>
  <c r="H129"/>
  <c r="K128"/>
  <c r="H128"/>
  <c r="K127"/>
  <c r="H127"/>
  <c r="K126"/>
  <c r="H126"/>
  <c r="K125"/>
  <c r="H125"/>
  <c r="K124"/>
  <c r="K132" s="1"/>
  <c r="H124"/>
  <c r="K123"/>
  <c r="H123"/>
  <c r="K122"/>
  <c r="H122"/>
  <c r="K121"/>
  <c r="H121"/>
  <c r="K120"/>
  <c r="H120"/>
  <c r="H132" s="1"/>
  <c r="K119"/>
  <c r="H119"/>
  <c r="K118"/>
  <c r="H118"/>
  <c r="F117"/>
  <c r="K116"/>
  <c r="H116"/>
  <c r="K115"/>
  <c r="H115"/>
  <c r="F114"/>
  <c r="K113"/>
  <c r="H113"/>
  <c r="K112"/>
  <c r="H112"/>
  <c r="K111"/>
  <c r="H111"/>
  <c r="K110"/>
  <c r="H110"/>
  <c r="K109"/>
  <c r="H109"/>
  <c r="K108"/>
  <c r="H108"/>
  <c r="K107"/>
  <c r="H107"/>
  <c r="K106"/>
  <c r="H106"/>
  <c r="K105"/>
  <c r="H105"/>
  <c r="K104"/>
  <c r="H104"/>
  <c r="K103"/>
  <c r="H103"/>
  <c r="F102"/>
  <c r="K101"/>
  <c r="H101"/>
  <c r="K100"/>
  <c r="H100"/>
  <c r="K99"/>
  <c r="H99"/>
  <c r="H102" s="1"/>
  <c r="K98"/>
  <c r="H98"/>
  <c r="F97"/>
  <c r="K96"/>
  <c r="H96"/>
  <c r="K95"/>
  <c r="H95"/>
  <c r="H94"/>
  <c r="K92"/>
  <c r="H92"/>
  <c r="K91"/>
  <c r="H91"/>
  <c r="F90"/>
  <c r="K89"/>
  <c r="H89"/>
  <c r="K88"/>
  <c r="H88"/>
  <c r="K87"/>
  <c r="H87"/>
  <c r="F86"/>
  <c r="K85"/>
  <c r="H85"/>
  <c r="K84"/>
  <c r="H84"/>
  <c r="K83"/>
  <c r="H83"/>
  <c r="F82"/>
  <c r="K81"/>
  <c r="H81"/>
  <c r="K80"/>
  <c r="H80"/>
  <c r="K79"/>
  <c r="K82" s="1"/>
  <c r="H79"/>
  <c r="H82" s="1"/>
  <c r="K78"/>
  <c r="H78"/>
  <c r="F76"/>
  <c r="F77" s="1"/>
  <c r="K75"/>
  <c r="H75"/>
  <c r="K74"/>
  <c r="H74"/>
  <c r="K73"/>
  <c r="H73"/>
  <c r="K72"/>
  <c r="H72"/>
  <c r="K71"/>
  <c r="H71"/>
  <c r="K70"/>
  <c r="H70"/>
  <c r="K69"/>
  <c r="H69"/>
  <c r="K68"/>
  <c r="H68"/>
  <c r="K67"/>
  <c r="H67"/>
  <c r="K66"/>
  <c r="H66"/>
  <c r="K65"/>
  <c r="H65"/>
  <c r="K64"/>
  <c r="H64"/>
  <c r="F63"/>
  <c r="K62"/>
  <c r="H62"/>
  <c r="K61"/>
  <c r="H61"/>
  <c r="K60"/>
  <c r="H60"/>
  <c r="K59"/>
  <c r="H59"/>
  <c r="K58"/>
  <c r="H58"/>
  <c r="K57"/>
  <c r="H57"/>
  <c r="K56"/>
  <c r="H56"/>
  <c r="K55"/>
  <c r="H55"/>
  <c r="K54"/>
  <c r="H54"/>
  <c r="K53"/>
  <c r="K63" s="1"/>
  <c r="H53"/>
  <c r="H63" s="1"/>
  <c r="K52"/>
  <c r="H52"/>
  <c r="K51"/>
  <c r="H51"/>
  <c r="F50"/>
  <c r="K49"/>
  <c r="H49"/>
  <c r="K48"/>
  <c r="H48"/>
  <c r="K47"/>
  <c r="H47"/>
  <c r="K46"/>
  <c r="H46"/>
  <c r="K45"/>
  <c r="H45"/>
  <c r="K44"/>
  <c r="H44"/>
  <c r="K43"/>
  <c r="H43"/>
  <c r="K42"/>
  <c r="H42"/>
  <c r="K41"/>
  <c r="H41"/>
  <c r="K40"/>
  <c r="K50" s="1"/>
  <c r="H40"/>
  <c r="H50" s="1"/>
  <c r="K39"/>
  <c r="H39"/>
  <c r="K38"/>
  <c r="H38"/>
  <c r="F37"/>
  <c r="K36"/>
  <c r="H36"/>
  <c r="K35"/>
  <c r="H35"/>
  <c r="K34"/>
  <c r="H34"/>
  <c r="K33"/>
  <c r="H33"/>
  <c r="K32"/>
  <c r="H32"/>
  <c r="K31"/>
  <c r="H31"/>
  <c r="K30"/>
  <c r="H30"/>
  <c r="K29"/>
  <c r="H29"/>
  <c r="K28"/>
  <c r="H28"/>
  <c r="K27"/>
  <c r="K37" s="1"/>
  <c r="H27"/>
  <c r="H37" s="1"/>
  <c r="K26"/>
  <c r="H26"/>
  <c r="K25"/>
  <c r="H25"/>
  <c r="F24"/>
  <c r="K23"/>
  <c r="H23"/>
  <c r="K22"/>
  <c r="H22"/>
  <c r="K21"/>
  <c r="H21"/>
  <c r="K20"/>
  <c r="H20"/>
  <c r="K19"/>
  <c r="H19"/>
  <c r="K18"/>
  <c r="H18"/>
  <c r="K17"/>
  <c r="H17"/>
  <c r="K16"/>
  <c r="H16"/>
  <c r="K15"/>
  <c r="H15"/>
  <c r="K14"/>
  <c r="K24" s="1"/>
  <c r="H14"/>
  <c r="H24" s="1"/>
  <c r="F148" i="40"/>
  <c r="K147"/>
  <c r="H147"/>
  <c r="K146"/>
  <c r="H146"/>
  <c r="K145"/>
  <c r="H145"/>
  <c r="K144"/>
  <c r="H144"/>
  <c r="F143"/>
  <c r="K142"/>
  <c r="H142"/>
  <c r="K141"/>
  <c r="H141"/>
  <c r="K140"/>
  <c r="H140"/>
  <c r="K139"/>
  <c r="H139"/>
  <c r="K138"/>
  <c r="H138"/>
  <c r="K137"/>
  <c r="H137"/>
  <c r="F136"/>
  <c r="K135"/>
  <c r="H135"/>
  <c r="K134"/>
  <c r="H134"/>
  <c r="K133"/>
  <c r="H133"/>
  <c r="K132"/>
  <c r="H132"/>
  <c r="K131"/>
  <c r="H131"/>
  <c r="K130"/>
  <c r="H130"/>
  <c r="K129"/>
  <c r="H129"/>
  <c r="K128"/>
  <c r="H128"/>
  <c r="F127"/>
  <c r="K126"/>
  <c r="H126"/>
  <c r="K125"/>
  <c r="H125"/>
  <c r="K124"/>
  <c r="H124"/>
  <c r="K123"/>
  <c r="H123"/>
  <c r="F122"/>
  <c r="K121"/>
  <c r="H121"/>
  <c r="K120"/>
  <c r="H120"/>
  <c r="K119"/>
  <c r="H119"/>
  <c r="K118"/>
  <c r="H118"/>
  <c r="F117"/>
  <c r="K116"/>
  <c r="H116"/>
  <c r="K117"/>
  <c r="H115"/>
  <c r="H117" s="1"/>
  <c r="K111"/>
  <c r="H111"/>
  <c r="K110"/>
  <c r="H110"/>
  <c r="K109"/>
  <c r="H109"/>
  <c r="K108"/>
  <c r="H108"/>
  <c r="K107"/>
  <c r="H107"/>
  <c r="K106"/>
  <c r="H106"/>
  <c r="K105"/>
  <c r="H105"/>
  <c r="K104"/>
  <c r="H104"/>
  <c r="K103"/>
  <c r="H103"/>
  <c r="K102"/>
  <c r="H102"/>
  <c r="K101"/>
  <c r="H101"/>
  <c r="K100"/>
  <c r="H100"/>
  <c r="K99"/>
  <c r="H99"/>
  <c r="K98"/>
  <c r="H98"/>
  <c r="K97"/>
  <c r="H97"/>
  <c r="K96"/>
  <c r="H96"/>
  <c r="K95"/>
  <c r="H95"/>
  <c r="K94"/>
  <c r="H94"/>
  <c r="K93"/>
  <c r="H93"/>
  <c r="K92"/>
  <c r="H92"/>
  <c r="K91"/>
  <c r="H91"/>
  <c r="K90"/>
  <c r="H90"/>
  <c r="K89"/>
  <c r="H89"/>
  <c r="F88"/>
  <c r="K87"/>
  <c r="H87"/>
  <c r="K86"/>
  <c r="H86"/>
  <c r="K85"/>
  <c r="H85"/>
  <c r="K84"/>
  <c r="H84"/>
  <c r="K83"/>
  <c r="H83"/>
  <c r="K82"/>
  <c r="H82"/>
  <c r="H88" s="1"/>
  <c r="K81"/>
  <c r="H81"/>
  <c r="K79"/>
  <c r="H79"/>
  <c r="K78"/>
  <c r="H78"/>
  <c r="K77"/>
  <c r="H77"/>
  <c r="F75"/>
  <c r="F76" s="1"/>
  <c r="K74"/>
  <c r="H74"/>
  <c r="K73"/>
  <c r="H73"/>
  <c r="F72"/>
  <c r="K71"/>
  <c r="K72" s="1"/>
  <c r="K76" s="1"/>
  <c r="H71"/>
  <c r="H72" s="1"/>
  <c r="H76" s="1"/>
  <c r="K69"/>
  <c r="H69"/>
  <c r="K68"/>
  <c r="H68"/>
  <c r="K67"/>
  <c r="H67"/>
  <c r="F66"/>
  <c r="K65"/>
  <c r="H65"/>
  <c r="K64"/>
  <c r="H64"/>
  <c r="F62"/>
  <c r="F63" s="1"/>
  <c r="K61"/>
  <c r="H61"/>
  <c r="K60"/>
  <c r="H60"/>
  <c r="K59"/>
  <c r="H59"/>
  <c r="K58"/>
  <c r="H58"/>
  <c r="K57"/>
  <c r="H57"/>
  <c r="K56"/>
  <c r="H56"/>
  <c r="K55"/>
  <c r="H55"/>
  <c r="K54"/>
  <c r="H54"/>
  <c r="K53"/>
  <c r="H53"/>
  <c r="F52"/>
  <c r="K51"/>
  <c r="H51"/>
  <c r="K50"/>
  <c r="H50"/>
  <c r="K49"/>
  <c r="H49"/>
  <c r="K48"/>
  <c r="H48"/>
  <c r="K47"/>
  <c r="H47"/>
  <c r="K46"/>
  <c r="H46"/>
  <c r="K45"/>
  <c r="H45"/>
  <c r="K44"/>
  <c r="H44"/>
  <c r="H52" s="1"/>
  <c r="K43"/>
  <c r="H43"/>
  <c r="F42"/>
  <c r="K41"/>
  <c r="H41"/>
  <c r="K40"/>
  <c r="H40"/>
  <c r="K39"/>
  <c r="H39"/>
  <c r="K38"/>
  <c r="H38"/>
  <c r="K37"/>
  <c r="H37"/>
  <c r="K36"/>
  <c r="H36"/>
  <c r="K35"/>
  <c r="H35"/>
  <c r="K34"/>
  <c r="K42" s="1"/>
  <c r="H34"/>
  <c r="H42" s="1"/>
  <c r="K33"/>
  <c r="H33"/>
  <c r="F32"/>
  <c r="K31"/>
  <c r="H31"/>
  <c r="K30"/>
  <c r="H30"/>
  <c r="K29"/>
  <c r="H29"/>
  <c r="K28"/>
  <c r="H28"/>
  <c r="K27"/>
  <c r="H27"/>
  <c r="K26"/>
  <c r="H26"/>
  <c r="K25"/>
  <c r="H25"/>
  <c r="K24"/>
  <c r="H24"/>
  <c r="K23"/>
  <c r="H23"/>
  <c r="F22"/>
  <c r="K21"/>
  <c r="H21"/>
  <c r="K20"/>
  <c r="H20"/>
  <c r="K19"/>
  <c r="H19"/>
  <c r="K18"/>
  <c r="H18"/>
  <c r="K17"/>
  <c r="K22" s="1"/>
  <c r="H17"/>
  <c r="F150" l="1"/>
  <c r="K88"/>
  <c r="H32"/>
  <c r="K32"/>
  <c r="H63"/>
  <c r="H77" i="41"/>
  <c r="H245" s="1"/>
  <c r="K52" i="40"/>
  <c r="K63" s="1"/>
  <c r="K77" i="41"/>
  <c r="K245" s="1"/>
  <c r="N18" i="8"/>
  <c r="F245" i="41"/>
  <c r="H243"/>
  <c r="K243"/>
  <c r="K153" i="40" l="1"/>
  <c r="AK53" i="3" l="1"/>
  <c r="AE53"/>
  <c r="H137" i="5" l="1"/>
  <c r="H71"/>
  <c r="H62" i="6"/>
  <c r="H137"/>
  <c r="AI32" i="3"/>
  <c r="AK32"/>
  <c r="AO32"/>
  <c r="AK33"/>
  <c r="AO33"/>
  <c r="AK34"/>
  <c r="AO34"/>
  <c r="AK35"/>
  <c r="AO35"/>
  <c r="AK36"/>
  <c r="AO36"/>
  <c r="AK37"/>
  <c r="AO37"/>
  <c r="AK38"/>
  <c r="AO38"/>
  <c r="AI39"/>
  <c r="AK39"/>
  <c r="AO39"/>
  <c r="AI40"/>
  <c r="AK40"/>
  <c r="AO40"/>
  <c r="AI41"/>
  <c r="AO41"/>
  <c r="AE12"/>
  <c r="AF12"/>
  <c r="AI12"/>
  <c r="AK12"/>
  <c r="AL12"/>
  <c r="AO12"/>
  <c r="AE13"/>
  <c r="AF13"/>
  <c r="AI13"/>
  <c r="AK13"/>
  <c r="AL13"/>
  <c r="AO13"/>
  <c r="AE14"/>
  <c r="AF14"/>
  <c r="AI14"/>
  <c r="AK14"/>
  <c r="AL14"/>
  <c r="AO14"/>
  <c r="AE15"/>
  <c r="AF15"/>
  <c r="AI15"/>
  <c r="AK15"/>
  <c r="AL15"/>
  <c r="AO15"/>
  <c r="AE16"/>
  <c r="AI16"/>
  <c r="AK16"/>
  <c r="AO16"/>
  <c r="BM33" i="22"/>
  <c r="BO33"/>
  <c r="BP33"/>
  <c r="BR33"/>
  <c r="BS33"/>
  <c r="BU33"/>
  <c r="BV33"/>
  <c r="BM34"/>
  <c r="BO34"/>
  <c r="BP34"/>
  <c r="BR34"/>
  <c r="BS34"/>
  <c r="BU34"/>
  <c r="BV34"/>
  <c r="BM35"/>
  <c r="BO35"/>
  <c r="BP35"/>
  <c r="BR35"/>
  <c r="BS35"/>
  <c r="BU35"/>
  <c r="BV35"/>
  <c r="BM36"/>
  <c r="BO36"/>
  <c r="BP36"/>
  <c r="BR36"/>
  <c r="BS36"/>
  <c r="BU36"/>
  <c r="BV36"/>
  <c r="BM37"/>
  <c r="AF53" i="3" s="1"/>
  <c r="BO37" i="22"/>
  <c r="AH53" i="3" s="1"/>
  <c r="BP37" i="22"/>
  <c r="AI53" i="3" s="1"/>
  <c r="BR37" i="22"/>
  <c r="BS37"/>
  <c r="AL53" i="3" s="1"/>
  <c r="BU37" i="22"/>
  <c r="BV37"/>
  <c r="BM38"/>
  <c r="BO38"/>
  <c r="BP38"/>
  <c r="BR38"/>
  <c r="BS38"/>
  <c r="BU38"/>
  <c r="BV38"/>
  <c r="BM39"/>
  <c r="BO39"/>
  <c r="BR39"/>
  <c r="BS39"/>
  <c r="BU39"/>
  <c r="BV39"/>
  <c r="BM41"/>
  <c r="BO41"/>
  <c r="BP41"/>
  <c r="BR41"/>
  <c r="BS41"/>
  <c r="BU41"/>
  <c r="BV41"/>
  <c r="BM42"/>
  <c r="BO42"/>
  <c r="BP42"/>
  <c r="BR42"/>
  <c r="BS42"/>
  <c r="BU42"/>
  <c r="BV42"/>
  <c r="BM32"/>
  <c r="BO32"/>
  <c r="BR32"/>
  <c r="BS32"/>
  <c r="BU32"/>
  <c r="BV32"/>
  <c r="BM20"/>
  <c r="AF16" i="3" s="1"/>
  <c r="BO20" i="22"/>
  <c r="AH16" i="3" s="1"/>
  <c r="BP20" i="22"/>
  <c r="BR20"/>
  <c r="BS20"/>
  <c r="AL16" i="3" s="1"/>
  <c r="BU20" i="22"/>
  <c r="AN16" i="3" s="1"/>
  <c r="BV20" i="22"/>
  <c r="BM15"/>
  <c r="AF11" i="3" s="1"/>
  <c r="BO15" i="22"/>
  <c r="AH11" i="3" s="1"/>
  <c r="BP15" i="22"/>
  <c r="AI11" i="3" s="1"/>
  <c r="BR15" i="22"/>
  <c r="AK11" i="3" s="1"/>
  <c r="BS15" i="22"/>
  <c r="AL11" i="3" s="1"/>
  <c r="BU15" i="22"/>
  <c r="AN11" i="3" s="1"/>
  <c r="BV15" i="22"/>
  <c r="AO11" i="3" s="1"/>
  <c r="BR4" i="22"/>
  <c r="BS4"/>
  <c r="BU4"/>
  <c r="BV4"/>
  <c r="BR5"/>
  <c r="BS5"/>
  <c r="AL32" i="3" s="1"/>
  <c r="BU5" i="22"/>
  <c r="AN32" i="3" s="1"/>
  <c r="BV5" i="22"/>
  <c r="BR6"/>
  <c r="BS6"/>
  <c r="AL33" i="3" s="1"/>
  <c r="BU6" i="22"/>
  <c r="BV6"/>
  <c r="BR7"/>
  <c r="BS7"/>
  <c r="AL34" i="3" s="1"/>
  <c r="BU7" i="22"/>
  <c r="BV7"/>
  <c r="BR8"/>
  <c r="BS8"/>
  <c r="AL35" i="3" s="1"/>
  <c r="BU8" i="22"/>
  <c r="BV8"/>
  <c r="BR9"/>
  <c r="BS9"/>
  <c r="AL36" i="3" s="1"/>
  <c r="BU9" i="22"/>
  <c r="BV9"/>
  <c r="BR10"/>
  <c r="BS10"/>
  <c r="AL37" i="3" s="1"/>
  <c r="BU10" i="22"/>
  <c r="BV10"/>
  <c r="BR11"/>
  <c r="BS11"/>
  <c r="AL38" i="3" s="1"/>
  <c r="BU11" i="22"/>
  <c r="BV11"/>
  <c r="BR12"/>
  <c r="BS12"/>
  <c r="AL39" i="3" s="1"/>
  <c r="BU12" i="22"/>
  <c r="BV12"/>
  <c r="BR13"/>
  <c r="BS13"/>
  <c r="AL40" i="3" s="1"/>
  <c r="BU13" i="22"/>
  <c r="BV13"/>
  <c r="BR14"/>
  <c r="AK41" i="3" s="1"/>
  <c r="BS14" i="22"/>
  <c r="AL41" i="3" s="1"/>
  <c r="BU14" i="22"/>
  <c r="AN41" i="3" s="1"/>
  <c r="BV14" i="22"/>
  <c r="BM4"/>
  <c r="BO4"/>
  <c r="BM5"/>
  <c r="AF32" i="3" s="1"/>
  <c r="BO5" i="22"/>
  <c r="AH32" i="3" s="1"/>
  <c r="BP5" i="22"/>
  <c r="BM6"/>
  <c r="AF33" i="3" s="1"/>
  <c r="BO6" i="22"/>
  <c r="AH33" i="3" s="1"/>
  <c r="BP6" i="22"/>
  <c r="AI33" i="3" s="1"/>
  <c r="BM7" i="22"/>
  <c r="AF34" i="3" s="1"/>
  <c r="BO7" i="22"/>
  <c r="AH34" i="3" s="1"/>
  <c r="BP7" i="22"/>
  <c r="AI34" i="3" s="1"/>
  <c r="BM8" i="22"/>
  <c r="AF35" i="3" s="1"/>
  <c r="BO8" i="22"/>
  <c r="AH35" i="3" s="1"/>
  <c r="BP8" i="22"/>
  <c r="AI35" i="3" s="1"/>
  <c r="BM9" i="22"/>
  <c r="AF36" i="3" s="1"/>
  <c r="BO9" i="22"/>
  <c r="AH36" i="3" s="1"/>
  <c r="BP9" i="22"/>
  <c r="AI36" i="3" s="1"/>
  <c r="BM10" i="22"/>
  <c r="AF37" i="3" s="1"/>
  <c r="BO10" i="22"/>
  <c r="AH37" i="3" s="1"/>
  <c r="BP10" i="22"/>
  <c r="AI37" i="3" s="1"/>
  <c r="BM11" i="22"/>
  <c r="AF38" i="3" s="1"/>
  <c r="BO11" i="22"/>
  <c r="AH38" i="3" s="1"/>
  <c r="BP11" i="22"/>
  <c r="AI38" i="3" s="1"/>
  <c r="BM12" i="22"/>
  <c r="AF39" i="3" s="1"/>
  <c r="BO12" i="22"/>
  <c r="AH39" i="3" s="1"/>
  <c r="BP12" i="22"/>
  <c r="BM13"/>
  <c r="AF40" i="3" s="1"/>
  <c r="BO13" i="22"/>
  <c r="AH40" i="3" s="1"/>
  <c r="BP13" i="22"/>
  <c r="BM14"/>
  <c r="AF41" i="3" s="1"/>
  <c r="BO14" i="22"/>
  <c r="AH41" i="3" s="1"/>
  <c r="BP14" i="22"/>
  <c r="AK93" i="3"/>
  <c r="AK94"/>
  <c r="AK95"/>
  <c r="AO95"/>
  <c r="AK96"/>
  <c r="AO96"/>
  <c r="AK98"/>
  <c r="AO98"/>
  <c r="AK99"/>
  <c r="AO99"/>
  <c r="AK100"/>
  <c r="AO100"/>
  <c r="AO92"/>
  <c r="BS48" i="22"/>
  <c r="BU48"/>
  <c r="BS49"/>
  <c r="AL92" i="3" s="1"/>
  <c r="BU49" i="22"/>
  <c r="AN92" i="3" s="1"/>
  <c r="BV49" i="22"/>
  <c r="BS50"/>
  <c r="AL93" i="3" s="1"/>
  <c r="BU50" i="22"/>
  <c r="AN93" i="3" s="1"/>
  <c r="BV50" i="22"/>
  <c r="AO93" i="3" s="1"/>
  <c r="BS51" i="22"/>
  <c r="AL94" i="3" s="1"/>
  <c r="BU51" i="22"/>
  <c r="AN94" i="3" s="1"/>
  <c r="BV51" i="22"/>
  <c r="AO94" i="3" s="1"/>
  <c r="BS52" i="22"/>
  <c r="AL95" i="3" s="1"/>
  <c r="BU52" i="22"/>
  <c r="AN95" i="3" s="1"/>
  <c r="BV52" i="22"/>
  <c r="BS53"/>
  <c r="AL96" i="3" s="1"/>
  <c r="BU53" i="22"/>
  <c r="AN96" i="3" s="1"/>
  <c r="BV53" i="22"/>
  <c r="BS54"/>
  <c r="AL97" i="3" s="1"/>
  <c r="BU54" i="22"/>
  <c r="AN97" i="3" s="1"/>
  <c r="BV54" i="22"/>
  <c r="BS55"/>
  <c r="AL98" i="3" s="1"/>
  <c r="BU55" i="22"/>
  <c r="AN98" i="3" s="1"/>
  <c r="BV55" i="22"/>
  <c r="BS56"/>
  <c r="AL99" i="3" s="1"/>
  <c r="BU56" i="22"/>
  <c r="AN99" i="3" s="1"/>
  <c r="BV56" i="22"/>
  <c r="BS57"/>
  <c r="AL100" i="3" s="1"/>
  <c r="BU57" i="22"/>
  <c r="AN100" i="3" s="1"/>
  <c r="BV57" i="22"/>
  <c r="BS58"/>
  <c r="BU58"/>
  <c r="BV58"/>
  <c r="BS59"/>
  <c r="BU59"/>
  <c r="BV59"/>
  <c r="BS60"/>
  <c r="BU60"/>
  <c r="BV60"/>
  <c r="BS61"/>
  <c r="BU61"/>
  <c r="BV61"/>
  <c r="AK92" i="3"/>
  <c r="AE93"/>
  <c r="AE94"/>
  <c r="AE95"/>
  <c r="AE96"/>
  <c r="AE98"/>
  <c r="AE99"/>
  <c r="AI99"/>
  <c r="AE100"/>
  <c r="BM48" i="22"/>
  <c r="BO48"/>
  <c r="BP48"/>
  <c r="BM49"/>
  <c r="AF92" i="3" s="1"/>
  <c r="BO49" i="22"/>
  <c r="AH92" i="3" s="1"/>
  <c r="BP49" i="22"/>
  <c r="AI92" i="3" s="1"/>
  <c r="BM50" i="22"/>
  <c r="AF93" i="3" s="1"/>
  <c r="BO50" i="22"/>
  <c r="AH93" i="3" s="1"/>
  <c r="BP50" i="22"/>
  <c r="AI93" i="3" s="1"/>
  <c r="BM51" i="22"/>
  <c r="AF94" i="3" s="1"/>
  <c r="BO51" i="22"/>
  <c r="AH94" i="3" s="1"/>
  <c r="BP51" i="22"/>
  <c r="AI94" i="3" s="1"/>
  <c r="BM52" i="22"/>
  <c r="AF95" i="3" s="1"/>
  <c r="BO52" i="22"/>
  <c r="AH95" i="3" s="1"/>
  <c r="BP52" i="22"/>
  <c r="AI95" i="3" s="1"/>
  <c r="BM53" i="22"/>
  <c r="AF96" i="3" s="1"/>
  <c r="BO53" i="22"/>
  <c r="AH96" i="3" s="1"/>
  <c r="BP53" i="22"/>
  <c r="AI96" i="3" s="1"/>
  <c r="BM54" i="22"/>
  <c r="BO54"/>
  <c r="BM55"/>
  <c r="AF98" i="3" s="1"/>
  <c r="BO55" i="22"/>
  <c r="AH98" i="3" s="1"/>
  <c r="BP55" i="22"/>
  <c r="AI98" i="3" s="1"/>
  <c r="BM56" i="22"/>
  <c r="AF99" i="3" s="1"/>
  <c r="BO56" i="22"/>
  <c r="AH99" i="3" s="1"/>
  <c r="BP56" i="22"/>
  <c r="BM57"/>
  <c r="AF100" i="3" s="1"/>
  <c r="BO57" i="22"/>
  <c r="AH100" i="3" s="1"/>
  <c r="BP57" i="22"/>
  <c r="AI100" i="3" s="1"/>
  <c r="BM58" i="22"/>
  <c r="BO58"/>
  <c r="BP58"/>
  <c r="BM59"/>
  <c r="BO59"/>
  <c r="BP59"/>
  <c r="BM60"/>
  <c r="BO60"/>
  <c r="BP60"/>
  <c r="BM61"/>
  <c r="BO61"/>
  <c r="BP61"/>
  <c r="AE92" i="3"/>
  <c r="H136" i="7"/>
  <c r="H18"/>
  <c r="AS5" i="3" l="1"/>
  <c r="AT5"/>
  <c r="AV5"/>
  <c r="AW5"/>
  <c r="AS6"/>
  <c r="AT6"/>
  <c r="AV6"/>
  <c r="AW6"/>
  <c r="AS7"/>
  <c r="AT7"/>
  <c r="AV7"/>
  <c r="AW7"/>
  <c r="AS8"/>
  <c r="AT8"/>
  <c r="AV8"/>
  <c r="AW8"/>
  <c r="AS9"/>
  <c r="AT9"/>
  <c r="AV9"/>
  <c r="AW9"/>
  <c r="AS10"/>
  <c r="AT10"/>
  <c r="AV10"/>
  <c r="AW10"/>
  <c r="AS12"/>
  <c r="AT12"/>
  <c r="AV12"/>
  <c r="AW12"/>
  <c r="AS13"/>
  <c r="AT13"/>
  <c r="AV13"/>
  <c r="AW13"/>
  <c r="AS14"/>
  <c r="AT14"/>
  <c r="AV14"/>
  <c r="AW14"/>
  <c r="AS15"/>
  <c r="AT15"/>
  <c r="AV15"/>
  <c r="AW15"/>
  <c r="AS16"/>
  <c r="AT16"/>
  <c r="AV16"/>
  <c r="AW16"/>
  <c r="AS18"/>
  <c r="AT18"/>
  <c r="AV18"/>
  <c r="AW18"/>
  <c r="AS19"/>
  <c r="AT19"/>
  <c r="AV19"/>
  <c r="AW19"/>
  <c r="AS20"/>
  <c r="AT20"/>
  <c r="AV20"/>
  <c r="AW20"/>
  <c r="AS21"/>
  <c r="AT21"/>
  <c r="AV21"/>
  <c r="AW21"/>
  <c r="AS22"/>
  <c r="AT22"/>
  <c r="AV22"/>
  <c r="AW22"/>
  <c r="AS24"/>
  <c r="AT24"/>
  <c r="AV24"/>
  <c r="AW24"/>
  <c r="AS25"/>
  <c r="AT25"/>
  <c r="AV25"/>
  <c r="AW25"/>
  <c r="AS26"/>
  <c r="AT26"/>
  <c r="AV26"/>
  <c r="AW26"/>
  <c r="AS27"/>
  <c r="AT27"/>
  <c r="AV27"/>
  <c r="AW27"/>
  <c r="AS28"/>
  <c r="AT28"/>
  <c r="AV28"/>
  <c r="AW28"/>
  <c r="AS29"/>
  <c r="AT29"/>
  <c r="AV29"/>
  <c r="AW29"/>
  <c r="AS30"/>
  <c r="AT30"/>
  <c r="AV30"/>
  <c r="AW30"/>
  <c r="AS32"/>
  <c r="AT32"/>
  <c r="AV32"/>
  <c r="AW32"/>
  <c r="AS33"/>
  <c r="AT33"/>
  <c r="AV33"/>
  <c r="AW33"/>
  <c r="AS34"/>
  <c r="AT34"/>
  <c r="AV34"/>
  <c r="AW34"/>
  <c r="AS35"/>
  <c r="AT35"/>
  <c r="AV35"/>
  <c r="AW35"/>
  <c r="AS36"/>
  <c r="AT36"/>
  <c r="AV36"/>
  <c r="AW36"/>
  <c r="AS37"/>
  <c r="AT37"/>
  <c r="AV37"/>
  <c r="AW37"/>
  <c r="AS38"/>
  <c r="AT38"/>
  <c r="AV38"/>
  <c r="AW38"/>
  <c r="AS39"/>
  <c r="AT39"/>
  <c r="AV39"/>
  <c r="AW39"/>
  <c r="AS40"/>
  <c r="AT40"/>
  <c r="AV40"/>
  <c r="AW40"/>
  <c r="AS41"/>
  <c r="AT41"/>
  <c r="AV41"/>
  <c r="AW41"/>
  <c r="AS43"/>
  <c r="AT43"/>
  <c r="AV43"/>
  <c r="AW43"/>
  <c r="AS44"/>
  <c r="AT44"/>
  <c r="AV44"/>
  <c r="AW44"/>
  <c r="AS45"/>
  <c r="AT45"/>
  <c r="AV45"/>
  <c r="AW45"/>
  <c r="AS46"/>
  <c r="AT46"/>
  <c r="AV46"/>
  <c r="AW46"/>
  <c r="AS47"/>
  <c r="AT47"/>
  <c r="AV47"/>
  <c r="AW47"/>
  <c r="AS49"/>
  <c r="AT49"/>
  <c r="AV49"/>
  <c r="AW49"/>
  <c r="AS50"/>
  <c r="AT50"/>
  <c r="AV50"/>
  <c r="AW50"/>
  <c r="AS51"/>
  <c r="AT51"/>
  <c r="AV51"/>
  <c r="AW51"/>
  <c r="AS52"/>
  <c r="AT52"/>
  <c r="AV52"/>
  <c r="AW52"/>
  <c r="AS53"/>
  <c r="AT53"/>
  <c r="AV53"/>
  <c r="AW53"/>
  <c r="AS55"/>
  <c r="AT55"/>
  <c r="AV55"/>
  <c r="AW55"/>
  <c r="AS56"/>
  <c r="AT56"/>
  <c r="AV56"/>
  <c r="AW56"/>
  <c r="AS57"/>
  <c r="AT57"/>
  <c r="AV57"/>
  <c r="AW57"/>
  <c r="AS58"/>
  <c r="AT58"/>
  <c r="AV58"/>
  <c r="AW58"/>
  <c r="AS59"/>
  <c r="AT59"/>
  <c r="AV59"/>
  <c r="AW59"/>
  <c r="AS62"/>
  <c r="AT62"/>
  <c r="AV62"/>
  <c r="AW62"/>
  <c r="AS63"/>
  <c r="AT63"/>
  <c r="AV63"/>
  <c r="AW63"/>
  <c r="AS64"/>
  <c r="AT64"/>
  <c r="AV64"/>
  <c r="AW64"/>
  <c r="AS66"/>
  <c r="AT66"/>
  <c r="AV66"/>
  <c r="AW66"/>
  <c r="AS67"/>
  <c r="AT67"/>
  <c r="AV67"/>
  <c r="AW67"/>
  <c r="AS68"/>
  <c r="AT68"/>
  <c r="AV68"/>
  <c r="AW68"/>
  <c r="AS69"/>
  <c r="AT69"/>
  <c r="AV69"/>
  <c r="AW69"/>
  <c r="AS71"/>
  <c r="AT71"/>
  <c r="AV71"/>
  <c r="AW71"/>
  <c r="AS72"/>
  <c r="AT72"/>
  <c r="AV72"/>
  <c r="AW72"/>
  <c r="AS74"/>
  <c r="AT74"/>
  <c r="AV74"/>
  <c r="AW74"/>
  <c r="AS75"/>
  <c r="AT75"/>
  <c r="AV75"/>
  <c r="AW75"/>
  <c r="AS76"/>
  <c r="AT76"/>
  <c r="AV76"/>
  <c r="AW76"/>
  <c r="AS77"/>
  <c r="AT77"/>
  <c r="AV77"/>
  <c r="AW77"/>
  <c r="AS78"/>
  <c r="AT78"/>
  <c r="AV78"/>
  <c r="AW78"/>
  <c r="AS80"/>
  <c r="AT80"/>
  <c r="AV80"/>
  <c r="AW80"/>
  <c r="AS81"/>
  <c r="AT81"/>
  <c r="AV81"/>
  <c r="AW81"/>
  <c r="AS82"/>
  <c r="AT82"/>
  <c r="AV82"/>
  <c r="AW82"/>
  <c r="AS83"/>
  <c r="AT83"/>
  <c r="AV83"/>
  <c r="AW83"/>
  <c r="AS84"/>
  <c r="AT84"/>
  <c r="AV84"/>
  <c r="AW84"/>
  <c r="AS85"/>
  <c r="AT85"/>
  <c r="AV85"/>
  <c r="AW85"/>
  <c r="AS88"/>
  <c r="AT88"/>
  <c r="AU88"/>
  <c r="AV88"/>
  <c r="AW88"/>
  <c r="AX88"/>
  <c r="AS89"/>
  <c r="AT89"/>
  <c r="AU89"/>
  <c r="AV89"/>
  <c r="AW89"/>
  <c r="AX89"/>
  <c r="AS90"/>
  <c r="AT90"/>
  <c r="AU90"/>
  <c r="AV90"/>
  <c r="AW90"/>
  <c r="AX90"/>
  <c r="AS92"/>
  <c r="AT92"/>
  <c r="AV92"/>
  <c r="AW92"/>
  <c r="AS93"/>
  <c r="AT93"/>
  <c r="AV93"/>
  <c r="AW93"/>
  <c r="AS94"/>
  <c r="AT94"/>
  <c r="AV94"/>
  <c r="AW94"/>
  <c r="AS95"/>
  <c r="AT95"/>
  <c r="AV95"/>
  <c r="AW95"/>
  <c r="AS96"/>
  <c r="AT96"/>
  <c r="AV96"/>
  <c r="AW96"/>
  <c r="AS98"/>
  <c r="AT98"/>
  <c r="AV98"/>
  <c r="AW98"/>
  <c r="AS99"/>
  <c r="AT99"/>
  <c r="AV99"/>
  <c r="AW99"/>
  <c r="AS100"/>
  <c r="AT100"/>
  <c r="AV100"/>
  <c r="AW100"/>
  <c r="AS101"/>
  <c r="AT101"/>
  <c r="AV101"/>
  <c r="AW101"/>
  <c r="AS102"/>
  <c r="AT102"/>
  <c r="AV102"/>
  <c r="AW102"/>
  <c r="AS103"/>
  <c r="AT103"/>
  <c r="AV103"/>
  <c r="AW103"/>
  <c r="AS105"/>
  <c r="AT105"/>
  <c r="AV105"/>
  <c r="AW105"/>
  <c r="AS106"/>
  <c r="AT106"/>
  <c r="AV106"/>
  <c r="AW106"/>
  <c r="AS107"/>
  <c r="AT107"/>
  <c r="AV107"/>
  <c r="AW107"/>
  <c r="AS110"/>
  <c r="AT110"/>
  <c r="AV110"/>
  <c r="AW110"/>
  <c r="AS111"/>
  <c r="AT111"/>
  <c r="AV111"/>
  <c r="AW111"/>
  <c r="AS112"/>
  <c r="AT112"/>
  <c r="AV112"/>
  <c r="AW112"/>
  <c r="AS114"/>
  <c r="AT114"/>
  <c r="AV114"/>
  <c r="AW114"/>
  <c r="AS115"/>
  <c r="AT115"/>
  <c r="AV115"/>
  <c r="AW115"/>
  <c r="AS116"/>
  <c r="AT116"/>
  <c r="AV116"/>
  <c r="AW116"/>
  <c r="AS117"/>
  <c r="AT117"/>
  <c r="AV117"/>
  <c r="AW117"/>
  <c r="AS119"/>
  <c r="AT119"/>
  <c r="AV119"/>
  <c r="AW119"/>
  <c r="AS120"/>
  <c r="AT120"/>
  <c r="AV120"/>
  <c r="AW120"/>
  <c r="AS121"/>
  <c r="AT121"/>
  <c r="AV121"/>
  <c r="AW121"/>
  <c r="AS122"/>
  <c r="AT122"/>
  <c r="AV122"/>
  <c r="AW122"/>
  <c r="AS123"/>
  <c r="AT123"/>
  <c r="AV123"/>
  <c r="AW123"/>
  <c r="AS125"/>
  <c r="AT125"/>
  <c r="AV125"/>
  <c r="AW125"/>
  <c r="AS126"/>
  <c r="AT126"/>
  <c r="AV126"/>
  <c r="AW126"/>
  <c r="AS127"/>
  <c r="AT127"/>
  <c r="AV127"/>
  <c r="AW127"/>
  <c r="AS128"/>
  <c r="AT128"/>
  <c r="AV128"/>
  <c r="AW128"/>
  <c r="H136" i="5" l="1"/>
  <c r="E128" i="3"/>
  <c r="E127"/>
  <c r="E126"/>
  <c r="E125"/>
  <c r="E123"/>
  <c r="E122"/>
  <c r="E121"/>
  <c r="E118" s="1"/>
  <c r="E120"/>
  <c r="E119"/>
  <c r="E117"/>
  <c r="E113" s="1"/>
  <c r="E116"/>
  <c r="E115"/>
  <c r="E114"/>
  <c r="E112"/>
  <c r="E111"/>
  <c r="E110"/>
  <c r="E107"/>
  <c r="E106"/>
  <c r="E105"/>
  <c r="E104" s="1"/>
  <c r="E103"/>
  <c r="E102"/>
  <c r="E101"/>
  <c r="E100"/>
  <c r="E99"/>
  <c r="E98"/>
  <c r="E97" s="1"/>
  <c r="E96"/>
  <c r="E95"/>
  <c r="E94"/>
  <c r="E93"/>
  <c r="E92"/>
  <c r="E85"/>
  <c r="E84"/>
  <c r="E83"/>
  <c r="E82"/>
  <c r="E81"/>
  <c r="E80"/>
  <c r="E78"/>
  <c r="E77"/>
  <c r="E76"/>
  <c r="E75"/>
  <c r="E74"/>
  <c r="E72"/>
  <c r="E71"/>
  <c r="E69"/>
  <c r="E68"/>
  <c r="E67"/>
  <c r="E66"/>
  <c r="E64"/>
  <c r="E63"/>
  <c r="E62"/>
  <c r="E59"/>
  <c r="E58"/>
  <c r="E57"/>
  <c r="E56"/>
  <c r="E55"/>
  <c r="E53"/>
  <c r="E52"/>
  <c r="E51"/>
  <c r="E50"/>
  <c r="E49"/>
  <c r="E47"/>
  <c r="E46"/>
  <c r="E45"/>
  <c r="E44"/>
  <c r="E43"/>
  <c r="E41"/>
  <c r="E40"/>
  <c r="E39"/>
  <c r="E38"/>
  <c r="E37"/>
  <c r="E36"/>
  <c r="E35"/>
  <c r="E34"/>
  <c r="E33"/>
  <c r="E32"/>
  <c r="E30"/>
  <c r="E29"/>
  <c r="E28"/>
  <c r="E27"/>
  <c r="E26"/>
  <c r="E23" s="1"/>
  <c r="E25"/>
  <c r="E24"/>
  <c r="E22"/>
  <c r="E21"/>
  <c r="E20"/>
  <c r="E19"/>
  <c r="E18"/>
  <c r="E16"/>
  <c r="E11" s="1"/>
  <c r="E15"/>
  <c r="E14"/>
  <c r="E13"/>
  <c r="E12"/>
  <c r="E10"/>
  <c r="E9"/>
  <c r="E8"/>
  <c r="E7"/>
  <c r="E6"/>
  <c r="E5"/>
  <c r="E4" s="1"/>
  <c r="G79"/>
  <c r="I79"/>
  <c r="M79"/>
  <c r="O79"/>
  <c r="S79"/>
  <c r="G73"/>
  <c r="I73"/>
  <c r="M73"/>
  <c r="O73"/>
  <c r="S73"/>
  <c r="AT61"/>
  <c r="AT54"/>
  <c r="AT42"/>
  <c r="AT17"/>
  <c r="AT124"/>
  <c r="G124"/>
  <c r="I124"/>
  <c r="M124"/>
  <c r="O124"/>
  <c r="S124"/>
  <c r="AO97"/>
  <c r="K9"/>
  <c r="K4" s="1"/>
  <c r="K10"/>
  <c r="K128"/>
  <c r="K127"/>
  <c r="K126"/>
  <c r="K125"/>
  <c r="K123"/>
  <c r="K122"/>
  <c r="K121"/>
  <c r="K118" s="1"/>
  <c r="K129" s="1"/>
  <c r="K120"/>
  <c r="K119"/>
  <c r="K117"/>
  <c r="K116"/>
  <c r="K115"/>
  <c r="K114"/>
  <c r="K112"/>
  <c r="K111"/>
  <c r="K110"/>
  <c r="K107"/>
  <c r="K106"/>
  <c r="K105"/>
  <c r="K104" s="1"/>
  <c r="Y104" s="1"/>
  <c r="K103"/>
  <c r="K102"/>
  <c r="K101"/>
  <c r="K100"/>
  <c r="K99"/>
  <c r="K98"/>
  <c r="K97" s="1"/>
  <c r="K96"/>
  <c r="K95"/>
  <c r="K94"/>
  <c r="K93"/>
  <c r="K92"/>
  <c r="K85"/>
  <c r="K84"/>
  <c r="K83"/>
  <c r="K82"/>
  <c r="K81"/>
  <c r="K80"/>
  <c r="K78"/>
  <c r="K77"/>
  <c r="K76"/>
  <c r="K75"/>
  <c r="K74"/>
  <c r="K73" s="1"/>
  <c r="K72"/>
  <c r="K71"/>
  <c r="K69"/>
  <c r="K68"/>
  <c r="K67"/>
  <c r="K66"/>
  <c r="K64"/>
  <c r="K63"/>
  <c r="K62"/>
  <c r="K59"/>
  <c r="K58"/>
  <c r="K57"/>
  <c r="K56"/>
  <c r="K55"/>
  <c r="K53"/>
  <c r="K52"/>
  <c r="K51"/>
  <c r="K50"/>
  <c r="K49"/>
  <c r="K47"/>
  <c r="K46"/>
  <c r="K45"/>
  <c r="K44"/>
  <c r="K43"/>
  <c r="K41"/>
  <c r="K40"/>
  <c r="K39"/>
  <c r="K38"/>
  <c r="K37"/>
  <c r="K36"/>
  <c r="K35"/>
  <c r="K34"/>
  <c r="K33"/>
  <c r="K32"/>
  <c r="K30"/>
  <c r="K29"/>
  <c r="K28"/>
  <c r="K27"/>
  <c r="K26"/>
  <c r="K23" s="1"/>
  <c r="K25"/>
  <c r="K24"/>
  <c r="K22"/>
  <c r="K21"/>
  <c r="K20"/>
  <c r="K19"/>
  <c r="K18"/>
  <c r="K17" s="1"/>
  <c r="K16"/>
  <c r="K11" s="1"/>
  <c r="K15"/>
  <c r="K14"/>
  <c r="K13"/>
  <c r="K12"/>
  <c r="K8"/>
  <c r="K7"/>
  <c r="K6"/>
  <c r="K5"/>
  <c r="Q128"/>
  <c r="Q127"/>
  <c r="Q126"/>
  <c r="Q125"/>
  <c r="Q124" s="1"/>
  <c r="Q123"/>
  <c r="Q122"/>
  <c r="Q121"/>
  <c r="Q120"/>
  <c r="Q119"/>
  <c r="Q117"/>
  <c r="Q116"/>
  <c r="Q115"/>
  <c r="Q114"/>
  <c r="Q112"/>
  <c r="Q111"/>
  <c r="Q110"/>
  <c r="Q107"/>
  <c r="Q106"/>
  <c r="Q105"/>
  <c r="Q103"/>
  <c r="Q102"/>
  <c r="Q101"/>
  <c r="Q100"/>
  <c r="Q99"/>
  <c r="Q98"/>
  <c r="Q96"/>
  <c r="Q95"/>
  <c r="Q94"/>
  <c r="Q93"/>
  <c r="Q92"/>
  <c r="Q85"/>
  <c r="Q84"/>
  <c r="Q83"/>
  <c r="Q82"/>
  <c r="Q81"/>
  <c r="Q80"/>
  <c r="Q78"/>
  <c r="Q77"/>
  <c r="Q76"/>
  <c r="Q75"/>
  <c r="Q74"/>
  <c r="Q73" s="1"/>
  <c r="Q72"/>
  <c r="Q71"/>
  <c r="Q69"/>
  <c r="Q68"/>
  <c r="Q67"/>
  <c r="Q66"/>
  <c r="Q64"/>
  <c r="Q63"/>
  <c r="Q62"/>
  <c r="Q59"/>
  <c r="Q58"/>
  <c r="Q57"/>
  <c r="Q56"/>
  <c r="Q55"/>
  <c r="Q53"/>
  <c r="Q52"/>
  <c r="Q51"/>
  <c r="Q50"/>
  <c r="Q49"/>
  <c r="Q47"/>
  <c r="Q46"/>
  <c r="Q45"/>
  <c r="Q44"/>
  <c r="Q43"/>
  <c r="Q41"/>
  <c r="Q40"/>
  <c r="Q39"/>
  <c r="Q38"/>
  <c r="Q37"/>
  <c r="Q36"/>
  <c r="Q35"/>
  <c r="Q34"/>
  <c r="Q33"/>
  <c r="Q32"/>
  <c r="Q30"/>
  <c r="Q29"/>
  <c r="Q28"/>
  <c r="Q27"/>
  <c r="Q26"/>
  <c r="Q23" s="1"/>
  <c r="Q60" s="1"/>
  <c r="Q87" s="1"/>
  <c r="Q25"/>
  <c r="Q24"/>
  <c r="Q22"/>
  <c r="Q21"/>
  <c r="Q20"/>
  <c r="Q19"/>
  <c r="Q18"/>
  <c r="Q16"/>
  <c r="Q15"/>
  <c r="Q14"/>
  <c r="Q13"/>
  <c r="Q12"/>
  <c r="Q10"/>
  <c r="Q9"/>
  <c r="Q8"/>
  <c r="Q7"/>
  <c r="Q6"/>
  <c r="Q5"/>
  <c r="E129" l="1"/>
  <c r="E31"/>
  <c r="E60" s="1"/>
  <c r="E91"/>
  <c r="E108" s="1"/>
  <c r="E130" s="1"/>
  <c r="K60"/>
  <c r="K87" s="1"/>
  <c r="K91"/>
  <c r="K108" s="1"/>
  <c r="K130" s="1"/>
  <c r="K79"/>
  <c r="K124"/>
  <c r="Q79"/>
  <c r="AU43"/>
  <c r="AU45"/>
  <c r="AU47"/>
  <c r="AU55"/>
  <c r="AU57"/>
  <c r="AU59"/>
  <c r="AU63"/>
  <c r="AU68"/>
  <c r="AU111"/>
  <c r="AH97"/>
  <c r="AV97"/>
  <c r="AW129"/>
  <c r="AW118"/>
  <c r="AV60"/>
  <c r="AV4"/>
  <c r="AU9"/>
  <c r="AU11"/>
  <c r="AU12"/>
  <c r="AU24"/>
  <c r="AU66"/>
  <c r="E79"/>
  <c r="AU79" s="1"/>
  <c r="AU80"/>
  <c r="AU92"/>
  <c r="AU94"/>
  <c r="AU96"/>
  <c r="AU99"/>
  <c r="E124"/>
  <c r="AU124" s="1"/>
  <c r="AU125"/>
  <c r="AV108"/>
  <c r="AV91"/>
  <c r="AW97"/>
  <c r="AT108"/>
  <c r="AF97"/>
  <c r="AT97"/>
  <c r="AV118"/>
  <c r="AU18"/>
  <c r="AU31"/>
  <c r="AU32"/>
  <c r="AU61"/>
  <c r="AU62"/>
  <c r="E73"/>
  <c r="AU73" s="1"/>
  <c r="AU74"/>
  <c r="AU93"/>
  <c r="AU95"/>
  <c r="AU98"/>
  <c r="AU100"/>
  <c r="AU104"/>
  <c r="AU105"/>
  <c r="AU119"/>
  <c r="AW91"/>
  <c r="AT91"/>
  <c r="AV104"/>
  <c r="AV109"/>
  <c r="AV113"/>
  <c r="AT118"/>
  <c r="AW124"/>
  <c r="AT129"/>
  <c r="AW11"/>
  <c r="AT11"/>
  <c r="AW17"/>
  <c r="AV23"/>
  <c r="AW31"/>
  <c r="AT31"/>
  <c r="AW42"/>
  <c r="AW48"/>
  <c r="AT48"/>
  <c r="AW54"/>
  <c r="AW61"/>
  <c r="AV65"/>
  <c r="AV70"/>
  <c r="AV73"/>
  <c r="AV79"/>
  <c r="AV86"/>
  <c r="AU5"/>
  <c r="AU7"/>
  <c r="AU14"/>
  <c r="AU16"/>
  <c r="AU19"/>
  <c r="AU21"/>
  <c r="AU26"/>
  <c r="AU28"/>
  <c r="AU30"/>
  <c r="AU33"/>
  <c r="AU35"/>
  <c r="AU37"/>
  <c r="AU39"/>
  <c r="AU41"/>
  <c r="AU49"/>
  <c r="AU51"/>
  <c r="AU53"/>
  <c r="AU70"/>
  <c r="AU72"/>
  <c r="AU75"/>
  <c r="AU77"/>
  <c r="AU82"/>
  <c r="AU84"/>
  <c r="AU101"/>
  <c r="AU103"/>
  <c r="AU106"/>
  <c r="AU109"/>
  <c r="AU113"/>
  <c r="AU115"/>
  <c r="AU117"/>
  <c r="AU120"/>
  <c r="AU122"/>
  <c r="AU127"/>
  <c r="AW104"/>
  <c r="AT104"/>
  <c r="AW109"/>
  <c r="AT109"/>
  <c r="AW113"/>
  <c r="AT113"/>
  <c r="AV124"/>
  <c r="AW4"/>
  <c r="AT4"/>
  <c r="AV11"/>
  <c r="AV17"/>
  <c r="AW23"/>
  <c r="AT23"/>
  <c r="AV31"/>
  <c r="AV42"/>
  <c r="AV48"/>
  <c r="AV54"/>
  <c r="AV61"/>
  <c r="AT60"/>
  <c r="AW65"/>
  <c r="AT65"/>
  <c r="AW70"/>
  <c r="AT70"/>
  <c r="AW73"/>
  <c r="AT73"/>
  <c r="AW79"/>
  <c r="AT79"/>
  <c r="AW86"/>
  <c r="AU6"/>
  <c r="AU8"/>
  <c r="AU10"/>
  <c r="AU13"/>
  <c r="AU15"/>
  <c r="AU20"/>
  <c r="AU22"/>
  <c r="AU25"/>
  <c r="AU27"/>
  <c r="AU29"/>
  <c r="AU34"/>
  <c r="AU36"/>
  <c r="AU38"/>
  <c r="AU40"/>
  <c r="AU42"/>
  <c r="AU44"/>
  <c r="AU46"/>
  <c r="AU48"/>
  <c r="AU50"/>
  <c r="AU52"/>
  <c r="AU54"/>
  <c r="AU56"/>
  <c r="AU58"/>
  <c r="AU64"/>
  <c r="AU67"/>
  <c r="AU69"/>
  <c r="AU71"/>
  <c r="AU76"/>
  <c r="AU78"/>
  <c r="AU81"/>
  <c r="AU83"/>
  <c r="AU85"/>
  <c r="AU102"/>
  <c r="AU107"/>
  <c r="AU110"/>
  <c r="AU112"/>
  <c r="AU114"/>
  <c r="AU116"/>
  <c r="AU121"/>
  <c r="AU123"/>
  <c r="AU126"/>
  <c r="AU128"/>
  <c r="AU129"/>
  <c r="BV48" i="22"/>
  <c r="M44"/>
  <c r="O44"/>
  <c r="U44"/>
  <c r="W44"/>
  <c r="Y44"/>
  <c r="AA44"/>
  <c r="AG44"/>
  <c r="AI44"/>
  <c r="AK44"/>
  <c r="AM44"/>
  <c r="AS44"/>
  <c r="AU44"/>
  <c r="AW44"/>
  <c r="AY44"/>
  <c r="BA44"/>
  <c r="BC44"/>
  <c r="BE44"/>
  <c r="BV62"/>
  <c r="BP32"/>
  <c r="AE44"/>
  <c r="AQ44"/>
  <c r="BG61"/>
  <c r="BG60"/>
  <c r="BG59"/>
  <c r="BG58"/>
  <c r="BG57"/>
  <c r="BG56"/>
  <c r="BG55"/>
  <c r="BG53"/>
  <c r="BG52"/>
  <c r="BG51"/>
  <c r="BG50"/>
  <c r="BG49"/>
  <c r="BG42"/>
  <c r="BG41"/>
  <c r="BG38"/>
  <c r="BG37"/>
  <c r="BG36"/>
  <c r="BG35"/>
  <c r="BG34"/>
  <c r="BG33"/>
  <c r="BG31"/>
  <c r="BG30"/>
  <c r="BG29"/>
  <c r="BG27"/>
  <c r="BG26"/>
  <c r="BG25"/>
  <c r="BG24"/>
  <c r="BG23"/>
  <c r="BG21"/>
  <c r="BG20"/>
  <c r="BG19"/>
  <c r="BG18"/>
  <c r="BG17"/>
  <c r="BG16"/>
  <c r="BG14"/>
  <c r="BG13"/>
  <c r="BG12"/>
  <c r="BG11"/>
  <c r="BG10"/>
  <c r="BG9"/>
  <c r="BG8"/>
  <c r="BG7"/>
  <c r="BG6"/>
  <c r="BG5"/>
  <c r="AO61"/>
  <c r="AO60"/>
  <c r="AO59"/>
  <c r="AO58"/>
  <c r="AO57"/>
  <c r="AO56"/>
  <c r="AO55"/>
  <c r="AO54" s="1"/>
  <c r="AO53"/>
  <c r="AO52"/>
  <c r="AO51"/>
  <c r="AO50"/>
  <c r="AO49"/>
  <c r="AO42"/>
  <c r="AO41"/>
  <c r="AO38"/>
  <c r="AO37"/>
  <c r="AO36"/>
  <c r="AO35"/>
  <c r="AO34"/>
  <c r="AO33"/>
  <c r="AO31"/>
  <c r="AO30"/>
  <c r="AO29"/>
  <c r="AO27"/>
  <c r="AO26"/>
  <c r="AO25"/>
  <c r="AO24"/>
  <c r="AO23"/>
  <c r="AO21"/>
  <c r="AO20"/>
  <c r="AO15" s="1"/>
  <c r="AO39" s="1"/>
  <c r="AO19"/>
  <c r="AO18"/>
  <c r="AO17"/>
  <c r="AO16"/>
  <c r="AO14"/>
  <c r="AO13"/>
  <c r="AO12"/>
  <c r="AO11"/>
  <c r="AO10"/>
  <c r="AO9"/>
  <c r="AO8"/>
  <c r="AO7"/>
  <c r="AO6"/>
  <c r="AO5"/>
  <c r="AC61"/>
  <c r="AC60"/>
  <c r="AC59"/>
  <c r="AC58"/>
  <c r="AC57"/>
  <c r="AC56"/>
  <c r="AC55"/>
  <c r="AC54" s="1"/>
  <c r="AC62" s="1"/>
  <c r="AC43" s="1"/>
  <c r="AC40" s="1"/>
  <c r="AC53"/>
  <c r="AC52"/>
  <c r="AC51"/>
  <c r="AC50"/>
  <c r="AC49"/>
  <c r="AC42"/>
  <c r="AC41"/>
  <c r="AC38"/>
  <c r="AC37"/>
  <c r="AC36"/>
  <c r="AC35"/>
  <c r="AC34"/>
  <c r="AC33"/>
  <c r="AC31"/>
  <c r="AC30"/>
  <c r="AC29"/>
  <c r="AC27"/>
  <c r="AC26"/>
  <c r="AC25"/>
  <c r="AC24"/>
  <c r="AC23"/>
  <c r="AC21"/>
  <c r="AC20"/>
  <c r="AC19"/>
  <c r="AC18"/>
  <c r="AC17"/>
  <c r="AC16"/>
  <c r="AC14"/>
  <c r="AC13"/>
  <c r="AC12"/>
  <c r="AC11"/>
  <c r="AC10"/>
  <c r="AC9"/>
  <c r="AC8"/>
  <c r="AC7"/>
  <c r="AC6"/>
  <c r="AC5"/>
  <c r="Q61"/>
  <c r="Q60"/>
  <c r="Q59"/>
  <c r="Q58"/>
  <c r="Q57"/>
  <c r="Q56"/>
  <c r="Q55"/>
  <c r="Q53"/>
  <c r="Q52"/>
  <c r="Q51"/>
  <c r="Q50"/>
  <c r="Q49"/>
  <c r="Q48" s="1"/>
  <c r="Q62" s="1"/>
  <c r="Q42"/>
  <c r="Q41"/>
  <c r="Q38"/>
  <c r="Q37"/>
  <c r="Q32" s="1"/>
  <c r="Q36"/>
  <c r="Q35"/>
  <c r="Q34"/>
  <c r="Q33"/>
  <c r="Q31"/>
  <c r="Q30"/>
  <c r="Q29"/>
  <c r="Q27"/>
  <c r="Q26"/>
  <c r="Q25"/>
  <c r="Q24"/>
  <c r="Q23"/>
  <c r="Q21"/>
  <c r="Q20"/>
  <c r="Q15" s="1"/>
  <c r="Q39" s="1"/>
  <c r="Q19"/>
  <c r="Q18"/>
  <c r="Q17"/>
  <c r="Q16"/>
  <c r="Q14"/>
  <c r="Q13"/>
  <c r="Q12"/>
  <c r="Q11"/>
  <c r="Q10"/>
  <c r="Q9"/>
  <c r="Q8"/>
  <c r="Q7"/>
  <c r="Q6"/>
  <c r="Q5"/>
  <c r="K61"/>
  <c r="K60"/>
  <c r="K59"/>
  <c r="K58"/>
  <c r="K57"/>
  <c r="K56"/>
  <c r="K55"/>
  <c r="K53"/>
  <c r="K52"/>
  <c r="K51"/>
  <c r="K50"/>
  <c r="K49"/>
  <c r="K42"/>
  <c r="K41"/>
  <c r="K38"/>
  <c r="K37"/>
  <c r="K36"/>
  <c r="K35"/>
  <c r="K34"/>
  <c r="K33"/>
  <c r="K31"/>
  <c r="K30"/>
  <c r="K29"/>
  <c r="K27"/>
  <c r="K26"/>
  <c r="K25"/>
  <c r="K24"/>
  <c r="K23"/>
  <c r="K21"/>
  <c r="K15"/>
  <c r="K19"/>
  <c r="K18"/>
  <c r="K17"/>
  <c r="K16"/>
  <c r="K14"/>
  <c r="K13"/>
  <c r="K12"/>
  <c r="K11"/>
  <c r="K10"/>
  <c r="K9"/>
  <c r="K8"/>
  <c r="K7"/>
  <c r="K6"/>
  <c r="K5"/>
  <c r="E61"/>
  <c r="E60"/>
  <c r="E59"/>
  <c r="E58"/>
  <c r="E57"/>
  <c r="E56"/>
  <c r="E55"/>
  <c r="E53"/>
  <c r="E52"/>
  <c r="E51"/>
  <c r="E50"/>
  <c r="E49"/>
  <c r="E42"/>
  <c r="E41"/>
  <c r="E38"/>
  <c r="E37"/>
  <c r="E32" s="1"/>
  <c r="E36"/>
  <c r="E35"/>
  <c r="E34"/>
  <c r="E33"/>
  <c r="E31"/>
  <c r="E30"/>
  <c r="E29"/>
  <c r="E27"/>
  <c r="E26"/>
  <c r="E25"/>
  <c r="E24"/>
  <c r="E23"/>
  <c r="E21"/>
  <c r="E20"/>
  <c r="E19"/>
  <c r="E18"/>
  <c r="E17"/>
  <c r="E16"/>
  <c r="E14"/>
  <c r="E13"/>
  <c r="E12"/>
  <c r="E11"/>
  <c r="E10"/>
  <c r="E9"/>
  <c r="E8"/>
  <c r="E7"/>
  <c r="E6"/>
  <c r="E5"/>
  <c r="G44" i="12"/>
  <c r="I44"/>
  <c r="I41" s="1"/>
  <c r="I45" s="1"/>
  <c r="M44"/>
  <c r="M41" s="1"/>
  <c r="M45" s="1"/>
  <c r="O44"/>
  <c r="S44"/>
  <c r="Q61"/>
  <c r="Q60"/>
  <c r="Q59"/>
  <c r="Q58"/>
  <c r="Q57"/>
  <c r="Q56"/>
  <c r="Q55"/>
  <c r="Q53"/>
  <c r="Q52"/>
  <c r="Q51"/>
  <c r="Q50"/>
  <c r="Q49"/>
  <c r="Q48" s="1"/>
  <c r="Q62" s="1"/>
  <c r="Q43"/>
  <c r="Q42"/>
  <c r="Q39"/>
  <c r="Q38"/>
  <c r="Q37"/>
  <c r="Q36"/>
  <c r="Q35"/>
  <c r="Q34"/>
  <c r="Q32"/>
  <c r="Q31"/>
  <c r="Q30"/>
  <c r="Q28"/>
  <c r="Q27"/>
  <c r="Q26"/>
  <c r="Q25"/>
  <c r="Q24"/>
  <c r="Q22"/>
  <c r="Q21"/>
  <c r="Q16" s="1"/>
  <c r="Q40" s="1"/>
  <c r="Q20"/>
  <c r="Q19"/>
  <c r="Q18"/>
  <c r="Q17"/>
  <c r="Q15"/>
  <c r="Q14"/>
  <c r="Q13"/>
  <c r="Q12"/>
  <c r="Q11"/>
  <c r="Q10"/>
  <c r="Q9"/>
  <c r="Q8"/>
  <c r="Q7"/>
  <c r="Q6"/>
  <c r="K61"/>
  <c r="K60"/>
  <c r="K59"/>
  <c r="K58"/>
  <c r="K57"/>
  <c r="K56"/>
  <c r="K55"/>
  <c r="K53"/>
  <c r="K52"/>
  <c r="K51"/>
  <c r="Z51" s="1"/>
  <c r="K50"/>
  <c r="K49"/>
  <c r="K43"/>
  <c r="K42"/>
  <c r="K39"/>
  <c r="K38"/>
  <c r="K37"/>
  <c r="K36"/>
  <c r="K35"/>
  <c r="K34"/>
  <c r="K32"/>
  <c r="K31"/>
  <c r="K30"/>
  <c r="K28"/>
  <c r="K27"/>
  <c r="K26"/>
  <c r="K25"/>
  <c r="K24"/>
  <c r="K22"/>
  <c r="K21"/>
  <c r="K20"/>
  <c r="K19"/>
  <c r="K18"/>
  <c r="K17"/>
  <c r="K15"/>
  <c r="K14"/>
  <c r="K13"/>
  <c r="K12"/>
  <c r="K11"/>
  <c r="K10"/>
  <c r="K9"/>
  <c r="K8"/>
  <c r="K7"/>
  <c r="K6"/>
  <c r="O41"/>
  <c r="O45" s="1"/>
  <c r="E61"/>
  <c r="E60"/>
  <c r="E59"/>
  <c r="E58"/>
  <c r="E57"/>
  <c r="E56"/>
  <c r="E55"/>
  <c r="E53"/>
  <c r="E52"/>
  <c r="E51"/>
  <c r="E50"/>
  <c r="E49"/>
  <c r="E43"/>
  <c r="E42"/>
  <c r="E39"/>
  <c r="E38"/>
  <c r="E37"/>
  <c r="E36"/>
  <c r="E35"/>
  <c r="E34"/>
  <c r="E32"/>
  <c r="E31"/>
  <c r="E30"/>
  <c r="E28"/>
  <c r="E27"/>
  <c r="E26"/>
  <c r="E25"/>
  <c r="E24"/>
  <c r="E22"/>
  <c r="E21"/>
  <c r="E20"/>
  <c r="E19"/>
  <c r="E18"/>
  <c r="E17"/>
  <c r="E15"/>
  <c r="E14"/>
  <c r="E13"/>
  <c r="E12"/>
  <c r="E11"/>
  <c r="E10"/>
  <c r="E9"/>
  <c r="E8"/>
  <c r="E7"/>
  <c r="E6"/>
  <c r="H101" i="4"/>
  <c r="N37" i="8" s="1"/>
  <c r="H102" i="4"/>
  <c r="N38" i="8" s="1"/>
  <c r="H103" i="4"/>
  <c r="N39" i="8" s="1"/>
  <c r="H107" i="4"/>
  <c r="E95"/>
  <c r="K6" i="8" s="1"/>
  <c r="E96" i="4"/>
  <c r="E97"/>
  <c r="K8" i="8" s="1"/>
  <c r="E98" i="4"/>
  <c r="K9" i="8" s="1"/>
  <c r="E99" i="4"/>
  <c r="K10" i="8" s="1"/>
  <c r="E101" i="4"/>
  <c r="K37" i="8" s="1"/>
  <c r="E102" i="4"/>
  <c r="K38" i="8" s="1"/>
  <c r="E103" i="4"/>
  <c r="K39" i="8" s="1"/>
  <c r="E104" i="4"/>
  <c r="K40" i="8" s="1"/>
  <c r="E105" i="4"/>
  <c r="K41" i="8" s="1"/>
  <c r="E107" i="4"/>
  <c r="E108"/>
  <c r="E109"/>
  <c r="E112"/>
  <c r="E113"/>
  <c r="E114"/>
  <c r="E116"/>
  <c r="E117"/>
  <c r="E118"/>
  <c r="E119"/>
  <c r="E121"/>
  <c r="E122"/>
  <c r="E123"/>
  <c r="E124"/>
  <c r="E125"/>
  <c r="E127"/>
  <c r="E128"/>
  <c r="E129"/>
  <c r="E130"/>
  <c r="E6"/>
  <c r="E7"/>
  <c r="E8"/>
  <c r="E9"/>
  <c r="E10"/>
  <c r="E11"/>
  <c r="E13"/>
  <c r="E14"/>
  <c r="E15"/>
  <c r="E16"/>
  <c r="E17"/>
  <c r="E19"/>
  <c r="E20"/>
  <c r="E21"/>
  <c r="E22"/>
  <c r="E23"/>
  <c r="E24"/>
  <c r="D8" i="8" s="1"/>
  <c r="E33" i="4"/>
  <c r="E34"/>
  <c r="E35"/>
  <c r="E36"/>
  <c r="E37"/>
  <c r="E38"/>
  <c r="E39"/>
  <c r="E40"/>
  <c r="E41"/>
  <c r="E42"/>
  <c r="E44"/>
  <c r="E45"/>
  <c r="E46"/>
  <c r="E47"/>
  <c r="E48"/>
  <c r="E50"/>
  <c r="E51"/>
  <c r="E52"/>
  <c r="E53"/>
  <c r="E54"/>
  <c r="E56"/>
  <c r="E57"/>
  <c r="E58"/>
  <c r="E59"/>
  <c r="E60"/>
  <c r="E63"/>
  <c r="E64"/>
  <c r="E65"/>
  <c r="E67"/>
  <c r="E68"/>
  <c r="E69"/>
  <c r="E70"/>
  <c r="E72"/>
  <c r="E73"/>
  <c r="E75"/>
  <c r="E76"/>
  <c r="E79"/>
  <c r="E81"/>
  <c r="E82"/>
  <c r="E83"/>
  <c r="E85"/>
  <c r="F131" i="7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09"/>
  <c r="F108"/>
  <c r="F107"/>
  <c r="F106"/>
  <c r="F105"/>
  <c r="F104"/>
  <c r="F103"/>
  <c r="F102"/>
  <c r="F101"/>
  <c r="F100"/>
  <c r="F99"/>
  <c r="F98"/>
  <c r="F97"/>
  <c r="F96"/>
  <c r="F95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4" s="1"/>
  <c r="F26"/>
  <c r="F25"/>
  <c r="F23"/>
  <c r="F22"/>
  <c r="F21"/>
  <c r="F20"/>
  <c r="F19"/>
  <c r="F17"/>
  <c r="F16"/>
  <c r="F15"/>
  <c r="F14"/>
  <c r="F13"/>
  <c r="F11"/>
  <c r="F10"/>
  <c r="F9"/>
  <c r="F8"/>
  <c r="F7"/>
  <c r="F6"/>
  <c r="F130" i="6"/>
  <c r="F129"/>
  <c r="F128"/>
  <c r="F127"/>
  <c r="F126"/>
  <c r="F125"/>
  <c r="F124"/>
  <c r="F123"/>
  <c r="F122"/>
  <c r="F121"/>
  <c r="F120"/>
  <c r="F119"/>
  <c r="F118"/>
  <c r="F117"/>
  <c r="F116"/>
  <c r="F114"/>
  <c r="F113"/>
  <c r="F112"/>
  <c r="F109"/>
  <c r="F108"/>
  <c r="F107"/>
  <c r="F105"/>
  <c r="F104"/>
  <c r="F103"/>
  <c r="F102"/>
  <c r="F101"/>
  <c r="F99"/>
  <c r="F98"/>
  <c r="F97"/>
  <c r="F96"/>
  <c r="F95"/>
  <c r="F93"/>
  <c r="F130" i="5"/>
  <c r="F129"/>
  <c r="F128"/>
  <c r="F127"/>
  <c r="F126"/>
  <c r="F125"/>
  <c r="F124"/>
  <c r="F123"/>
  <c r="F122"/>
  <c r="F121"/>
  <c r="F119"/>
  <c r="F118"/>
  <c r="F117"/>
  <c r="F116"/>
  <c r="F115"/>
  <c r="F114"/>
  <c r="F113"/>
  <c r="F112"/>
  <c r="F109"/>
  <c r="F108"/>
  <c r="F107"/>
  <c r="F106" s="1"/>
  <c r="F105"/>
  <c r="F104"/>
  <c r="F103"/>
  <c r="F102"/>
  <c r="F101"/>
  <c r="F100" s="1"/>
  <c r="F99"/>
  <c r="F98"/>
  <c r="F97"/>
  <c r="F96"/>
  <c r="F95"/>
  <c r="F86"/>
  <c r="F85"/>
  <c r="F84"/>
  <c r="F83"/>
  <c r="F82"/>
  <c r="F81"/>
  <c r="F80"/>
  <c r="F79"/>
  <c r="F78"/>
  <c r="F77"/>
  <c r="F76"/>
  <c r="F75"/>
  <c r="F74"/>
  <c r="F73"/>
  <c r="F72"/>
  <c r="F70"/>
  <c r="F69"/>
  <c r="F68"/>
  <c r="F67"/>
  <c r="F65"/>
  <c r="F64"/>
  <c r="F63"/>
  <c r="F60"/>
  <c r="F59"/>
  <c r="F58"/>
  <c r="F57"/>
  <c r="F56"/>
  <c r="F55"/>
  <c r="F54"/>
  <c r="F49" s="1"/>
  <c r="F53"/>
  <c r="F52"/>
  <c r="F51"/>
  <c r="F50"/>
  <c r="F48"/>
  <c r="F47"/>
  <c r="F46"/>
  <c r="F45"/>
  <c r="F44"/>
  <c r="F42"/>
  <c r="F41"/>
  <c r="F40"/>
  <c r="F39"/>
  <c r="F38"/>
  <c r="F37"/>
  <c r="F36"/>
  <c r="F35"/>
  <c r="F34"/>
  <c r="F33"/>
  <c r="F31"/>
  <c r="F30"/>
  <c r="F29"/>
  <c r="F28"/>
  <c r="F27"/>
  <c r="F26"/>
  <c r="F25"/>
  <c r="F24" s="1"/>
  <c r="F23"/>
  <c r="F22"/>
  <c r="F21"/>
  <c r="F20"/>
  <c r="F19"/>
  <c r="F17"/>
  <c r="F12" s="1"/>
  <c r="F16"/>
  <c r="F15"/>
  <c r="F14"/>
  <c r="F13"/>
  <c r="F11"/>
  <c r="F10"/>
  <c r="F9"/>
  <c r="F8"/>
  <c r="F7"/>
  <c r="F6"/>
  <c r="F32" l="1"/>
  <c r="AU65" i="3"/>
  <c r="E86"/>
  <c r="AU86" s="1"/>
  <c r="E4" i="22"/>
  <c r="E39" s="1"/>
  <c r="E48"/>
  <c r="E62" s="1"/>
  <c r="K4"/>
  <c r="K39" s="1"/>
  <c r="K48"/>
  <c r="K62" s="1"/>
  <c r="AO48"/>
  <c r="AO62" s="1"/>
  <c r="AO43" s="1"/>
  <c r="AO40" s="1"/>
  <c r="Q43"/>
  <c r="Q40" s="1"/>
  <c r="Q44" s="1"/>
  <c r="BT50"/>
  <c r="BT52"/>
  <c r="BT55"/>
  <c r="BT57"/>
  <c r="BT59"/>
  <c r="BT61"/>
  <c r="AM93" i="3"/>
  <c r="AM95"/>
  <c r="AM98"/>
  <c r="AM100"/>
  <c r="BT51" i="22"/>
  <c r="AM94" i="3" s="1"/>
  <c r="BT53" i="22"/>
  <c r="AM96" i="3" s="1"/>
  <c r="BT56" i="22"/>
  <c r="AM99" i="3" s="1"/>
  <c r="BT58" i="22"/>
  <c r="BT60"/>
  <c r="BN50"/>
  <c r="AG93" i="3" s="1"/>
  <c r="BN52" i="22"/>
  <c r="AG95" i="3" s="1"/>
  <c r="BN55" i="22"/>
  <c r="AG98" i="3" s="1"/>
  <c r="BN57" i="22"/>
  <c r="AG100" i="3" s="1"/>
  <c r="BN59" i="22"/>
  <c r="BN61"/>
  <c r="BN51"/>
  <c r="AG94" i="3" s="1"/>
  <c r="BN53" i="22"/>
  <c r="AG96" i="3" s="1"/>
  <c r="BN56" i="22"/>
  <c r="AG99" i="3" s="1"/>
  <c r="BN58" i="22"/>
  <c r="BN60"/>
  <c r="BT5"/>
  <c r="AM32" i="3" s="1"/>
  <c r="BT7" i="22"/>
  <c r="AM34" i="3" s="1"/>
  <c r="BT9" i="22"/>
  <c r="AM36" i="3" s="1"/>
  <c r="BT11" i="22"/>
  <c r="AM38" i="3" s="1"/>
  <c r="BT13" i="22"/>
  <c r="AM40" i="3" s="1"/>
  <c r="BT33" i="22"/>
  <c r="BT35"/>
  <c r="BT37"/>
  <c r="AM53" i="3" s="1"/>
  <c r="BT41" i="22"/>
  <c r="BT6"/>
  <c r="AM33" i="3" s="1"/>
  <c r="BT8" i="22"/>
  <c r="AM35" i="3" s="1"/>
  <c r="BT10" i="22"/>
  <c r="AM37" i="3" s="1"/>
  <c r="BT12" i="22"/>
  <c r="AM39" i="3" s="1"/>
  <c r="BT14" i="22"/>
  <c r="AM41" i="3" s="1"/>
  <c r="BT34" i="22"/>
  <c r="BT36"/>
  <c r="BT38"/>
  <c r="BT42"/>
  <c r="BN5"/>
  <c r="AG32" i="3" s="1"/>
  <c r="BN7" i="22"/>
  <c r="AG34" i="3" s="1"/>
  <c r="BN9" i="22"/>
  <c r="AG36" i="3" s="1"/>
  <c r="BN11" i="22"/>
  <c r="AG38" i="3" s="1"/>
  <c r="BN13" i="22"/>
  <c r="AG40" i="3" s="1"/>
  <c r="BN33" i="22"/>
  <c r="BN35"/>
  <c r="BN37"/>
  <c r="AG53" i="3" s="1"/>
  <c r="BN41" i="22"/>
  <c r="BN6"/>
  <c r="AG33" i="3" s="1"/>
  <c r="BN8" i="22"/>
  <c r="AG35" i="3" s="1"/>
  <c r="BN10" i="22"/>
  <c r="AG37" i="3" s="1"/>
  <c r="BN12" i="22"/>
  <c r="AG39" i="3" s="1"/>
  <c r="BN14" i="22"/>
  <c r="AG41" i="3" s="1"/>
  <c r="BN34" i="22"/>
  <c r="BN36"/>
  <c r="BN38"/>
  <c r="BN42"/>
  <c r="BN15"/>
  <c r="AG11" i="3" s="1"/>
  <c r="BN20" i="22"/>
  <c r="AG16" i="3" s="1"/>
  <c r="BN32" i="22"/>
  <c r="BN49"/>
  <c r="BN54"/>
  <c r="AG97" i="3" s="1"/>
  <c r="BT49" i="22"/>
  <c r="AM92" i="3" s="1"/>
  <c r="BT54" i="22"/>
  <c r="AM97" i="3" s="1"/>
  <c r="BT15" i="22"/>
  <c r="AM11" i="3" s="1"/>
  <c r="BT20" i="22"/>
  <c r="AM16" i="3" s="1"/>
  <c r="BT32" i="22"/>
  <c r="E48" i="12"/>
  <c r="E62" s="1"/>
  <c r="E44" s="1"/>
  <c r="AG92" i="3"/>
  <c r="K48" i="12"/>
  <c r="K62" s="1"/>
  <c r="Z62" s="1"/>
  <c r="S41"/>
  <c r="S45" s="1"/>
  <c r="G41"/>
  <c r="G45" s="1"/>
  <c r="F71" i="5"/>
  <c r="E100" i="4"/>
  <c r="F18" i="7"/>
  <c r="F136" s="1"/>
  <c r="E66" i="4"/>
  <c r="D22" i="8" s="1"/>
  <c r="D19"/>
  <c r="D27" s="1"/>
  <c r="E115" i="4"/>
  <c r="K49" i="8"/>
  <c r="E94" i="4"/>
  <c r="K7" i="8"/>
  <c r="E74" i="4"/>
  <c r="E55"/>
  <c r="D40" i="8" s="1"/>
  <c r="E43" i="4"/>
  <c r="D39" i="8" s="1"/>
  <c r="E32" i="4"/>
  <c r="D9" i="8" s="1"/>
  <c r="E18" i="4"/>
  <c r="D37" i="8" s="1"/>
  <c r="D48" s="1"/>
  <c r="E126" i="4"/>
  <c r="E120"/>
  <c r="K26" i="8"/>
  <c r="K27" s="1"/>
  <c r="E111" i="4"/>
  <c r="K52" i="8"/>
  <c r="E80" i="4"/>
  <c r="E71"/>
  <c r="E62"/>
  <c r="E87" s="1"/>
  <c r="E49"/>
  <c r="D10" i="8" s="1"/>
  <c r="E12" i="4"/>
  <c r="D7" i="8" s="1"/>
  <c r="E5" i="4"/>
  <c r="D6" i="8" s="1"/>
  <c r="E106" i="4"/>
  <c r="K48" i="8"/>
  <c r="K18"/>
  <c r="K28" s="1"/>
  <c r="BP54" i="22"/>
  <c r="S44"/>
  <c r="AI97" i="3"/>
  <c r="BP39" i="22"/>
  <c r="BP4"/>
  <c r="BP62"/>
  <c r="I44"/>
  <c r="BR43"/>
  <c r="BI44"/>
  <c r="AV87" i="3"/>
  <c r="AW130"/>
  <c r="AW108"/>
  <c r="AU60"/>
  <c r="AW87"/>
  <c r="AW60"/>
  <c r="AT87"/>
  <c r="AT86"/>
  <c r="AU97"/>
  <c r="AV130"/>
  <c r="AU118"/>
  <c r="AU108"/>
  <c r="AT130"/>
  <c r="AU17"/>
  <c r="AV129"/>
  <c r="AU91"/>
  <c r="AU23"/>
  <c r="AU4"/>
  <c r="BD44" i="22"/>
  <c r="BB44"/>
  <c r="AX44"/>
  <c r="AV44"/>
  <c r="AL44"/>
  <c r="AJ44"/>
  <c r="Z44"/>
  <c r="X44"/>
  <c r="BU62"/>
  <c r="BO62"/>
  <c r="K44" i="12"/>
  <c r="Q44"/>
  <c r="E131" i="4"/>
  <c r="E110"/>
  <c r="E87" i="3" l="1"/>
  <c r="AU87" s="1"/>
  <c r="E43" i="22"/>
  <c r="E40" s="1"/>
  <c r="K43"/>
  <c r="K40" s="1"/>
  <c r="BN39"/>
  <c r="BN4"/>
  <c r="AC44"/>
  <c r="BN48"/>
  <c r="BT48"/>
  <c r="BT4"/>
  <c r="K41" i="12"/>
  <c r="K45" s="1"/>
  <c r="F136" i="5"/>
  <c r="F137"/>
  <c r="E137" i="4"/>
  <c r="E61"/>
  <c r="K63" i="8"/>
  <c r="D62"/>
  <c r="D63"/>
  <c r="E88" i="4"/>
  <c r="E136"/>
  <c r="D18" i="8"/>
  <c r="K61"/>
  <c r="K62" s="1"/>
  <c r="D28"/>
  <c r="D65" s="1"/>
  <c r="G44" i="22"/>
  <c r="BR40"/>
  <c r="AH44"/>
  <c r="AZ44"/>
  <c r="BT62"/>
  <c r="BM62"/>
  <c r="BS62"/>
  <c r="V44"/>
  <c r="AT44"/>
  <c r="E44"/>
  <c r="BN62"/>
  <c r="AO44"/>
  <c r="K44"/>
  <c r="BV40"/>
  <c r="BV43"/>
  <c r="E135" i="3"/>
  <c r="AU130"/>
  <c r="E132" i="4"/>
  <c r="BN43" i="22" l="1"/>
  <c r="BT39"/>
  <c r="E41" i="12"/>
  <c r="E45" s="1"/>
  <c r="Q41"/>
  <c r="Q45" s="1"/>
  <c r="K65" i="8"/>
  <c r="D64"/>
  <c r="K64"/>
  <c r="K29"/>
  <c r="D29"/>
  <c r="K30"/>
  <c r="D30"/>
  <c r="BP43" i="22"/>
  <c r="BN40"/>
  <c r="BP40"/>
  <c r="BM43"/>
  <c r="BS43"/>
  <c r="BU43"/>
  <c r="BO43"/>
  <c r="BT43" l="1"/>
  <c r="BG44"/>
  <c r="BO40"/>
  <c r="BS40"/>
  <c r="BS44"/>
  <c r="BM40"/>
  <c r="BM44"/>
  <c r="BU40"/>
  <c r="Q14" i="29"/>
  <c r="Q15"/>
  <c r="Q16"/>
  <c r="Q17"/>
  <c r="Q18"/>
  <c r="Q19"/>
  <c r="Q20"/>
  <c r="Q21"/>
  <c r="Q22"/>
  <c r="Q23"/>
  <c r="Q24"/>
  <c r="Q25"/>
  <c r="Q26"/>
  <c r="Q6"/>
  <c r="Q7"/>
  <c r="Q8"/>
  <c r="Q9"/>
  <c r="Q10"/>
  <c r="Q11"/>
  <c r="Q12"/>
  <c r="Q13"/>
  <c r="Q5"/>
  <c r="T15"/>
  <c r="AM28"/>
  <c r="AK28"/>
  <c r="AI28"/>
  <c r="AG28"/>
  <c r="AE28"/>
  <c r="AC28"/>
  <c r="AA28"/>
  <c r="Y28"/>
  <c r="X28"/>
  <c r="AN27"/>
  <c r="AL27"/>
  <c r="AJ27"/>
  <c r="AH27"/>
  <c r="AF27"/>
  <c r="AD27"/>
  <c r="AB27"/>
  <c r="Z27"/>
  <c r="Y27" s="1"/>
  <c r="X27"/>
  <c r="AM26"/>
  <c r="AK26"/>
  <c r="AI26"/>
  <c r="AG26"/>
  <c r="AE26"/>
  <c r="AC26"/>
  <c r="AA26"/>
  <c r="Y26"/>
  <c r="AM25"/>
  <c r="AK25"/>
  <c r="AI25"/>
  <c r="AG25"/>
  <c r="AE25"/>
  <c r="AC25"/>
  <c r="AA25"/>
  <c r="Y25"/>
  <c r="AM24"/>
  <c r="AK24"/>
  <c r="AI24"/>
  <c r="AG24"/>
  <c r="AE24"/>
  <c r="AC24"/>
  <c r="AA24"/>
  <c r="Y24"/>
  <c r="AM23"/>
  <c r="AK23"/>
  <c r="AI23"/>
  <c r="AG23"/>
  <c r="AE23"/>
  <c r="AC23"/>
  <c r="AA23"/>
  <c r="Y23"/>
  <c r="AM22"/>
  <c r="AK22"/>
  <c r="AI22"/>
  <c r="AG22"/>
  <c r="AE22"/>
  <c r="AC22"/>
  <c r="AA22"/>
  <c r="Y22"/>
  <c r="AM21"/>
  <c r="AK21"/>
  <c r="AI21"/>
  <c r="AG21"/>
  <c r="AE21"/>
  <c r="AC21"/>
  <c r="AA21"/>
  <c r="Y21"/>
  <c r="AM20"/>
  <c r="AK20"/>
  <c r="AI20"/>
  <c r="AG20"/>
  <c r="AE20"/>
  <c r="AC20"/>
  <c r="AA20"/>
  <c r="Y20"/>
  <c r="AM19"/>
  <c r="AK19"/>
  <c r="AI19"/>
  <c r="AG19"/>
  <c r="AE19"/>
  <c r="AC19"/>
  <c r="AA19"/>
  <c r="Y19"/>
  <c r="AM18"/>
  <c r="AK18"/>
  <c r="AI18"/>
  <c r="AG18"/>
  <c r="AE18"/>
  <c r="AC18"/>
  <c r="AA18"/>
  <c r="Y18"/>
  <c r="AM17"/>
  <c r="AK17"/>
  <c r="AI17"/>
  <c r="AG17"/>
  <c r="AE17"/>
  <c r="AC17"/>
  <c r="AA17"/>
  <c r="Y17"/>
  <c r="AM16"/>
  <c r="AM27" s="1"/>
  <c r="AK16"/>
  <c r="AK27" s="1"/>
  <c r="AI16"/>
  <c r="AI27" s="1"/>
  <c r="AG16"/>
  <c r="AG27" s="1"/>
  <c r="AE16"/>
  <c r="AE27" s="1"/>
  <c r="AC16"/>
  <c r="AC27" s="1"/>
  <c r="AA16"/>
  <c r="AA27" s="1"/>
  <c r="Y16"/>
  <c r="AN14"/>
  <c r="AL14"/>
  <c r="AJ14"/>
  <c r="AH14"/>
  <c r="AF14"/>
  <c r="AD14"/>
  <c r="AB14"/>
  <c r="Z14"/>
  <c r="AM13"/>
  <c r="AK13"/>
  <c r="AI13"/>
  <c r="AG13"/>
  <c r="AE13"/>
  <c r="AC13"/>
  <c r="AA13"/>
  <c r="Y13"/>
  <c r="AM12"/>
  <c r="AK12"/>
  <c r="AI12"/>
  <c r="AG12"/>
  <c r="AE12"/>
  <c r="AC12"/>
  <c r="AA12"/>
  <c r="Y12"/>
  <c r="AM11"/>
  <c r="AK11"/>
  <c r="AI11"/>
  <c r="AG11"/>
  <c r="AE11"/>
  <c r="AC11"/>
  <c r="AA11"/>
  <c r="Y11"/>
  <c r="AM10"/>
  <c r="AK10"/>
  <c r="AI10"/>
  <c r="AG10"/>
  <c r="AE10"/>
  <c r="AC10"/>
  <c r="AA10"/>
  <c r="Y10"/>
  <c r="AM9"/>
  <c r="AK9"/>
  <c r="AI9"/>
  <c r="AG9"/>
  <c r="AE9"/>
  <c r="AC9"/>
  <c r="AA9"/>
  <c r="Y9"/>
  <c r="AM8"/>
  <c r="AK8"/>
  <c r="AI8"/>
  <c r="AG8"/>
  <c r="AE8"/>
  <c r="AC8"/>
  <c r="AA8"/>
  <c r="Y8"/>
  <c r="AM7"/>
  <c r="AK7"/>
  <c r="AI7"/>
  <c r="AG7"/>
  <c r="AE7"/>
  <c r="AC7"/>
  <c r="AA7"/>
  <c r="Y7"/>
  <c r="AM6"/>
  <c r="AK6"/>
  <c r="AI6"/>
  <c r="AG6"/>
  <c r="AE6"/>
  <c r="AC6"/>
  <c r="AA6"/>
  <c r="Y6"/>
  <c r="AM5"/>
  <c r="AK5"/>
  <c r="AI5"/>
  <c r="AI14" s="1"/>
  <c r="AG5"/>
  <c r="AE5"/>
  <c r="AE14" s="1"/>
  <c r="AC5"/>
  <c r="AA5"/>
  <c r="AA14" s="1"/>
  <c r="X14"/>
  <c r="AM14" l="1"/>
  <c r="BT40" i="22"/>
  <c r="AK14" i="29"/>
  <c r="AG14"/>
  <c r="AC14"/>
  <c r="Y5"/>
  <c r="Y14" s="1"/>
  <c r="BJ61" i="22" l="1"/>
  <c r="BW61" s="1"/>
  <c r="BJ60"/>
  <c r="BW60" s="1"/>
  <c r="BJ59"/>
  <c r="BW59" s="1"/>
  <c r="BJ58"/>
  <c r="BW58" s="1"/>
  <c r="BJ57"/>
  <c r="BW57" s="1"/>
  <c r="BJ56"/>
  <c r="BW56" s="1"/>
  <c r="BJ55"/>
  <c r="BJ53"/>
  <c r="BW53" s="1"/>
  <c r="BJ52"/>
  <c r="BW52" s="1"/>
  <c r="BJ51"/>
  <c r="BW51" s="1"/>
  <c r="BJ50"/>
  <c r="BJ49"/>
  <c r="BJ42"/>
  <c r="BW42" s="1"/>
  <c r="BJ41"/>
  <c r="BW41" s="1"/>
  <c r="BJ38"/>
  <c r="BW38" s="1"/>
  <c r="BJ37"/>
  <c r="BW37" s="1"/>
  <c r="BJ36"/>
  <c r="BW36" s="1"/>
  <c r="BJ35"/>
  <c r="BW35" s="1"/>
  <c r="BJ34"/>
  <c r="BW34" s="1"/>
  <c r="BJ33"/>
  <c r="BJ31"/>
  <c r="BJ30"/>
  <c r="BJ29"/>
  <c r="BJ27"/>
  <c r="BJ26"/>
  <c r="BJ25"/>
  <c r="BJ24"/>
  <c r="BJ23"/>
  <c r="BJ21"/>
  <c r="BJ20"/>
  <c r="BJ19"/>
  <c r="BJ18"/>
  <c r="BJ17"/>
  <c r="BJ16"/>
  <c r="BJ14"/>
  <c r="BW14" s="1"/>
  <c r="BJ13"/>
  <c r="BW13" s="1"/>
  <c r="BJ12"/>
  <c r="BW12" s="1"/>
  <c r="BJ11"/>
  <c r="BW11" s="1"/>
  <c r="BJ10"/>
  <c r="BW10" s="1"/>
  <c r="BJ9"/>
  <c r="BW9" s="1"/>
  <c r="BJ8"/>
  <c r="BW8" s="1"/>
  <c r="BJ7"/>
  <c r="BW7" s="1"/>
  <c r="BJ6"/>
  <c r="BW6" s="1"/>
  <c r="BJ5"/>
  <c r="BD61"/>
  <c r="BD60"/>
  <c r="BD59"/>
  <c r="BD58"/>
  <c r="BD57"/>
  <c r="BD56"/>
  <c r="BD55"/>
  <c r="BD53"/>
  <c r="BD52"/>
  <c r="BD51"/>
  <c r="BD50"/>
  <c r="BD49"/>
  <c r="BD42"/>
  <c r="BD41"/>
  <c r="BD38"/>
  <c r="BD37"/>
  <c r="BD36"/>
  <c r="BD35"/>
  <c r="BD34"/>
  <c r="BD33"/>
  <c r="BD31"/>
  <c r="BD30"/>
  <c r="BD29"/>
  <c r="BD27"/>
  <c r="BD26"/>
  <c r="BD25"/>
  <c r="BD24"/>
  <c r="BD23"/>
  <c r="BD21"/>
  <c r="BD20"/>
  <c r="BD19"/>
  <c r="BD18"/>
  <c r="BD17"/>
  <c r="BD16"/>
  <c r="BD14"/>
  <c r="BD13"/>
  <c r="BD12"/>
  <c r="BD11"/>
  <c r="BD10"/>
  <c r="BD9"/>
  <c r="BD8"/>
  <c r="BD7"/>
  <c r="BD6"/>
  <c r="BD5"/>
  <c r="AX61"/>
  <c r="AX60"/>
  <c r="AX59"/>
  <c r="AX58"/>
  <c r="AX57"/>
  <c r="AX56"/>
  <c r="AX55"/>
  <c r="AX53"/>
  <c r="AX52"/>
  <c r="AX51"/>
  <c r="AX50"/>
  <c r="AX49"/>
  <c r="AX42"/>
  <c r="AX41"/>
  <c r="AX38"/>
  <c r="AX37"/>
  <c r="AX36"/>
  <c r="AX35"/>
  <c r="AX34"/>
  <c r="AX33"/>
  <c r="AX31"/>
  <c r="AX30"/>
  <c r="AX29"/>
  <c r="AX27"/>
  <c r="AX26"/>
  <c r="AX25"/>
  <c r="AX24"/>
  <c r="AX23"/>
  <c r="AX21"/>
  <c r="AX20"/>
  <c r="AX19"/>
  <c r="AX18"/>
  <c r="AX17"/>
  <c r="AX16"/>
  <c r="AX14"/>
  <c r="AX13"/>
  <c r="AX12"/>
  <c r="AX11"/>
  <c r="AX10"/>
  <c r="AX9"/>
  <c r="AX8"/>
  <c r="AX7"/>
  <c r="AX6"/>
  <c r="AX5"/>
  <c r="AR61"/>
  <c r="AR60"/>
  <c r="AR59"/>
  <c r="AR58"/>
  <c r="AR57"/>
  <c r="AR56"/>
  <c r="AR55"/>
  <c r="AR54" s="1"/>
  <c r="AR53"/>
  <c r="AR52"/>
  <c r="AR51"/>
  <c r="AR50"/>
  <c r="AR49"/>
  <c r="AR48" s="1"/>
  <c r="AR42"/>
  <c r="AR41"/>
  <c r="AR38"/>
  <c r="AR37"/>
  <c r="AR36"/>
  <c r="AR35"/>
  <c r="AR34"/>
  <c r="AR33"/>
  <c r="AR31"/>
  <c r="AR30"/>
  <c r="AR29"/>
  <c r="AR27"/>
  <c r="AR26"/>
  <c r="AR25"/>
  <c r="AR24"/>
  <c r="AR23"/>
  <c r="AR21"/>
  <c r="AR20"/>
  <c r="AR15" s="1"/>
  <c r="AR39" s="1"/>
  <c r="AR19"/>
  <c r="AR18"/>
  <c r="AR17"/>
  <c r="AR16"/>
  <c r="AR14"/>
  <c r="AR13"/>
  <c r="AR12"/>
  <c r="AR11"/>
  <c r="AR10"/>
  <c r="AR9"/>
  <c r="AR8"/>
  <c r="AR7"/>
  <c r="AR6"/>
  <c r="AR5"/>
  <c r="AL61"/>
  <c r="AL60"/>
  <c r="AL59"/>
  <c r="AL58"/>
  <c r="AL57"/>
  <c r="AL56"/>
  <c r="AL55"/>
  <c r="AL53"/>
  <c r="AL52"/>
  <c r="AL51"/>
  <c r="AL50"/>
  <c r="AL49"/>
  <c r="AL42"/>
  <c r="AL41"/>
  <c r="AL38"/>
  <c r="AL37"/>
  <c r="AL36"/>
  <c r="AL35"/>
  <c r="AL34"/>
  <c r="AL33"/>
  <c r="AL31"/>
  <c r="AL30"/>
  <c r="AL29"/>
  <c r="AL27"/>
  <c r="AL26"/>
  <c r="AL25"/>
  <c r="AL24"/>
  <c r="AL23"/>
  <c r="AL21"/>
  <c r="AL20"/>
  <c r="AL19"/>
  <c r="AL18"/>
  <c r="AL17"/>
  <c r="AL16"/>
  <c r="AL14"/>
  <c r="AL13"/>
  <c r="AL12"/>
  <c r="AL11"/>
  <c r="AL10"/>
  <c r="AL9"/>
  <c r="AL8"/>
  <c r="AL7"/>
  <c r="AL6"/>
  <c r="AL5"/>
  <c r="AF61"/>
  <c r="AF60"/>
  <c r="AF59"/>
  <c r="AF58"/>
  <c r="AF57"/>
  <c r="AF56"/>
  <c r="AF55"/>
  <c r="AF53"/>
  <c r="AF52"/>
  <c r="AF51"/>
  <c r="AF50"/>
  <c r="AF49"/>
  <c r="AF42"/>
  <c r="AF41"/>
  <c r="AF38"/>
  <c r="AF37"/>
  <c r="AF36"/>
  <c r="AF35"/>
  <c r="AF34"/>
  <c r="AF33"/>
  <c r="AF31"/>
  <c r="AF30"/>
  <c r="AF29"/>
  <c r="AF27"/>
  <c r="AF26"/>
  <c r="AF25"/>
  <c r="AF24"/>
  <c r="AF23"/>
  <c r="AF21"/>
  <c r="AF20"/>
  <c r="AF19"/>
  <c r="AF18"/>
  <c r="AF17"/>
  <c r="AF16"/>
  <c r="AF14"/>
  <c r="AF13"/>
  <c r="AF12"/>
  <c r="AF11"/>
  <c r="AF10"/>
  <c r="AF9"/>
  <c r="AF8"/>
  <c r="AF7"/>
  <c r="AF6"/>
  <c r="AF5"/>
  <c r="Z61"/>
  <c r="Z60"/>
  <c r="Z59"/>
  <c r="Z58"/>
  <c r="Z57"/>
  <c r="Z56"/>
  <c r="Z55"/>
  <c r="Z53"/>
  <c r="Z52"/>
  <c r="Z51"/>
  <c r="Z50"/>
  <c r="Z49"/>
  <c r="Z42"/>
  <c r="Z41"/>
  <c r="Z38"/>
  <c r="Z37"/>
  <c r="Z36"/>
  <c r="Z35"/>
  <c r="Z34"/>
  <c r="Z33"/>
  <c r="Z31"/>
  <c r="Z30"/>
  <c r="Z29"/>
  <c r="Z27"/>
  <c r="Z26"/>
  <c r="Z25"/>
  <c r="Z24"/>
  <c r="Z23"/>
  <c r="Z21"/>
  <c r="Z20"/>
  <c r="Z19"/>
  <c r="Z18"/>
  <c r="Z17"/>
  <c r="Z16"/>
  <c r="Z14"/>
  <c r="Z13"/>
  <c r="Z12"/>
  <c r="Z11"/>
  <c r="Z10"/>
  <c r="Z9"/>
  <c r="Z8"/>
  <c r="Z7"/>
  <c r="Z6"/>
  <c r="Z5"/>
  <c r="T61"/>
  <c r="T60"/>
  <c r="T59"/>
  <c r="T58"/>
  <c r="T57"/>
  <c r="T56"/>
  <c r="T55"/>
  <c r="T53"/>
  <c r="T52"/>
  <c r="T51"/>
  <c r="T50"/>
  <c r="T49"/>
  <c r="T48" s="1"/>
  <c r="T62" s="1"/>
  <c r="T42"/>
  <c r="T41"/>
  <c r="T38"/>
  <c r="T37"/>
  <c r="T32" s="1"/>
  <c r="T36"/>
  <c r="T35"/>
  <c r="T34"/>
  <c r="T33"/>
  <c r="T31"/>
  <c r="T30"/>
  <c r="T29"/>
  <c r="T27"/>
  <c r="T26"/>
  <c r="T25"/>
  <c r="T24"/>
  <c r="T23"/>
  <c r="T21"/>
  <c r="T20"/>
  <c r="T15" s="1"/>
  <c r="T19"/>
  <c r="T18"/>
  <c r="T17"/>
  <c r="T16"/>
  <c r="T14"/>
  <c r="T13"/>
  <c r="T12"/>
  <c r="T11"/>
  <c r="T4" s="1"/>
  <c r="T39" s="1"/>
  <c r="T10"/>
  <c r="T9"/>
  <c r="T8"/>
  <c r="T7"/>
  <c r="T6"/>
  <c r="T5"/>
  <c r="H61"/>
  <c r="H60"/>
  <c r="H59"/>
  <c r="H58"/>
  <c r="H57"/>
  <c r="H56"/>
  <c r="H55"/>
  <c r="H53"/>
  <c r="H52"/>
  <c r="H51"/>
  <c r="H50"/>
  <c r="H49"/>
  <c r="H42"/>
  <c r="H41"/>
  <c r="H38"/>
  <c r="H37"/>
  <c r="H32" s="1"/>
  <c r="H36"/>
  <c r="H35"/>
  <c r="H34"/>
  <c r="H33"/>
  <c r="H31"/>
  <c r="H30"/>
  <c r="H29"/>
  <c r="H27"/>
  <c r="H26"/>
  <c r="H25"/>
  <c r="H24"/>
  <c r="H23"/>
  <c r="H21"/>
  <c r="H20"/>
  <c r="H19"/>
  <c r="H18"/>
  <c r="H17"/>
  <c r="H16"/>
  <c r="H14"/>
  <c r="H13"/>
  <c r="H12"/>
  <c r="H11"/>
  <c r="BQ11" s="1"/>
  <c r="H10"/>
  <c r="H9"/>
  <c r="H8"/>
  <c r="H7"/>
  <c r="H6"/>
  <c r="H5"/>
  <c r="AR62" l="1"/>
  <c r="H48"/>
  <c r="H62" s="1"/>
  <c r="BQ7"/>
  <c r="H4"/>
  <c r="H39" s="1"/>
  <c r="H43" s="1"/>
  <c r="H40" s="1"/>
  <c r="BW50"/>
  <c r="BJ48"/>
  <c r="BJ62" s="1"/>
  <c r="BJ43" s="1"/>
  <c r="BJ40" s="1"/>
  <c r="AR43"/>
  <c r="AR40" s="1"/>
  <c r="T43"/>
  <c r="T40" s="1"/>
  <c r="BQ50"/>
  <c r="BQ52"/>
  <c r="BQ57"/>
  <c r="BQ59"/>
  <c r="BQ61"/>
  <c r="BQ53"/>
  <c r="BQ56"/>
  <c r="BQ58"/>
  <c r="BQ60"/>
  <c r="BQ5"/>
  <c r="BQ9"/>
  <c r="BQ13"/>
  <c r="BQ35"/>
  <c r="BQ41"/>
  <c r="BQ8"/>
  <c r="BQ10"/>
  <c r="BQ12"/>
  <c r="BQ14"/>
  <c r="BQ34"/>
  <c r="BQ36"/>
  <c r="BQ38"/>
  <c r="BQ42"/>
  <c r="BQ15"/>
  <c r="BQ20"/>
  <c r="BQ33"/>
  <c r="BW55"/>
  <c r="BW54"/>
  <c r="BW49"/>
  <c r="BW5"/>
  <c r="BW15"/>
  <c r="BW20"/>
  <c r="BW33"/>
  <c r="BW32"/>
  <c r="BQ6"/>
  <c r="BQ55"/>
  <c r="BQ54"/>
  <c r="BQ49"/>
  <c r="BQ37"/>
  <c r="BQ32"/>
  <c r="BQ51"/>
  <c r="AR44" l="1"/>
  <c r="AF44"/>
  <c r="BW39"/>
  <c r="BW4"/>
  <c r="BQ39"/>
  <c r="BQ4"/>
  <c r="BQ48"/>
  <c r="H44"/>
  <c r="BW48"/>
  <c r="N121" i="3"/>
  <c r="N118" s="1"/>
  <c r="N129" s="1"/>
  <c r="BR16" i="22"/>
  <c r="BU16"/>
  <c r="AN12" i="3" s="1"/>
  <c r="BV16" i="22"/>
  <c r="BW16"/>
  <c r="BR17"/>
  <c r="BU17"/>
  <c r="AN13" i="3" s="1"/>
  <c r="BV17" i="22"/>
  <c r="BW17"/>
  <c r="BR18"/>
  <c r="BU18"/>
  <c r="AN14" i="3" s="1"/>
  <c r="BV18" i="22"/>
  <c r="BW18"/>
  <c r="BR19"/>
  <c r="BU19"/>
  <c r="AN15" i="3" s="1"/>
  <c r="BV19" i="22"/>
  <c r="BW19"/>
  <c r="BR21"/>
  <c r="BU21"/>
  <c r="BV21"/>
  <c r="BW21"/>
  <c r="BR23"/>
  <c r="BU23"/>
  <c r="BV23"/>
  <c r="BW23"/>
  <c r="BR24"/>
  <c r="BU24"/>
  <c r="BV24"/>
  <c r="BW24"/>
  <c r="BR25"/>
  <c r="BU25"/>
  <c r="BV25"/>
  <c r="BW25"/>
  <c r="BR26"/>
  <c r="BU26"/>
  <c r="BV26"/>
  <c r="BW26"/>
  <c r="BR27"/>
  <c r="BU27"/>
  <c r="BV27"/>
  <c r="BW27"/>
  <c r="BR29"/>
  <c r="BU29"/>
  <c r="BV29"/>
  <c r="BW29"/>
  <c r="BR30"/>
  <c r="BU30"/>
  <c r="BV30"/>
  <c r="BW30"/>
  <c r="BR31"/>
  <c r="BU31"/>
  <c r="BV31"/>
  <c r="BW31"/>
  <c r="BT45"/>
  <c r="BU45"/>
  <c r="BV45"/>
  <c r="BW45"/>
  <c r="BR46"/>
  <c r="BT46"/>
  <c r="BU46"/>
  <c r="BV46"/>
  <c r="BW46"/>
  <c r="BR47"/>
  <c r="BT47"/>
  <c r="BU47"/>
  <c r="BV47"/>
  <c r="BW47"/>
  <c r="BR49"/>
  <c r="BR50"/>
  <c r="BR51"/>
  <c r="BR52"/>
  <c r="BR53"/>
  <c r="BR55"/>
  <c r="BR56"/>
  <c r="BR57"/>
  <c r="BR58"/>
  <c r="BR59"/>
  <c r="BR60"/>
  <c r="BR61"/>
  <c r="BL5"/>
  <c r="AE32" i="3" s="1"/>
  <c r="BL6" i="22"/>
  <c r="AE33" i="3" s="1"/>
  <c r="BL7" i="22"/>
  <c r="AE34" i="3" s="1"/>
  <c r="BL8" i="22"/>
  <c r="AE35" i="3" s="1"/>
  <c r="BL9" i="22"/>
  <c r="AE36" i="3" s="1"/>
  <c r="BL10" i="22"/>
  <c r="AE37" i="3" s="1"/>
  <c r="BL11" i="22"/>
  <c r="AE38" i="3" s="1"/>
  <c r="BL12" i="22"/>
  <c r="AE39" i="3" s="1"/>
  <c r="BL13" i="22"/>
  <c r="AE40" i="3" s="1"/>
  <c r="BL14" i="22"/>
  <c r="AE41" i="3" s="1"/>
  <c r="BL16" i="22"/>
  <c r="BO16"/>
  <c r="AH12" i="3" s="1"/>
  <c r="BP16" i="22"/>
  <c r="BQ16"/>
  <c r="BL17"/>
  <c r="BO17"/>
  <c r="AH13" i="3" s="1"/>
  <c r="BP17" i="22"/>
  <c r="BQ17"/>
  <c r="BL18"/>
  <c r="BO18"/>
  <c r="AH14" i="3" s="1"/>
  <c r="BP18" i="22"/>
  <c r="BQ18"/>
  <c r="BL19"/>
  <c r="BO19"/>
  <c r="AH15" i="3" s="1"/>
  <c r="BP19" i="22"/>
  <c r="BQ19"/>
  <c r="BL20"/>
  <c r="BL21"/>
  <c r="BO21"/>
  <c r="BP21"/>
  <c r="BQ21"/>
  <c r="BL23"/>
  <c r="BO23"/>
  <c r="BP23"/>
  <c r="BQ23"/>
  <c r="BL24"/>
  <c r="BO24"/>
  <c r="BP24"/>
  <c r="BQ24"/>
  <c r="BL25"/>
  <c r="BO25"/>
  <c r="BP25"/>
  <c r="BQ25"/>
  <c r="BL26"/>
  <c r="BO26"/>
  <c r="BP26"/>
  <c r="BQ26"/>
  <c r="BL27"/>
  <c r="BO27"/>
  <c r="BP27"/>
  <c r="BQ27"/>
  <c r="BL29"/>
  <c r="BO29"/>
  <c r="BP29"/>
  <c r="BQ29"/>
  <c r="BL30"/>
  <c r="BO30"/>
  <c r="BP30"/>
  <c r="BQ30"/>
  <c r="BL31"/>
  <c r="BO31"/>
  <c r="BP31"/>
  <c r="BQ31"/>
  <c r="BL33"/>
  <c r="BL34"/>
  <c r="BL35"/>
  <c r="BL36"/>
  <c r="BL37"/>
  <c r="BL38"/>
  <c r="BL41"/>
  <c r="BL42"/>
  <c r="BL45"/>
  <c r="BN45"/>
  <c r="BO45"/>
  <c r="BP45"/>
  <c r="BQ45"/>
  <c r="BL46"/>
  <c r="BN46"/>
  <c r="BO46"/>
  <c r="BP46"/>
  <c r="BQ46"/>
  <c r="BL47"/>
  <c r="BN47"/>
  <c r="BO47"/>
  <c r="BP47"/>
  <c r="BQ47"/>
  <c r="BL49"/>
  <c r="BL50"/>
  <c r="BL51"/>
  <c r="BL52"/>
  <c r="BL53"/>
  <c r="BL55"/>
  <c r="BL56"/>
  <c r="BL57"/>
  <c r="BL58"/>
  <c r="AE101" i="3" s="1"/>
  <c r="AH101"/>
  <c r="AI101"/>
  <c r="BL59" i="22"/>
  <c r="AE102" i="3" s="1"/>
  <c r="AH102"/>
  <c r="AI102"/>
  <c r="BL60" i="22"/>
  <c r="AE103" i="3" s="1"/>
  <c r="AH103"/>
  <c r="AI103"/>
  <c r="BL61" i="22"/>
  <c r="BN27"/>
  <c r="BN23"/>
  <c r="BN18"/>
  <c r="AG14" i="3" s="1"/>
  <c r="W61" i="22"/>
  <c r="W60"/>
  <c r="W59"/>
  <c r="W58"/>
  <c r="W57"/>
  <c r="W56"/>
  <c r="W55"/>
  <c r="W53"/>
  <c r="W52"/>
  <c r="W51"/>
  <c r="W50"/>
  <c r="W49"/>
  <c r="W42"/>
  <c r="W41"/>
  <c r="W38"/>
  <c r="W37"/>
  <c r="W36"/>
  <c r="W35"/>
  <c r="W34"/>
  <c r="W33"/>
  <c r="W31"/>
  <c r="W30"/>
  <c r="W29"/>
  <c r="W27"/>
  <c r="W26"/>
  <c r="W25"/>
  <c r="W24"/>
  <c r="W23"/>
  <c r="W21"/>
  <c r="W20"/>
  <c r="W19"/>
  <c r="W18"/>
  <c r="W17"/>
  <c r="W16"/>
  <c r="W14"/>
  <c r="W13"/>
  <c r="W12"/>
  <c r="W11"/>
  <c r="W10"/>
  <c r="W9"/>
  <c r="W8"/>
  <c r="W7"/>
  <c r="W6"/>
  <c r="W5"/>
  <c r="AI61"/>
  <c r="AI60"/>
  <c r="AI59"/>
  <c r="AI58"/>
  <c r="AI57"/>
  <c r="AI56"/>
  <c r="AI55"/>
  <c r="AI53"/>
  <c r="AI52"/>
  <c r="AI51"/>
  <c r="AI50"/>
  <c r="AI49"/>
  <c r="AI42"/>
  <c r="AI41"/>
  <c r="AI38"/>
  <c r="AI37"/>
  <c r="AI36"/>
  <c r="AI35"/>
  <c r="AI34"/>
  <c r="AI33"/>
  <c r="AI31"/>
  <c r="AI30"/>
  <c r="AI29"/>
  <c r="AI27"/>
  <c r="AI26"/>
  <c r="AI25"/>
  <c r="AI24"/>
  <c r="AI23"/>
  <c r="AI21"/>
  <c r="AI20"/>
  <c r="AI19"/>
  <c r="AI18"/>
  <c r="AI17"/>
  <c r="AI16"/>
  <c r="AI14"/>
  <c r="AI13"/>
  <c r="AI12"/>
  <c r="AI11"/>
  <c r="AI10"/>
  <c r="AI9"/>
  <c r="AI8"/>
  <c r="AI7"/>
  <c r="AI6"/>
  <c r="AI5"/>
  <c r="BN31"/>
  <c r="BN30"/>
  <c r="BN29"/>
  <c r="BN26"/>
  <c r="BN25"/>
  <c r="BN24"/>
  <c r="BN21"/>
  <c r="BN19"/>
  <c r="AG15" i="3" s="1"/>
  <c r="BN17" i="22"/>
  <c r="AG13" i="3" s="1"/>
  <c r="BN16" i="22"/>
  <c r="AG12" i="3" s="1"/>
  <c r="AU61" i="22"/>
  <c r="AU60"/>
  <c r="AU59"/>
  <c r="AU58"/>
  <c r="AU57"/>
  <c r="AU56"/>
  <c r="AU55"/>
  <c r="AU53"/>
  <c r="AU52"/>
  <c r="AU51"/>
  <c r="AU50"/>
  <c r="AU49"/>
  <c r="AU42"/>
  <c r="AU41"/>
  <c r="AU38"/>
  <c r="AU37"/>
  <c r="AU36"/>
  <c r="AU35"/>
  <c r="AU34"/>
  <c r="AU33"/>
  <c r="AU31"/>
  <c r="AU30"/>
  <c r="AU29"/>
  <c r="AU27"/>
  <c r="AU26"/>
  <c r="AU25"/>
  <c r="AU24"/>
  <c r="AU23"/>
  <c r="AU21"/>
  <c r="AU20"/>
  <c r="AU19"/>
  <c r="AU18"/>
  <c r="AU17"/>
  <c r="AU16"/>
  <c r="AU14"/>
  <c r="AU13"/>
  <c r="AU12"/>
  <c r="AU11"/>
  <c r="AU10"/>
  <c r="AU9"/>
  <c r="AU8"/>
  <c r="AU7"/>
  <c r="AU6"/>
  <c r="AU5"/>
  <c r="BA61"/>
  <c r="BA60"/>
  <c r="BA59"/>
  <c r="BA58"/>
  <c r="BA57"/>
  <c r="BA56"/>
  <c r="BA55"/>
  <c r="BA53"/>
  <c r="BA52"/>
  <c r="BA51"/>
  <c r="BA50"/>
  <c r="BA49"/>
  <c r="BA42"/>
  <c r="BA41"/>
  <c r="BA38"/>
  <c r="BA37"/>
  <c r="BA36"/>
  <c r="BA35"/>
  <c r="BA34"/>
  <c r="BA33"/>
  <c r="BA31"/>
  <c r="BA30"/>
  <c r="BA29"/>
  <c r="BA27"/>
  <c r="BA26"/>
  <c r="BA25"/>
  <c r="BA24"/>
  <c r="BA23"/>
  <c r="BA21"/>
  <c r="BA20"/>
  <c r="BA19"/>
  <c r="BA18"/>
  <c r="BA17"/>
  <c r="BA16"/>
  <c r="BA14"/>
  <c r="BA13"/>
  <c r="BA12"/>
  <c r="BA11"/>
  <c r="BA10"/>
  <c r="BA9"/>
  <c r="BA8"/>
  <c r="BA7"/>
  <c r="BA6"/>
  <c r="BA5"/>
  <c r="BT31"/>
  <c r="BT30"/>
  <c r="BT29"/>
  <c r="BT27"/>
  <c r="BT26"/>
  <c r="BT25"/>
  <c r="BT24"/>
  <c r="BT23"/>
  <c r="BT21"/>
  <c r="BT19"/>
  <c r="AM15" i="3" s="1"/>
  <c r="BT17" i="22"/>
  <c r="AM13" i="3" s="1"/>
  <c r="BV28" i="22"/>
  <c r="BW28"/>
  <c r="BV22"/>
  <c r="BW22"/>
  <c r="BP28"/>
  <c r="BQ28"/>
  <c r="BP22"/>
  <c r="BQ22"/>
  <c r="C97" i="3"/>
  <c r="C48"/>
  <c r="AS48" s="1"/>
  <c r="N128"/>
  <c r="N127"/>
  <c r="N126"/>
  <c r="N125"/>
  <c r="N124" s="1"/>
  <c r="N123"/>
  <c r="N122"/>
  <c r="N120"/>
  <c r="N119"/>
  <c r="N117"/>
  <c r="N116"/>
  <c r="N115"/>
  <c r="N114"/>
  <c r="N112"/>
  <c r="N111"/>
  <c r="N110"/>
  <c r="N107"/>
  <c r="N106"/>
  <c r="N105"/>
  <c r="N104" s="1"/>
  <c r="N103"/>
  <c r="N102"/>
  <c r="N101"/>
  <c r="N100"/>
  <c r="N99"/>
  <c r="N98"/>
  <c r="N97" s="1"/>
  <c r="N96"/>
  <c r="N95"/>
  <c r="N94"/>
  <c r="N93"/>
  <c r="N92"/>
  <c r="N85"/>
  <c r="N84"/>
  <c r="N83"/>
  <c r="N82"/>
  <c r="N81"/>
  <c r="N80"/>
  <c r="N78"/>
  <c r="N77"/>
  <c r="N76"/>
  <c r="N75"/>
  <c r="N74"/>
  <c r="N73" s="1"/>
  <c r="N72"/>
  <c r="N71"/>
  <c r="N69"/>
  <c r="N68"/>
  <c r="N67"/>
  <c r="N66"/>
  <c r="N64"/>
  <c r="N63"/>
  <c r="N62"/>
  <c r="N59"/>
  <c r="N58"/>
  <c r="N57"/>
  <c r="N56"/>
  <c r="N55"/>
  <c r="N53"/>
  <c r="N52"/>
  <c r="N51"/>
  <c r="N50"/>
  <c r="N49"/>
  <c r="N47"/>
  <c r="N46"/>
  <c r="N45"/>
  <c r="N44"/>
  <c r="N43"/>
  <c r="N41"/>
  <c r="AP41" s="1"/>
  <c r="N40"/>
  <c r="AP40" s="1"/>
  <c r="N39"/>
  <c r="AP39" s="1"/>
  <c r="N38"/>
  <c r="AP38" s="1"/>
  <c r="N37"/>
  <c r="AP37" s="1"/>
  <c r="N36"/>
  <c r="AP36" s="1"/>
  <c r="N35"/>
  <c r="AP35" s="1"/>
  <c r="N34"/>
  <c r="AP34" s="1"/>
  <c r="N33"/>
  <c r="AP33" s="1"/>
  <c r="N32"/>
  <c r="AP32" s="1"/>
  <c r="N30"/>
  <c r="N29"/>
  <c r="N28"/>
  <c r="N27"/>
  <c r="N26"/>
  <c r="N25"/>
  <c r="N24"/>
  <c r="N22"/>
  <c r="N21"/>
  <c r="N20"/>
  <c r="N19"/>
  <c r="N18"/>
  <c r="N17" s="1"/>
  <c r="N16"/>
  <c r="N15"/>
  <c r="N14"/>
  <c r="N13"/>
  <c r="N12"/>
  <c r="N10"/>
  <c r="N9"/>
  <c r="N4" s="1"/>
  <c r="N8"/>
  <c r="N7"/>
  <c r="N6"/>
  <c r="N5"/>
  <c r="H128"/>
  <c r="AX128" s="1"/>
  <c r="H127"/>
  <c r="H126"/>
  <c r="AX126" s="1"/>
  <c r="H125"/>
  <c r="H123"/>
  <c r="AX123" s="1"/>
  <c r="H122"/>
  <c r="H121"/>
  <c r="H118" s="1"/>
  <c r="H120"/>
  <c r="H119"/>
  <c r="AX119" s="1"/>
  <c r="H117"/>
  <c r="H113" s="1"/>
  <c r="H116"/>
  <c r="AX116" s="1"/>
  <c r="H115"/>
  <c r="H114"/>
  <c r="H112"/>
  <c r="H111"/>
  <c r="AX111" s="1"/>
  <c r="H110"/>
  <c r="H107"/>
  <c r="AX107" s="1"/>
  <c r="H106"/>
  <c r="H105"/>
  <c r="H104" s="1"/>
  <c r="H103"/>
  <c r="H102"/>
  <c r="AX102" s="1"/>
  <c r="H101"/>
  <c r="H100"/>
  <c r="H99"/>
  <c r="H98"/>
  <c r="H97" s="1"/>
  <c r="H96"/>
  <c r="H95"/>
  <c r="H94"/>
  <c r="H93"/>
  <c r="H92"/>
  <c r="H85"/>
  <c r="AX85" s="1"/>
  <c r="H84"/>
  <c r="H83"/>
  <c r="AX83" s="1"/>
  <c r="H82"/>
  <c r="H81"/>
  <c r="AX81" s="1"/>
  <c r="H80"/>
  <c r="H78"/>
  <c r="AX78" s="1"/>
  <c r="H77"/>
  <c r="H76"/>
  <c r="AX76" s="1"/>
  <c r="H75"/>
  <c r="H74"/>
  <c r="H72"/>
  <c r="H71"/>
  <c r="H69"/>
  <c r="H68"/>
  <c r="AX68" s="1"/>
  <c r="H67"/>
  <c r="H66"/>
  <c r="H64"/>
  <c r="H63"/>
  <c r="AX63" s="1"/>
  <c r="H62"/>
  <c r="H59"/>
  <c r="AX59" s="1"/>
  <c r="H58"/>
  <c r="H57"/>
  <c r="AX57" s="1"/>
  <c r="H56"/>
  <c r="H55"/>
  <c r="H53"/>
  <c r="H52"/>
  <c r="AX52" s="1"/>
  <c r="H51"/>
  <c r="H50"/>
  <c r="AX50" s="1"/>
  <c r="H49"/>
  <c r="H47"/>
  <c r="AX47" s="1"/>
  <c r="H46"/>
  <c r="H45"/>
  <c r="AX45" s="1"/>
  <c r="H44"/>
  <c r="H43"/>
  <c r="H41"/>
  <c r="H40"/>
  <c r="H39"/>
  <c r="H38"/>
  <c r="AX38" s="1"/>
  <c r="H37"/>
  <c r="H36"/>
  <c r="AX36" s="1"/>
  <c r="H35"/>
  <c r="H34"/>
  <c r="H31" s="1"/>
  <c r="H33"/>
  <c r="H32"/>
  <c r="H30"/>
  <c r="H29"/>
  <c r="AX29" s="1"/>
  <c r="H28"/>
  <c r="H27"/>
  <c r="AX27" s="1"/>
  <c r="H26"/>
  <c r="H23" s="1"/>
  <c r="H25"/>
  <c r="AX25" s="1"/>
  <c r="H24"/>
  <c r="H22"/>
  <c r="AX22" s="1"/>
  <c r="H21"/>
  <c r="H20"/>
  <c r="AX20" s="1"/>
  <c r="H19"/>
  <c r="H18"/>
  <c r="H16"/>
  <c r="H11" s="1"/>
  <c r="H15"/>
  <c r="AX15" s="1"/>
  <c r="H14"/>
  <c r="H13"/>
  <c r="AX13" s="1"/>
  <c r="H12"/>
  <c r="H10"/>
  <c r="AX10" s="1"/>
  <c r="H9"/>
  <c r="H8"/>
  <c r="AX8" s="1"/>
  <c r="H7"/>
  <c r="H6"/>
  <c r="AX6" s="1"/>
  <c r="H5"/>
  <c r="H61" i="12"/>
  <c r="H60"/>
  <c r="H59"/>
  <c r="H58"/>
  <c r="H57"/>
  <c r="H56"/>
  <c r="H55"/>
  <c r="H53"/>
  <c r="H52"/>
  <c r="H51"/>
  <c r="H50"/>
  <c r="H49"/>
  <c r="H48" s="1"/>
  <c r="H62" s="1"/>
  <c r="H43"/>
  <c r="H42"/>
  <c r="H39"/>
  <c r="H38"/>
  <c r="AJ53" i="3" s="1"/>
  <c r="H37" i="12"/>
  <c r="H36"/>
  <c r="H35"/>
  <c r="H34"/>
  <c r="H32"/>
  <c r="H31"/>
  <c r="H30"/>
  <c r="H28"/>
  <c r="H27"/>
  <c r="H26"/>
  <c r="H25"/>
  <c r="H24"/>
  <c r="H22"/>
  <c r="H21"/>
  <c r="AJ16" i="3" s="1"/>
  <c r="H20" i="12"/>
  <c r="AJ15" i="3" s="1"/>
  <c r="H19" i="12"/>
  <c r="H18"/>
  <c r="AJ13" i="3" s="1"/>
  <c r="H17" i="12"/>
  <c r="H15"/>
  <c r="AJ41" i="3" s="1"/>
  <c r="H14" i="12"/>
  <c r="H13"/>
  <c r="AJ39" i="3" s="1"/>
  <c r="H12" i="12"/>
  <c r="H11"/>
  <c r="AJ37" i="3" s="1"/>
  <c r="H10" i="12"/>
  <c r="H9"/>
  <c r="AJ35" i="3" s="1"/>
  <c r="H8" i="12"/>
  <c r="H7"/>
  <c r="AJ33" i="3" s="1"/>
  <c r="H6" i="12"/>
  <c r="N61"/>
  <c r="N60"/>
  <c r="N59"/>
  <c r="N58"/>
  <c r="N57"/>
  <c r="N56"/>
  <c r="AP99" i="3" s="1"/>
  <c r="N55" i="12"/>
  <c r="N53"/>
  <c r="N52"/>
  <c r="AP95" i="3" s="1"/>
  <c r="N51" i="12"/>
  <c r="AC51" s="1"/>
  <c r="N50"/>
  <c r="N49"/>
  <c r="N43"/>
  <c r="N42"/>
  <c r="N39"/>
  <c r="N38"/>
  <c r="N37"/>
  <c r="N36"/>
  <c r="N35"/>
  <c r="N34"/>
  <c r="N32"/>
  <c r="N31"/>
  <c r="N30"/>
  <c r="N28"/>
  <c r="N27"/>
  <c r="N26"/>
  <c r="N25"/>
  <c r="N24"/>
  <c r="N22"/>
  <c r="N21"/>
  <c r="N20"/>
  <c r="N19"/>
  <c r="N18"/>
  <c r="N17"/>
  <c r="N15"/>
  <c r="N14"/>
  <c r="N13"/>
  <c r="N12"/>
  <c r="N11"/>
  <c r="N10"/>
  <c r="N9"/>
  <c r="N8"/>
  <c r="N7"/>
  <c r="N6"/>
  <c r="T61"/>
  <c r="T60"/>
  <c r="T59"/>
  <c r="T58"/>
  <c r="T57"/>
  <c r="T56"/>
  <c r="T55"/>
  <c r="T53"/>
  <c r="T52"/>
  <c r="T51"/>
  <c r="T50"/>
  <c r="T49"/>
  <c r="T43"/>
  <c r="T42"/>
  <c r="T39"/>
  <c r="T38"/>
  <c r="T37"/>
  <c r="T36"/>
  <c r="T35"/>
  <c r="T34"/>
  <c r="T32"/>
  <c r="T31"/>
  <c r="T30"/>
  <c r="T28"/>
  <c r="T27"/>
  <c r="T26"/>
  <c r="T25"/>
  <c r="T24"/>
  <c r="T22"/>
  <c r="T21"/>
  <c r="T16" s="1"/>
  <c r="T40" s="1"/>
  <c r="T20"/>
  <c r="T19"/>
  <c r="T18"/>
  <c r="T17"/>
  <c r="T15"/>
  <c r="T14"/>
  <c r="T13"/>
  <c r="T12"/>
  <c r="T11"/>
  <c r="T10"/>
  <c r="T9"/>
  <c r="T8"/>
  <c r="T7"/>
  <c r="T6"/>
  <c r="D130" i="4"/>
  <c r="D129"/>
  <c r="D128"/>
  <c r="D126" s="1"/>
  <c r="D127"/>
  <c r="D125"/>
  <c r="D124"/>
  <c r="H123"/>
  <c r="G123"/>
  <c r="D123"/>
  <c r="H122"/>
  <c r="N26" i="8" s="1"/>
  <c r="N27" s="1"/>
  <c r="N28" s="1"/>
  <c r="G122" i="4"/>
  <c r="M26" i="8" s="1"/>
  <c r="M27" s="1"/>
  <c r="D122" i="4"/>
  <c r="D121"/>
  <c r="D119"/>
  <c r="D118"/>
  <c r="D117"/>
  <c r="D116"/>
  <c r="D115" s="1"/>
  <c r="D114"/>
  <c r="D113"/>
  <c r="H112"/>
  <c r="N52" i="8" s="1"/>
  <c r="G112" i="4"/>
  <c r="M52" i="8" s="1"/>
  <c r="D112" i="4"/>
  <c r="H109"/>
  <c r="G109"/>
  <c r="D109"/>
  <c r="H108"/>
  <c r="G108"/>
  <c r="D108"/>
  <c r="G107"/>
  <c r="D107"/>
  <c r="H105"/>
  <c r="N41" i="8" s="1"/>
  <c r="G105" i="4"/>
  <c r="M41" i="8" s="1"/>
  <c r="D105" i="4"/>
  <c r="H104"/>
  <c r="N40" i="8" s="1"/>
  <c r="G104" i="4"/>
  <c r="M40" i="8" s="1"/>
  <c r="D104" i="4"/>
  <c r="G103"/>
  <c r="M39" i="8" s="1"/>
  <c r="D103" i="4"/>
  <c r="G102"/>
  <c r="M38" i="8" s="1"/>
  <c r="D102" i="4"/>
  <c r="G101"/>
  <c r="M37" i="8" s="1"/>
  <c r="M48" s="1"/>
  <c r="D101" i="4"/>
  <c r="D100" s="1"/>
  <c r="G99"/>
  <c r="M10" i="8" s="1"/>
  <c r="D99" i="4"/>
  <c r="G98"/>
  <c r="M9" i="8" s="1"/>
  <c r="D98" i="4"/>
  <c r="G97"/>
  <c r="M8" i="8" s="1"/>
  <c r="D97" i="4"/>
  <c r="G96"/>
  <c r="M7" i="8" s="1"/>
  <c r="D96" i="4"/>
  <c r="G95"/>
  <c r="M6" i="8" s="1"/>
  <c r="M18" s="1"/>
  <c r="M28" s="1"/>
  <c r="D95" i="4"/>
  <c r="AB104" i="3" l="1"/>
  <c r="N23"/>
  <c r="AB26"/>
  <c r="H129"/>
  <c r="H4"/>
  <c r="H60" s="1"/>
  <c r="H91"/>
  <c r="H108" s="1"/>
  <c r="H130" s="1"/>
  <c r="AP16"/>
  <c r="N11"/>
  <c r="N60" s="1"/>
  <c r="N87" s="1"/>
  <c r="N91"/>
  <c r="N108" s="1"/>
  <c r="N130" s="1"/>
  <c r="AJ36"/>
  <c r="AJ38"/>
  <c r="AP15"/>
  <c r="AP14"/>
  <c r="AP13"/>
  <c r="AP12"/>
  <c r="BQ62" i="22"/>
  <c r="T44"/>
  <c r="AJ14" i="3"/>
  <c r="BQ43" i="22"/>
  <c r="N48" i="12"/>
  <c r="N62" s="1"/>
  <c r="AC62" s="1"/>
  <c r="T48"/>
  <c r="T62" s="1"/>
  <c r="AP93" i="3"/>
  <c r="AP98"/>
  <c r="AP100"/>
  <c r="AP92"/>
  <c r="AP96"/>
  <c r="AJ32"/>
  <c r="AJ12"/>
  <c r="BJ44" i="22"/>
  <c r="BW62"/>
  <c r="AP94" i="3"/>
  <c r="AX34"/>
  <c r="AJ34"/>
  <c r="AX40"/>
  <c r="AJ40"/>
  <c r="AX18"/>
  <c r="AX32"/>
  <c r="AX43"/>
  <c r="AX55"/>
  <c r="AX66"/>
  <c r="H86"/>
  <c r="AX71"/>
  <c r="AX74"/>
  <c r="H73"/>
  <c r="AJ93"/>
  <c r="AX93"/>
  <c r="AJ95"/>
  <c r="AX95"/>
  <c r="AJ98"/>
  <c r="AX98"/>
  <c r="AJ100"/>
  <c r="AX100"/>
  <c r="AX105"/>
  <c r="AX114"/>
  <c r="AX121"/>
  <c r="AX12"/>
  <c r="AJ11"/>
  <c r="AX26"/>
  <c r="AX53"/>
  <c r="AX62"/>
  <c r="AX80"/>
  <c r="H79"/>
  <c r="AJ92"/>
  <c r="AX92"/>
  <c r="AJ94"/>
  <c r="AX94"/>
  <c r="AJ96"/>
  <c r="AX96"/>
  <c r="AJ99"/>
  <c r="AX99"/>
  <c r="AX110"/>
  <c r="AX125"/>
  <c r="H124"/>
  <c r="AX124" s="1"/>
  <c r="AS97"/>
  <c r="AX5"/>
  <c r="AX7"/>
  <c r="AX9"/>
  <c r="AX14"/>
  <c r="AX16"/>
  <c r="AX19"/>
  <c r="AX21"/>
  <c r="AX24"/>
  <c r="AX28"/>
  <c r="AX30"/>
  <c r="AX33"/>
  <c r="AX35"/>
  <c r="AX37"/>
  <c r="AX39"/>
  <c r="AX41"/>
  <c r="AX44"/>
  <c r="AX46"/>
  <c r="AX49"/>
  <c r="AX51"/>
  <c r="AX56"/>
  <c r="AX58"/>
  <c r="AX64"/>
  <c r="AX67"/>
  <c r="AX69"/>
  <c r="AX72"/>
  <c r="AX75"/>
  <c r="AX77"/>
  <c r="AX82"/>
  <c r="AX84"/>
  <c r="AX101"/>
  <c r="AX103"/>
  <c r="AX106"/>
  <c r="AX112"/>
  <c r="AX115"/>
  <c r="AX117"/>
  <c r="AX120"/>
  <c r="AX122"/>
  <c r="AX127"/>
  <c r="AP11"/>
  <c r="N79"/>
  <c r="AP97"/>
  <c r="H44" i="12"/>
  <c r="N44"/>
  <c r="AG102" i="3"/>
  <c r="AG101"/>
  <c r="AG103"/>
  <c r="AJ103"/>
  <c r="AJ102"/>
  <c r="AJ101"/>
  <c r="G106" i="4"/>
  <c r="BT18" i="22"/>
  <c r="AM14" i="3" s="1"/>
  <c r="BT16" i="22"/>
  <c r="AM12" i="3" s="1"/>
  <c r="BO28" i="22"/>
  <c r="BO22"/>
  <c r="BU28"/>
  <c r="BU22"/>
  <c r="D106" i="4"/>
  <c r="D120"/>
  <c r="G100"/>
  <c r="BO44" i="22"/>
  <c r="BU44"/>
  <c r="BP44"/>
  <c r="S135" i="3"/>
  <c r="M135"/>
  <c r="D111" i="4"/>
  <c r="H87" i="3" l="1"/>
  <c r="BQ40" i="22"/>
  <c r="N41" i="12"/>
  <c r="N45" s="1"/>
  <c r="T44"/>
  <c r="BV44" i="22"/>
  <c r="BW40"/>
  <c r="BW43"/>
  <c r="AX91" i="3"/>
  <c r="AX129"/>
  <c r="AX118"/>
  <c r="AJ97"/>
  <c r="AX97"/>
  <c r="AX61"/>
  <c r="AX86"/>
  <c r="AX48"/>
  <c r="AX23"/>
  <c r="AX104"/>
  <c r="AX4"/>
  <c r="AX109"/>
  <c r="AX79"/>
  <c r="AX11"/>
  <c r="AX113"/>
  <c r="AX73"/>
  <c r="AX70"/>
  <c r="AX65"/>
  <c r="AX54"/>
  <c r="AX42"/>
  <c r="AX31"/>
  <c r="AX17"/>
  <c r="G135"/>
  <c r="R135"/>
  <c r="H41" i="12" l="1"/>
  <c r="H45" s="1"/>
  <c r="N135" i="3"/>
  <c r="AX87"/>
  <c r="AX60"/>
  <c r="AX108"/>
  <c r="F135"/>
  <c r="L135"/>
  <c r="J49" i="8"/>
  <c r="I123" i="7"/>
  <c r="I122"/>
  <c r="I112"/>
  <c r="I109"/>
  <c r="I108"/>
  <c r="I107"/>
  <c r="I105"/>
  <c r="I104"/>
  <c r="I103"/>
  <c r="I102"/>
  <c r="I101"/>
  <c r="I99"/>
  <c r="I98"/>
  <c r="I97"/>
  <c r="I96"/>
  <c r="I95"/>
  <c r="I86"/>
  <c r="I84"/>
  <c r="I78"/>
  <c r="I77"/>
  <c r="I72"/>
  <c r="I65"/>
  <c r="I64"/>
  <c r="I63"/>
  <c r="I60"/>
  <c r="I59"/>
  <c r="I58"/>
  <c r="I57"/>
  <c r="I56"/>
  <c r="I54"/>
  <c r="I53"/>
  <c r="I52"/>
  <c r="I51"/>
  <c r="I50"/>
  <c r="I48"/>
  <c r="I47"/>
  <c r="I46"/>
  <c r="I45"/>
  <c r="I44"/>
  <c r="I42"/>
  <c r="I41"/>
  <c r="I40"/>
  <c r="I39"/>
  <c r="I38"/>
  <c r="I37"/>
  <c r="I36"/>
  <c r="I35"/>
  <c r="I34"/>
  <c r="I33"/>
  <c r="I31"/>
  <c r="I30"/>
  <c r="I29"/>
  <c r="I28"/>
  <c r="I27"/>
  <c r="I24" s="1"/>
  <c r="I26"/>
  <c r="I25"/>
  <c r="I23"/>
  <c r="I22"/>
  <c r="I21"/>
  <c r="I20"/>
  <c r="I19"/>
  <c r="I17"/>
  <c r="I16"/>
  <c r="I15"/>
  <c r="I14"/>
  <c r="I13"/>
  <c r="I11"/>
  <c r="I10"/>
  <c r="I9"/>
  <c r="I8"/>
  <c r="I7"/>
  <c r="I6"/>
  <c r="F112" i="4"/>
  <c r="L52" i="8" s="1"/>
  <c r="I130" i="6"/>
  <c r="I129"/>
  <c r="I128"/>
  <c r="I127"/>
  <c r="I126"/>
  <c r="I125"/>
  <c r="I124"/>
  <c r="I123"/>
  <c r="I122"/>
  <c r="I121"/>
  <c r="I120"/>
  <c r="I119"/>
  <c r="I118"/>
  <c r="I117"/>
  <c r="I116"/>
  <c r="I114"/>
  <c r="I113"/>
  <c r="I112"/>
  <c r="I109"/>
  <c r="I108"/>
  <c r="I107"/>
  <c r="I105"/>
  <c r="I104"/>
  <c r="I103"/>
  <c r="I102"/>
  <c r="I101"/>
  <c r="I99"/>
  <c r="I98"/>
  <c r="I97"/>
  <c r="I96"/>
  <c r="I95"/>
  <c r="I130" i="5"/>
  <c r="I129"/>
  <c r="I128"/>
  <c r="I127"/>
  <c r="I126"/>
  <c r="I125"/>
  <c r="I124"/>
  <c r="I123"/>
  <c r="I122"/>
  <c r="I121"/>
  <c r="I119"/>
  <c r="I118"/>
  <c r="I117"/>
  <c r="I116"/>
  <c r="I115"/>
  <c r="I114"/>
  <c r="I113"/>
  <c r="I112"/>
  <c r="I109"/>
  <c r="I108"/>
  <c r="I107"/>
  <c r="I106" s="1"/>
  <c r="I105"/>
  <c r="I104"/>
  <c r="I103"/>
  <c r="I102"/>
  <c r="I102" i="4" s="1"/>
  <c r="O38" i="8" s="1"/>
  <c r="I101" i="5"/>
  <c r="I100" s="1"/>
  <c r="I99"/>
  <c r="I98"/>
  <c r="I97"/>
  <c r="I96"/>
  <c r="I95"/>
  <c r="I86"/>
  <c r="I85"/>
  <c r="I84"/>
  <c r="I83"/>
  <c r="I82"/>
  <c r="I81"/>
  <c r="I80"/>
  <c r="I79"/>
  <c r="I78"/>
  <c r="I77"/>
  <c r="I76"/>
  <c r="I75"/>
  <c r="I74"/>
  <c r="I73"/>
  <c r="I72"/>
  <c r="I70"/>
  <c r="I69"/>
  <c r="I68"/>
  <c r="I67"/>
  <c r="I65"/>
  <c r="I64"/>
  <c r="I63"/>
  <c r="I60"/>
  <c r="I59"/>
  <c r="I58"/>
  <c r="I57"/>
  <c r="I56"/>
  <c r="I55"/>
  <c r="I54"/>
  <c r="I49" s="1"/>
  <c r="I53"/>
  <c r="I52"/>
  <c r="I51"/>
  <c r="I50"/>
  <c r="I48"/>
  <c r="I47"/>
  <c r="I46"/>
  <c r="I45"/>
  <c r="I44"/>
  <c r="I42"/>
  <c r="I41"/>
  <c r="I40"/>
  <c r="I39"/>
  <c r="I38"/>
  <c r="I37"/>
  <c r="I36"/>
  <c r="I35"/>
  <c r="I34"/>
  <c r="I33"/>
  <c r="I31"/>
  <c r="I30"/>
  <c r="I29"/>
  <c r="I28"/>
  <c r="I27"/>
  <c r="I26"/>
  <c r="I25"/>
  <c r="I24" s="1"/>
  <c r="I23"/>
  <c r="I22"/>
  <c r="I21"/>
  <c r="I20"/>
  <c r="I19"/>
  <c r="I17"/>
  <c r="I12" s="1"/>
  <c r="I16"/>
  <c r="I15"/>
  <c r="I14"/>
  <c r="I13"/>
  <c r="I11"/>
  <c r="I10"/>
  <c r="I9"/>
  <c r="I8"/>
  <c r="I7"/>
  <c r="I6"/>
  <c r="H6" i="4"/>
  <c r="H7"/>
  <c r="H8"/>
  <c r="H9"/>
  <c r="H10"/>
  <c r="H11"/>
  <c r="H13"/>
  <c r="H14"/>
  <c r="H15"/>
  <c r="H16"/>
  <c r="H17"/>
  <c r="H19"/>
  <c r="H20"/>
  <c r="H21"/>
  <c r="H22"/>
  <c r="H23"/>
  <c r="H33"/>
  <c r="H34"/>
  <c r="H35"/>
  <c r="H36"/>
  <c r="H37"/>
  <c r="H38"/>
  <c r="H39"/>
  <c r="H40"/>
  <c r="H41"/>
  <c r="H44"/>
  <c r="H45"/>
  <c r="H46"/>
  <c r="H47"/>
  <c r="H48"/>
  <c r="H50"/>
  <c r="H51"/>
  <c r="H52"/>
  <c r="H53"/>
  <c r="H56"/>
  <c r="H57"/>
  <c r="H58"/>
  <c r="H59"/>
  <c r="H60"/>
  <c r="H63"/>
  <c r="G56" i="8" s="1"/>
  <c r="G55" s="1"/>
  <c r="G61" s="1"/>
  <c r="H64" i="4"/>
  <c r="H65"/>
  <c r="H72"/>
  <c r="H130" i="7"/>
  <c r="H130" i="4" s="1"/>
  <c r="H129" i="7"/>
  <c r="H129" i="4" s="1"/>
  <c r="H128" i="7"/>
  <c r="H128" i="4" s="1"/>
  <c r="H127" i="7"/>
  <c r="H127" i="4" s="1"/>
  <c r="H125" i="7"/>
  <c r="H125" i="4" s="1"/>
  <c r="H124" i="7"/>
  <c r="H124" i="4" s="1"/>
  <c r="H121" i="7"/>
  <c r="H121" i="4" s="1"/>
  <c r="H119" i="7"/>
  <c r="H119" i="4" s="1"/>
  <c r="H118" i="7"/>
  <c r="H118" i="4" s="1"/>
  <c r="H117" i="7"/>
  <c r="H117" i="4" s="1"/>
  <c r="H116" i="7"/>
  <c r="H114"/>
  <c r="H114" i="4" s="1"/>
  <c r="H113" i="7"/>
  <c r="H106"/>
  <c r="H100" i="4" s="1"/>
  <c r="H100" i="7"/>
  <c r="H85"/>
  <c r="H85" i="4" s="1"/>
  <c r="H83" i="7"/>
  <c r="H83" i="4" s="1"/>
  <c r="H82" i="7"/>
  <c r="H82" i="4" s="1"/>
  <c r="H81" i="7"/>
  <c r="H81" i="4" s="1"/>
  <c r="H79" i="7"/>
  <c r="H79" i="4" s="1"/>
  <c r="H76" i="7"/>
  <c r="H76" i="4" s="1"/>
  <c r="H75" i="7"/>
  <c r="H75" i="4" s="1"/>
  <c r="H73" i="7"/>
  <c r="H73" i="4" s="1"/>
  <c r="H70" i="7"/>
  <c r="H70" i="4" s="1"/>
  <c r="H69" i="7"/>
  <c r="H69" i="4" s="1"/>
  <c r="H68" i="7"/>
  <c r="H68" i="4" s="1"/>
  <c r="H67" i="7"/>
  <c r="H67" i="4" s="1"/>
  <c r="H55" i="7"/>
  <c r="I55" s="1"/>
  <c r="H49"/>
  <c r="I49" s="1"/>
  <c r="H43"/>
  <c r="I43" s="1"/>
  <c r="H32"/>
  <c r="I32" s="1"/>
  <c r="G130" i="4"/>
  <c r="G129"/>
  <c r="G128"/>
  <c r="D126" i="7"/>
  <c r="G125" i="4"/>
  <c r="G124"/>
  <c r="D120" i="7"/>
  <c r="G118" i="4"/>
  <c r="D115" i="7"/>
  <c r="G113" i="4"/>
  <c r="D111" i="7"/>
  <c r="D106"/>
  <c r="D100"/>
  <c r="D94"/>
  <c r="D110" s="1"/>
  <c r="D80"/>
  <c r="D74"/>
  <c r="D71"/>
  <c r="D66"/>
  <c r="D62"/>
  <c r="D87" s="1"/>
  <c r="D55"/>
  <c r="D49"/>
  <c r="D43"/>
  <c r="D32"/>
  <c r="D24"/>
  <c r="D18"/>
  <c r="D12"/>
  <c r="D5"/>
  <c r="D61" s="1"/>
  <c r="D126" i="6"/>
  <c r="D120"/>
  <c r="D115"/>
  <c r="D111"/>
  <c r="D131" s="1"/>
  <c r="D106"/>
  <c r="D100"/>
  <c r="D94"/>
  <c r="D110" s="1"/>
  <c r="D132" s="1"/>
  <c r="D80"/>
  <c r="D74"/>
  <c r="D71"/>
  <c r="D66"/>
  <c r="D62"/>
  <c r="D87" s="1"/>
  <c r="D137" s="1"/>
  <c r="D55"/>
  <c r="D49"/>
  <c r="D43"/>
  <c r="D32"/>
  <c r="D24"/>
  <c r="D18"/>
  <c r="D12"/>
  <c r="D5"/>
  <c r="D61" s="1"/>
  <c r="F109" i="4"/>
  <c r="F102"/>
  <c r="L38" i="8" s="1"/>
  <c r="F99" i="4"/>
  <c r="L10" i="8" s="1"/>
  <c r="H55" i="5"/>
  <c r="D126"/>
  <c r="D120"/>
  <c r="D115"/>
  <c r="D111"/>
  <c r="D131" s="1"/>
  <c r="D106"/>
  <c r="D100"/>
  <c r="D94"/>
  <c r="D110" s="1"/>
  <c r="D80"/>
  <c r="D74"/>
  <c r="D71"/>
  <c r="D66"/>
  <c r="D62"/>
  <c r="D87" s="1"/>
  <c r="D137" s="1"/>
  <c r="D55"/>
  <c r="D49"/>
  <c r="D43"/>
  <c r="D32"/>
  <c r="D24"/>
  <c r="D18"/>
  <c r="D12"/>
  <c r="D5"/>
  <c r="D61" s="1"/>
  <c r="H113" i="4" l="1"/>
  <c r="H111" i="7"/>
  <c r="I32" i="5"/>
  <c r="I99" i="4"/>
  <c r="V20" i="29" s="1"/>
  <c r="T41" i="12"/>
  <c r="T45" s="1"/>
  <c r="I71" i="5"/>
  <c r="I137" s="1"/>
  <c r="H136" i="6"/>
  <c r="I18" i="7"/>
  <c r="I136"/>
  <c r="O10" i="8"/>
  <c r="I107" i="4"/>
  <c r="AX130" i="3"/>
  <c r="H135"/>
  <c r="BQ44" i="22"/>
  <c r="I105" i="4"/>
  <c r="I108"/>
  <c r="F123"/>
  <c r="I109"/>
  <c r="F104"/>
  <c r="L40" i="8" s="1"/>
  <c r="F107" i="4"/>
  <c r="F122"/>
  <c r="L26" i="8" s="1"/>
  <c r="L27" s="1"/>
  <c r="I104" i="4"/>
  <c r="O40" i="8" s="1"/>
  <c r="I122" i="4"/>
  <c r="O26" i="8" s="1"/>
  <c r="O27" s="1"/>
  <c r="I112" i="4"/>
  <c r="O52" i="8" s="1"/>
  <c r="H80" i="7"/>
  <c r="I123" i="4"/>
  <c r="F101"/>
  <c r="L37" i="8" s="1"/>
  <c r="F103" i="4"/>
  <c r="L39" i="8" s="1"/>
  <c r="H66" i="4"/>
  <c r="G22" i="8" s="1"/>
  <c r="G19" s="1"/>
  <c r="G27" s="1"/>
  <c r="H71" i="7"/>
  <c r="I71" s="1"/>
  <c r="H74" i="4"/>
  <c r="H80"/>
  <c r="H120" i="7"/>
  <c r="H126"/>
  <c r="I98" i="4"/>
  <c r="F105"/>
  <c r="L41" i="8" s="1"/>
  <c r="F108" i="4"/>
  <c r="F106" s="1"/>
  <c r="I117" i="7"/>
  <c r="I117" i="4" s="1"/>
  <c r="G117"/>
  <c r="I119" i="7"/>
  <c r="I119" i="4" s="1"/>
  <c r="G119"/>
  <c r="F121"/>
  <c r="G121"/>
  <c r="F127"/>
  <c r="G127"/>
  <c r="F114"/>
  <c r="G114"/>
  <c r="I116" i="7"/>
  <c r="I116" i="4" s="1"/>
  <c r="O49" i="8" s="1"/>
  <c r="O61" s="1"/>
  <c r="G116" i="4"/>
  <c r="M49" i="8" s="1"/>
  <c r="M61" s="1"/>
  <c r="M62" s="1"/>
  <c r="M65" s="1"/>
  <c r="H115" i="7"/>
  <c r="H116" i="4"/>
  <c r="I101"/>
  <c r="I103"/>
  <c r="F98"/>
  <c r="L9" i="8" s="1"/>
  <c r="F96" i="4"/>
  <c r="L7" i="8" s="1"/>
  <c r="F95" i="4"/>
  <c r="L6" i="8" s="1"/>
  <c r="F97" i="4"/>
  <c r="L8" i="8" s="1"/>
  <c r="I95" i="4"/>
  <c r="I97"/>
  <c r="I96"/>
  <c r="F113"/>
  <c r="F125"/>
  <c r="F129"/>
  <c r="H126"/>
  <c r="I67" i="7"/>
  <c r="I69"/>
  <c r="I73"/>
  <c r="I75"/>
  <c r="I79"/>
  <c r="I81"/>
  <c r="I83"/>
  <c r="I85"/>
  <c r="I113"/>
  <c r="I121"/>
  <c r="I121" i="4" s="1"/>
  <c r="I125" i="7"/>
  <c r="I125" i="4" s="1"/>
  <c r="I127" i="7"/>
  <c r="I127" i="4" s="1"/>
  <c r="I129" i="7"/>
  <c r="I129" i="4" s="1"/>
  <c r="F117"/>
  <c r="F119"/>
  <c r="F130"/>
  <c r="H66" i="7"/>
  <c r="H74"/>
  <c r="I74" s="1"/>
  <c r="H120" i="4"/>
  <c r="I68" i="7"/>
  <c r="I70"/>
  <c r="I76"/>
  <c r="I82"/>
  <c r="I100"/>
  <c r="I106"/>
  <c r="I114"/>
  <c r="I114" i="4" s="1"/>
  <c r="I118" i="7"/>
  <c r="I118" i="4" s="1"/>
  <c r="I124" i="7"/>
  <c r="I124" i="4" s="1"/>
  <c r="I128" i="7"/>
  <c r="I128" i="4" s="1"/>
  <c r="I130" i="7"/>
  <c r="I130" i="4" s="1"/>
  <c r="D131" i="7"/>
  <c r="D137" s="1"/>
  <c r="H71" i="4"/>
  <c r="H62"/>
  <c r="H55"/>
  <c r="G40" i="8" s="1"/>
  <c r="H18" i="4"/>
  <c r="G37" i="8" s="1"/>
  <c r="F116" i="4"/>
  <c r="L49" i="8" s="1"/>
  <c r="L61" s="1"/>
  <c r="F118" i="4"/>
  <c r="F124"/>
  <c r="F128"/>
  <c r="D132" i="7"/>
  <c r="G94" i="4"/>
  <c r="G110" s="1"/>
  <c r="H43"/>
  <c r="G39" i="8" s="1"/>
  <c r="H49" i="4"/>
  <c r="G10" i="8" s="1"/>
  <c r="H32" i="4"/>
  <c r="G9" i="8" s="1"/>
  <c r="H24" i="4"/>
  <c r="G8" i="8" s="1"/>
  <c r="H12" i="4"/>
  <c r="G7" i="8" s="1"/>
  <c r="H5" i="4"/>
  <c r="G6" i="8" s="1"/>
  <c r="H94" i="4"/>
  <c r="D88" i="7"/>
  <c r="D136"/>
  <c r="D136" i="6"/>
  <c r="D88"/>
  <c r="D132" i="5"/>
  <c r="D88"/>
  <c r="D136"/>
  <c r="G18" i="8" l="1"/>
  <c r="I113" i="4"/>
  <c r="I111" i="7"/>
  <c r="O7" i="8"/>
  <c r="V17" i="29"/>
  <c r="O6" i="8"/>
  <c r="V16" i="29"/>
  <c r="O37" i="8"/>
  <c r="V21" i="29"/>
  <c r="L18" i="8"/>
  <c r="L28" s="1"/>
  <c r="O8"/>
  <c r="V18" i="29"/>
  <c r="O39" i="8"/>
  <c r="V22" i="29"/>
  <c r="O9" i="8"/>
  <c r="V19" i="29"/>
  <c r="V23"/>
  <c r="O41" i="8"/>
  <c r="G48"/>
  <c r="L48"/>
  <c r="H115" i="4"/>
  <c r="N49" i="8"/>
  <c r="N61" s="1"/>
  <c r="N30"/>
  <c r="BW44" i="22"/>
  <c r="H131" i="7"/>
  <c r="H132" s="1"/>
  <c r="H87"/>
  <c r="H87" i="4"/>
  <c r="F126"/>
  <c r="F94"/>
  <c r="F100"/>
  <c r="H140" i="5"/>
  <c r="I94" i="4"/>
  <c r="H106"/>
  <c r="H110" s="1"/>
  <c r="I106"/>
  <c r="V24" i="29" s="1"/>
  <c r="I120" i="7"/>
  <c r="I115" i="4" s="1"/>
  <c r="G115"/>
  <c r="G111"/>
  <c r="G126"/>
  <c r="I126" i="7"/>
  <c r="I120" i="4" s="1"/>
  <c r="I66" i="7"/>
  <c r="I115"/>
  <c r="I80"/>
  <c r="H111" i="4"/>
  <c r="H131" s="1"/>
  <c r="F115"/>
  <c r="I126"/>
  <c r="I100"/>
  <c r="G120"/>
  <c r="H61"/>
  <c r="D139" i="5"/>
  <c r="H137" i="7" l="1"/>
  <c r="H88"/>
  <c r="O18" i="8"/>
  <c r="O28" s="1"/>
  <c r="I140" i="5"/>
  <c r="I136"/>
  <c r="H136" i="4"/>
  <c r="H137"/>
  <c r="L62" i="8"/>
  <c r="G28"/>
  <c r="G30"/>
  <c r="G29"/>
  <c r="N29"/>
  <c r="G62"/>
  <c r="G65" s="1"/>
  <c r="I131" i="7"/>
  <c r="I132" s="1"/>
  <c r="I87"/>
  <c r="F110" i="4"/>
  <c r="H132"/>
  <c r="G140" i="5"/>
  <c r="G134"/>
  <c r="I110" i="4"/>
  <c r="G131"/>
  <c r="G132" s="1"/>
  <c r="H88"/>
  <c r="F120"/>
  <c r="F111"/>
  <c r="I111"/>
  <c r="I131" s="1"/>
  <c r="V26" i="29" s="1"/>
  <c r="V27" s="1"/>
  <c r="G139" i="4" l="1"/>
  <c r="I152" i="40"/>
  <c r="I249" i="41"/>
  <c r="I137" i="7"/>
  <c r="I88"/>
  <c r="L65" i="8"/>
  <c r="F131" i="4"/>
  <c r="I132"/>
  <c r="F132" l="1"/>
  <c r="K12" i="19"/>
  <c r="P27" i="20" l="1"/>
  <c r="Q2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26"/>
  <c r="Q26"/>
  <c r="Q7"/>
  <c r="P7"/>
  <c r="H37"/>
  <c r="H38"/>
  <c r="K49" i="19"/>
  <c r="H86"/>
  <c r="H39" i="20" l="1"/>
  <c r="J38"/>
  <c r="J37"/>
  <c r="O26" i="29"/>
  <c r="T26" s="1"/>
  <c r="O23"/>
  <c r="T23" s="1"/>
  <c r="P23" s="1"/>
  <c r="O24"/>
  <c r="T24" s="1"/>
  <c r="O25"/>
  <c r="T25" s="1"/>
  <c r="R25" s="1"/>
  <c r="R26" l="1"/>
  <c r="P26"/>
  <c r="R24"/>
  <c r="P24"/>
  <c r="R23"/>
  <c r="J39" i="20"/>
  <c r="H85" i="19"/>
  <c r="H87" s="1"/>
  <c r="O8" i="29"/>
  <c r="J85" i="19" l="1"/>
  <c r="J86"/>
  <c r="J87" l="1"/>
  <c r="D26" i="4" l="1"/>
  <c r="C91" i="3"/>
  <c r="AS91" s="1"/>
  <c r="U25"/>
  <c r="U30" l="1"/>
  <c r="C23" l="1"/>
  <c r="AS23" s="1"/>
  <c r="D51" i="4"/>
  <c r="D52"/>
  <c r="D53"/>
  <c r="D54"/>
  <c r="D57"/>
  <c r="D58"/>
  <c r="D59"/>
  <c r="D60"/>
  <c r="D27"/>
  <c r="D28"/>
  <c r="D29"/>
  <c r="D30"/>
  <c r="D31"/>
  <c r="D25"/>
  <c r="D24" l="1"/>
  <c r="E59" i="19" l="1"/>
  <c r="D59"/>
  <c r="F58"/>
  <c r="K58" s="1"/>
  <c r="F57"/>
  <c r="F42"/>
  <c r="K42" s="1"/>
  <c r="F43"/>
  <c r="K43" s="1"/>
  <c r="F44"/>
  <c r="K44" s="1"/>
  <c r="E29"/>
  <c r="D29"/>
  <c r="F28"/>
  <c r="K28" s="1"/>
  <c r="E19"/>
  <c r="D19"/>
  <c r="F17"/>
  <c r="K17" s="1"/>
  <c r="F18"/>
  <c r="K18" s="1"/>
  <c r="F7"/>
  <c r="K7" s="1"/>
  <c r="F8"/>
  <c r="K8" s="1"/>
  <c r="F9"/>
  <c r="K9" s="1"/>
  <c r="F10"/>
  <c r="K10" s="1"/>
  <c r="F11"/>
  <c r="K11" s="1"/>
  <c r="F6"/>
  <c r="F7" i="20"/>
  <c r="K7" s="1"/>
  <c r="F8"/>
  <c r="K8" s="1"/>
  <c r="F9"/>
  <c r="K9" s="1"/>
  <c r="F10"/>
  <c r="K10" s="1"/>
  <c r="F11"/>
  <c r="K11" s="1"/>
  <c r="F12"/>
  <c r="K12" s="1"/>
  <c r="F13"/>
  <c r="K13" s="1"/>
  <c r="F14"/>
  <c r="K14" s="1"/>
  <c r="F15"/>
  <c r="F16"/>
  <c r="I38" l="1"/>
  <c r="K15"/>
  <c r="K38" s="1"/>
  <c r="K16"/>
  <c r="F59" i="19"/>
  <c r="F13"/>
  <c r="F38" i="20"/>
  <c r="O6" i="32"/>
  <c r="O25"/>
  <c r="O24"/>
  <c r="O23"/>
  <c r="O22"/>
  <c r="O21"/>
  <c r="O20"/>
  <c r="O19"/>
  <c r="O18"/>
  <c r="O17"/>
  <c r="C15"/>
  <c r="O14"/>
  <c r="O13"/>
  <c r="O12"/>
  <c r="O11"/>
  <c r="O10"/>
  <c r="O9"/>
  <c r="O8"/>
  <c r="O7"/>
  <c r="K57" i="19" l="1"/>
  <c r="K59" s="1"/>
  <c r="K6"/>
  <c r="K13" s="1"/>
  <c r="O15" i="32"/>
  <c r="D5"/>
  <c r="D15" s="1"/>
  <c r="O26"/>
  <c r="D27" l="1"/>
  <c r="E5" s="1"/>
  <c r="E15" s="1"/>
  <c r="O9" i="29"/>
  <c r="N27"/>
  <c r="M27"/>
  <c r="L27"/>
  <c r="K27"/>
  <c r="J27"/>
  <c r="I27"/>
  <c r="H27"/>
  <c r="G27"/>
  <c r="F27"/>
  <c r="E27"/>
  <c r="D27"/>
  <c r="C27"/>
  <c r="O22"/>
  <c r="T22" s="1"/>
  <c r="P22" s="1"/>
  <c r="O21"/>
  <c r="T21" s="1"/>
  <c r="P21" s="1"/>
  <c r="O20"/>
  <c r="T20" s="1"/>
  <c r="P20" s="1"/>
  <c r="O19"/>
  <c r="T19" s="1"/>
  <c r="P19" s="1"/>
  <c r="O18"/>
  <c r="T18" s="1"/>
  <c r="P18" s="1"/>
  <c r="O17"/>
  <c r="T17" s="1"/>
  <c r="P17" s="1"/>
  <c r="O16"/>
  <c r="T16" s="1"/>
  <c r="P16" s="1"/>
  <c r="N14"/>
  <c r="M14"/>
  <c r="L14"/>
  <c r="K14"/>
  <c r="J14"/>
  <c r="I14"/>
  <c r="H14"/>
  <c r="G14"/>
  <c r="F14"/>
  <c r="E14"/>
  <c r="D14"/>
  <c r="C14"/>
  <c r="O13"/>
  <c r="O12"/>
  <c r="O11"/>
  <c r="O10"/>
  <c r="O7"/>
  <c r="O6"/>
  <c r="O5"/>
  <c r="R16" l="1"/>
  <c r="R18"/>
  <c r="R20"/>
  <c r="R22"/>
  <c r="R17"/>
  <c r="R19"/>
  <c r="R21"/>
  <c r="E27" i="32"/>
  <c r="F5" s="1"/>
  <c r="F15" s="1"/>
  <c r="F28" i="29"/>
  <c r="L28"/>
  <c r="H28"/>
  <c r="D28"/>
  <c r="J28"/>
  <c r="N28"/>
  <c r="O27"/>
  <c r="E28"/>
  <c r="I28"/>
  <c r="M28"/>
  <c r="O14"/>
  <c r="G28"/>
  <c r="K28"/>
  <c r="C28"/>
  <c r="F27" i="32" l="1"/>
  <c r="G5" s="1"/>
  <c r="G15" s="1"/>
  <c r="O28" i="29"/>
  <c r="G27" i="32" l="1"/>
  <c r="H5" s="1"/>
  <c r="H15" s="1"/>
  <c r="F26" i="20"/>
  <c r="H27" i="32" l="1"/>
  <c r="I5" s="1"/>
  <c r="I15" s="1"/>
  <c r="K26" i="20"/>
  <c r="F76" i="19"/>
  <c r="K76" s="1"/>
  <c r="F68"/>
  <c r="K68" s="1"/>
  <c r="F69"/>
  <c r="K69" s="1"/>
  <c r="F70"/>
  <c r="K70" s="1"/>
  <c r="F71"/>
  <c r="F72"/>
  <c r="K72" s="1"/>
  <c r="F73"/>
  <c r="K73" s="1"/>
  <c r="E54"/>
  <c r="D54"/>
  <c r="F53"/>
  <c r="F33"/>
  <c r="K33" s="1"/>
  <c r="E34"/>
  <c r="D34"/>
  <c r="E50"/>
  <c r="D50"/>
  <c r="E45"/>
  <c r="D45"/>
  <c r="F27"/>
  <c r="U133" i="3"/>
  <c r="U64" i="12"/>
  <c r="C5"/>
  <c r="U7"/>
  <c r="U8"/>
  <c r="U9"/>
  <c r="U10"/>
  <c r="U11"/>
  <c r="U12"/>
  <c r="U13"/>
  <c r="U14"/>
  <c r="U15"/>
  <c r="U6"/>
  <c r="C4" i="22"/>
  <c r="C32"/>
  <c r="BN64"/>
  <c r="BL64"/>
  <c r="BN63"/>
  <c r="BL63"/>
  <c r="C54"/>
  <c r="BR48"/>
  <c r="C48"/>
  <c r="C28"/>
  <c r="C22"/>
  <c r="C15"/>
  <c r="C16" i="12"/>
  <c r="C29"/>
  <c r="C48"/>
  <c r="C54"/>
  <c r="C4" i="3"/>
  <c r="AS4" s="1"/>
  <c r="C11"/>
  <c r="AS11" s="1"/>
  <c r="C17"/>
  <c r="AS17" s="1"/>
  <c r="C31"/>
  <c r="AS31" s="1"/>
  <c r="C42"/>
  <c r="AS42" s="1"/>
  <c r="C54"/>
  <c r="AS54" s="1"/>
  <c r="C61"/>
  <c r="AS61" s="1"/>
  <c r="C65"/>
  <c r="AS65" s="1"/>
  <c r="C70"/>
  <c r="AS70" s="1"/>
  <c r="C73"/>
  <c r="AS73" s="1"/>
  <c r="C79"/>
  <c r="AS79" s="1"/>
  <c r="U101"/>
  <c r="U99"/>
  <c r="U98"/>
  <c r="U100"/>
  <c r="U102"/>
  <c r="F6" i="20"/>
  <c r="R8"/>
  <c r="R9"/>
  <c r="R14"/>
  <c r="R15"/>
  <c r="R7"/>
  <c r="U10" i="3"/>
  <c r="U9"/>
  <c r="U4" s="1"/>
  <c r="U8"/>
  <c r="U7"/>
  <c r="U6"/>
  <c r="U5"/>
  <c r="U16"/>
  <c r="U11" s="1"/>
  <c r="U15"/>
  <c r="U14"/>
  <c r="U13"/>
  <c r="U12"/>
  <c r="U22"/>
  <c r="U21"/>
  <c r="U20"/>
  <c r="U19"/>
  <c r="U18"/>
  <c r="U17" s="1"/>
  <c r="U29"/>
  <c r="U28"/>
  <c r="U27"/>
  <c r="U26"/>
  <c r="U41"/>
  <c r="U40"/>
  <c r="U39"/>
  <c r="U38"/>
  <c r="U37"/>
  <c r="U36"/>
  <c r="U35"/>
  <c r="U34"/>
  <c r="U33"/>
  <c r="U32"/>
  <c r="U47"/>
  <c r="U46"/>
  <c r="U45"/>
  <c r="U44"/>
  <c r="U43"/>
  <c r="U53"/>
  <c r="U51"/>
  <c r="U50"/>
  <c r="U49"/>
  <c r="U59"/>
  <c r="U57"/>
  <c r="U56"/>
  <c r="U55"/>
  <c r="U64"/>
  <c r="U63"/>
  <c r="U62"/>
  <c r="U71"/>
  <c r="U69"/>
  <c r="U68"/>
  <c r="U67"/>
  <c r="U66"/>
  <c r="U72"/>
  <c r="U78"/>
  <c r="U75"/>
  <c r="U74"/>
  <c r="U84"/>
  <c r="U82"/>
  <c r="U81"/>
  <c r="U80"/>
  <c r="U85"/>
  <c r="C104"/>
  <c r="AS104" s="1"/>
  <c r="U107"/>
  <c r="U106"/>
  <c r="U105"/>
  <c r="C109"/>
  <c r="AS109" s="1"/>
  <c r="U110"/>
  <c r="E13" i="19"/>
  <c r="D13"/>
  <c r="D31" i="20"/>
  <c r="F67" i="19"/>
  <c r="K67" s="1"/>
  <c r="E77"/>
  <c r="D77"/>
  <c r="F3" i="20"/>
  <c r="D27"/>
  <c r="D29"/>
  <c r="E27"/>
  <c r="E34" s="1"/>
  <c r="F30"/>
  <c r="F32"/>
  <c r="F16" i="19"/>
  <c r="F32"/>
  <c r="F37"/>
  <c r="D38"/>
  <c r="E38"/>
  <c r="F41"/>
  <c r="F48"/>
  <c r="F61"/>
  <c r="K61" s="1"/>
  <c r="F66"/>
  <c r="F79"/>
  <c r="U21" i="12"/>
  <c r="U20"/>
  <c r="U17"/>
  <c r="U16" s="1"/>
  <c r="U23"/>
  <c r="U30"/>
  <c r="U31"/>
  <c r="U32"/>
  <c r="U33"/>
  <c r="U39"/>
  <c r="U43"/>
  <c r="U42"/>
  <c r="U60"/>
  <c r="U59"/>
  <c r="U57"/>
  <c r="U55"/>
  <c r="U53"/>
  <c r="U52"/>
  <c r="U51"/>
  <c r="U50"/>
  <c r="U49"/>
  <c r="D85" i="4"/>
  <c r="D83"/>
  <c r="D82"/>
  <c r="D81"/>
  <c r="D79"/>
  <c r="D76"/>
  <c r="D75"/>
  <c r="D73"/>
  <c r="D72"/>
  <c r="D70"/>
  <c r="D69"/>
  <c r="D68"/>
  <c r="D67"/>
  <c r="D65"/>
  <c r="D64"/>
  <c r="D63"/>
  <c r="D56"/>
  <c r="D50"/>
  <c r="D48"/>
  <c r="D47"/>
  <c r="D46"/>
  <c r="D45"/>
  <c r="D44"/>
  <c r="D23"/>
  <c r="D22"/>
  <c r="D21"/>
  <c r="D20"/>
  <c r="D19"/>
  <c r="D17"/>
  <c r="D16"/>
  <c r="D15"/>
  <c r="D14"/>
  <c r="D13"/>
  <c r="D11"/>
  <c r="D10"/>
  <c r="D9"/>
  <c r="D8"/>
  <c r="D7"/>
  <c r="D6"/>
  <c r="D34"/>
  <c r="D39"/>
  <c r="D42"/>
  <c r="D41"/>
  <c r="D40"/>
  <c r="D33"/>
  <c r="D38"/>
  <c r="D37"/>
  <c r="D36"/>
  <c r="D35"/>
  <c r="C49" i="8"/>
  <c r="C24"/>
  <c r="U121" i="3"/>
  <c r="U118" s="1"/>
  <c r="C118"/>
  <c r="AS118" s="1"/>
  <c r="U128"/>
  <c r="U127"/>
  <c r="U126"/>
  <c r="U125"/>
  <c r="U123"/>
  <c r="U122"/>
  <c r="U120"/>
  <c r="U119"/>
  <c r="U117"/>
  <c r="U116"/>
  <c r="U115"/>
  <c r="U114"/>
  <c r="U112"/>
  <c r="U111"/>
  <c r="C124"/>
  <c r="AS124" s="1"/>
  <c r="C113"/>
  <c r="AS113" s="1"/>
  <c r="U103"/>
  <c r="U96"/>
  <c r="U95"/>
  <c r="U94"/>
  <c r="U93"/>
  <c r="U92"/>
  <c r="U24"/>
  <c r="I27" i="32" l="1"/>
  <c r="J5" s="1"/>
  <c r="J15" s="1"/>
  <c r="U29" i="12"/>
  <c r="H32" i="20"/>
  <c r="U104" i="3"/>
  <c r="U97"/>
  <c r="U48"/>
  <c r="BR22" i="22"/>
  <c r="BT22"/>
  <c r="BR28"/>
  <c r="BT28"/>
  <c r="BR54"/>
  <c r="AK97" i="3" s="1"/>
  <c r="BL15" i="22"/>
  <c r="AE11" i="3" s="1"/>
  <c r="BL22" i="22"/>
  <c r="BN22"/>
  <c r="BL28"/>
  <c r="BN28"/>
  <c r="BL54"/>
  <c r="AE97" i="3" s="1"/>
  <c r="BL32" i="22"/>
  <c r="BL4"/>
  <c r="C62" i="12"/>
  <c r="F29" i="20"/>
  <c r="I29"/>
  <c r="F27"/>
  <c r="K66" i="19"/>
  <c r="K71"/>
  <c r="F54"/>
  <c r="F50"/>
  <c r="K41"/>
  <c r="K45" s="1"/>
  <c r="F38"/>
  <c r="K32"/>
  <c r="K34" s="1"/>
  <c r="F29"/>
  <c r="F19"/>
  <c r="BL48" i="22"/>
  <c r="F86" i="19"/>
  <c r="F37" i="20"/>
  <c r="F39" s="1"/>
  <c r="U23" i="3"/>
  <c r="U109"/>
  <c r="U70"/>
  <c r="C62" i="22"/>
  <c r="J38" i="8"/>
  <c r="J39"/>
  <c r="C56"/>
  <c r="C55" s="1"/>
  <c r="C61" s="1"/>
  <c r="D43" i="4"/>
  <c r="C39" i="8" s="1"/>
  <c r="J40"/>
  <c r="D18" i="4"/>
  <c r="C37" i="8" s="1"/>
  <c r="U124" i="3"/>
  <c r="D5" i="4"/>
  <c r="C6" i="8" s="1"/>
  <c r="D71" i="4"/>
  <c r="C8" i="8"/>
  <c r="J41"/>
  <c r="U65" i="3"/>
  <c r="C86"/>
  <c r="AS86" s="1"/>
  <c r="C40" i="12"/>
  <c r="U31" i="3"/>
  <c r="U48" i="12"/>
  <c r="U79" i="3"/>
  <c r="U73"/>
  <c r="U54"/>
  <c r="U42"/>
  <c r="F77" i="19"/>
  <c r="D34" i="20"/>
  <c r="J26" i="8"/>
  <c r="J27" s="1"/>
  <c r="D74" i="4"/>
  <c r="D62"/>
  <c r="D55"/>
  <c r="C40" i="8" s="1"/>
  <c r="D66" i="4"/>
  <c r="C22" i="8" s="1"/>
  <c r="C19" s="1"/>
  <c r="C27" s="1"/>
  <c r="J9"/>
  <c r="U91" i="3"/>
  <c r="J6" i="8"/>
  <c r="F34" i="19"/>
  <c r="F31" i="20"/>
  <c r="H31" s="1"/>
  <c r="U61" i="3"/>
  <c r="C39" i="22"/>
  <c r="J52" i="8"/>
  <c r="J61" s="1"/>
  <c r="D32" i="4"/>
  <c r="C9" i="8" s="1"/>
  <c r="D12" i="4"/>
  <c r="C7" i="8" s="1"/>
  <c r="U113" i="3"/>
  <c r="C129"/>
  <c r="AS129" s="1"/>
  <c r="J8" i="8"/>
  <c r="D80" i="4"/>
  <c r="D49"/>
  <c r="C10" i="8" s="1"/>
  <c r="J7"/>
  <c r="F45" i="19"/>
  <c r="J37" i="8"/>
  <c r="J10"/>
  <c r="D94" i="4"/>
  <c r="D110" s="1"/>
  <c r="C60" i="3"/>
  <c r="AS60" s="1"/>
  <c r="C108"/>
  <c r="AS108" s="1"/>
  <c r="J27" i="32" l="1"/>
  <c r="K5" s="1"/>
  <c r="K15" s="1"/>
  <c r="I31" i="20"/>
  <c r="H34"/>
  <c r="J31"/>
  <c r="J34" s="1"/>
  <c r="I32"/>
  <c r="K77" i="19"/>
  <c r="K86"/>
  <c r="U62" i="12"/>
  <c r="K135" i="3"/>
  <c r="BL39" i="22"/>
  <c r="BL62"/>
  <c r="BR62"/>
  <c r="BR45"/>
  <c r="C44" i="12"/>
  <c r="C41" s="1"/>
  <c r="K30" i="20"/>
  <c r="K29" s="1"/>
  <c r="F34"/>
  <c r="K6"/>
  <c r="K27" s="1"/>
  <c r="I37"/>
  <c r="I39" s="1"/>
  <c r="K53" i="19"/>
  <c r="K54" s="1"/>
  <c r="K48"/>
  <c r="K50" s="1"/>
  <c r="K37"/>
  <c r="K38" s="1"/>
  <c r="K27"/>
  <c r="K29" s="1"/>
  <c r="K16"/>
  <c r="K19" s="1"/>
  <c r="C130" i="3"/>
  <c r="AS130" s="1"/>
  <c r="U86"/>
  <c r="U129"/>
  <c r="U60"/>
  <c r="U87" s="1"/>
  <c r="U108"/>
  <c r="BR44" i="22"/>
  <c r="C48" i="8"/>
  <c r="C62" s="1"/>
  <c r="C18"/>
  <c r="C28" s="1"/>
  <c r="D61" i="4"/>
  <c r="D87"/>
  <c r="J48" i="8"/>
  <c r="J62" s="1"/>
  <c r="C43" i="22"/>
  <c r="J18" i="8"/>
  <c r="J28" s="1"/>
  <c r="D131" i="4"/>
  <c r="C87" i="3"/>
  <c r="AS87" s="1"/>
  <c r="K27" i="32" l="1"/>
  <c r="L15" s="1"/>
  <c r="J32" i="20"/>
  <c r="K32" s="1"/>
  <c r="I34"/>
  <c r="K31"/>
  <c r="K34" s="1"/>
  <c r="C40" i="22"/>
  <c r="BL43"/>
  <c r="BN44"/>
  <c r="Q135" i="3"/>
  <c r="C45" i="12"/>
  <c r="K37" i="20"/>
  <c r="K39" s="1"/>
  <c r="O135" i="3"/>
  <c r="I135"/>
  <c r="C135"/>
  <c r="U44" i="12"/>
  <c r="I136" i="3"/>
  <c r="O136"/>
  <c r="U130"/>
  <c r="U136" s="1"/>
  <c r="J63" i="8"/>
  <c r="C64"/>
  <c r="D88" i="4"/>
  <c r="J29" i="8"/>
  <c r="D136" i="4"/>
  <c r="J64" i="8"/>
  <c r="C63"/>
  <c r="J65"/>
  <c r="J30"/>
  <c r="C29"/>
  <c r="D137" i="4"/>
  <c r="C30" i="8"/>
  <c r="C44" i="22"/>
  <c r="D132" i="4"/>
  <c r="C65" i="8"/>
  <c r="L27" i="32" l="1"/>
  <c r="M5" s="1"/>
  <c r="M15" s="1"/>
  <c r="U41" i="12"/>
  <c r="U45" s="1"/>
  <c r="BT44" i="22"/>
  <c r="BL40"/>
  <c r="D139" i="4"/>
  <c r="U135" i="3"/>
  <c r="M27" i="32" l="1"/>
  <c r="BL44" i="22"/>
  <c r="F23" i="19"/>
  <c r="E24"/>
  <c r="F22"/>
  <c r="D24"/>
  <c r="N15" i="32" l="1"/>
  <c r="N27" s="1"/>
  <c r="N5"/>
  <c r="K22" i="19"/>
  <c r="F24"/>
  <c r="K23"/>
  <c r="E63"/>
  <c r="D63"/>
  <c r="K24" l="1"/>
  <c r="K63" s="1"/>
  <c r="K81" s="1"/>
  <c r="E81"/>
  <c r="D81"/>
  <c r="F63"/>
  <c r="K85" l="1"/>
  <c r="K87" s="1"/>
  <c r="F81"/>
  <c r="F85"/>
  <c r="F87" s="1"/>
  <c r="G136" i="6"/>
  <c r="G83" i="4"/>
  <c r="G59"/>
  <c r="G14"/>
  <c r="I78" i="6"/>
  <c r="G60" i="4"/>
  <c r="G38"/>
  <c r="G8"/>
  <c r="G34"/>
  <c r="G30"/>
  <c r="F30" i="6"/>
  <c r="F30" i="4" s="1"/>
  <c r="I30" i="6"/>
  <c r="I30" i="4" s="1"/>
  <c r="G42"/>
  <c r="G53"/>
  <c r="F8" i="6"/>
  <c r="F8" i="4" s="1"/>
  <c r="I8" i="6"/>
  <c r="I8" i="4" s="1"/>
  <c r="G51"/>
  <c r="G15"/>
  <c r="I15" i="6"/>
  <c r="I15" i="4" s="1"/>
  <c r="G31"/>
  <c r="G69"/>
  <c r="G82"/>
  <c r="G28"/>
  <c r="I28" i="6"/>
  <c r="I28" i="4" s="1"/>
  <c r="I41" i="6"/>
  <c r="I41" i="4" s="1"/>
  <c r="G41"/>
  <c r="G11"/>
  <c r="I84" i="6"/>
  <c r="I74"/>
  <c r="G68" i="4"/>
  <c r="G52"/>
  <c r="F52" i="6"/>
  <c r="F52" i="4" s="1"/>
  <c r="I52" i="6"/>
  <c r="I52" i="4" s="1"/>
  <c r="G40"/>
  <c r="G22"/>
  <c r="G10"/>
  <c r="F10" i="6"/>
  <c r="F10" i="4" s="1"/>
  <c r="I10" i="6"/>
  <c r="I10" i="4" s="1"/>
  <c r="G16"/>
  <c r="G36"/>
  <c r="G46"/>
  <c r="G58"/>
  <c r="G37"/>
  <c r="I37" i="6"/>
  <c r="I37" i="4" s="1"/>
  <c r="G76"/>
  <c r="G72"/>
  <c r="G54"/>
  <c r="F54" i="6"/>
  <c r="F54" i="4" s="1"/>
  <c r="I54" i="6"/>
  <c r="I54" i="4"/>
  <c r="G23"/>
  <c r="G57"/>
  <c r="F53" i="6"/>
  <c r="F53" i="4" s="1"/>
  <c r="I53" i="6"/>
  <c r="I53" i="4" s="1"/>
  <c r="G29"/>
  <c r="G17"/>
  <c r="G9"/>
  <c r="F9" i="6"/>
  <c r="F9" i="4" s="1"/>
  <c r="I9" i="6"/>
  <c r="I9" i="4" s="1"/>
  <c r="G7"/>
  <c r="F7" i="6"/>
  <c r="F7" i="4" s="1"/>
  <c r="I7" i="6"/>
  <c r="I7" i="4"/>
  <c r="I77" i="6"/>
  <c r="F40"/>
  <c r="F40" i="4" s="1"/>
  <c r="I40" i="6"/>
  <c r="I40" i="4" s="1"/>
  <c r="G134" i="6"/>
  <c r="F69"/>
  <c r="F69" i="4" s="1"/>
  <c r="I69" i="6"/>
  <c r="I69" i="4" s="1"/>
  <c r="G45"/>
  <c r="G39"/>
  <c r="G13"/>
  <c r="F28" i="6"/>
  <c r="F28" i="4" s="1"/>
  <c r="F15" i="6"/>
  <c r="F15" i="4" s="1"/>
  <c r="F37" i="6"/>
  <c r="F37" i="4" s="1"/>
  <c r="F41" i="6"/>
  <c r="F41" i="4" s="1"/>
  <c r="G26"/>
  <c r="F26" i="6"/>
  <c r="F26" i="4" s="1"/>
  <c r="I26" i="6"/>
  <c r="I26" i="4" s="1"/>
  <c r="F83" i="6"/>
  <c r="F83" i="4" s="1"/>
  <c r="I83" i="6"/>
  <c r="I83" i="4" s="1"/>
  <c r="G73"/>
  <c r="G71" s="1"/>
  <c r="F73" i="6"/>
  <c r="F73" i="4" s="1"/>
  <c r="I73" i="6"/>
  <c r="I73" i="4" s="1"/>
  <c r="F59" i="6"/>
  <c r="F59" i="4" s="1"/>
  <c r="I59" i="6"/>
  <c r="I59" i="4" s="1"/>
  <c r="G35"/>
  <c r="I35" i="6"/>
  <c r="I35" i="4" s="1"/>
  <c r="F35" i="6"/>
  <c r="F35" i="4" s="1"/>
  <c r="I86" i="6"/>
  <c r="F86"/>
  <c r="F78"/>
  <c r="G70" i="4"/>
  <c r="F70" i="6"/>
  <c r="F70" i="4" s="1"/>
  <c r="I70" i="6"/>
  <c r="I70" i="4" s="1"/>
  <c r="F60" i="6"/>
  <c r="F60" i="4" s="1"/>
  <c r="I60" i="6"/>
  <c r="I60" i="4" s="1"/>
  <c r="G48"/>
  <c r="F48" i="6"/>
  <c r="F48" i="4" s="1"/>
  <c r="I48" i="6"/>
  <c r="I48" i="4" s="1"/>
  <c r="F38" i="6"/>
  <c r="F38" i="4" s="1"/>
  <c r="I38" i="6"/>
  <c r="I38" i="4" s="1"/>
  <c r="G20"/>
  <c r="F20" i="6"/>
  <c r="F20" i="4" s="1"/>
  <c r="I20" i="6"/>
  <c r="I20" i="4" s="1"/>
  <c r="F34" i="6"/>
  <c r="F34" i="4" s="1"/>
  <c r="I34" i="6"/>
  <c r="I34" i="4" s="1"/>
  <c r="F14" i="6"/>
  <c r="F14" i="4" s="1"/>
  <c r="I14" i="6"/>
  <c r="I14" i="4" s="1"/>
  <c r="F42" i="6"/>
  <c r="F42" i="4" s="1"/>
  <c r="I42" i="6"/>
  <c r="I42" i="4"/>
  <c r="G21"/>
  <c r="F21" i="6"/>
  <c r="F21" i="4" s="1"/>
  <c r="I21" i="6"/>
  <c r="I21" i="4" s="1"/>
  <c r="F51" i="6"/>
  <c r="F51" i="4" s="1"/>
  <c r="I51" i="6"/>
  <c r="I51" i="4"/>
  <c r="G47"/>
  <c r="F47" i="6"/>
  <c r="F47" i="4" s="1"/>
  <c r="I47" i="6"/>
  <c r="I47" i="4" s="1"/>
  <c r="G25"/>
  <c r="F31" i="6"/>
  <c r="F31" i="4" s="1"/>
  <c r="I31" i="6"/>
  <c r="I31" i="4" s="1"/>
  <c r="F68" i="6"/>
  <c r="F68" i="4" s="1"/>
  <c r="I68" i="6"/>
  <c r="I68" i="4" s="1"/>
  <c r="F82" i="6"/>
  <c r="F82" i="4" s="1"/>
  <c r="I82" i="6"/>
  <c r="I82" i="4" s="1"/>
  <c r="G85"/>
  <c r="F85" i="6"/>
  <c r="F85" i="4" s="1"/>
  <c r="I85" i="6"/>
  <c r="I85" i="4" s="1"/>
  <c r="G65"/>
  <c r="F65" i="6"/>
  <c r="F65" i="4" s="1"/>
  <c r="I65" i="6"/>
  <c r="I65" i="4" s="1"/>
  <c r="F11" i="6"/>
  <c r="F11" i="4" s="1"/>
  <c r="I11" i="6"/>
  <c r="I11" i="4"/>
  <c r="F84" i="6"/>
  <c r="I80"/>
  <c r="F80"/>
  <c r="F74"/>
  <c r="G64" i="4"/>
  <c r="F64" i="6"/>
  <c r="F64" i="4" s="1"/>
  <c r="I64" i="6"/>
  <c r="I64" i="4" s="1"/>
  <c r="G33"/>
  <c r="F22" i="6"/>
  <c r="F22" i="4" s="1"/>
  <c r="I22" i="6"/>
  <c r="I22" i="4" s="1"/>
  <c r="F16" i="6"/>
  <c r="F16" i="4" s="1"/>
  <c r="I16" i="6"/>
  <c r="I16" i="4"/>
  <c r="F36" i="6"/>
  <c r="F36" i="4" s="1"/>
  <c r="I36" i="6"/>
  <c r="I36" i="4" s="1"/>
  <c r="F46" i="6"/>
  <c r="F46" i="4" s="1"/>
  <c r="I46" i="6"/>
  <c r="I46" i="4" s="1"/>
  <c r="F58" i="6"/>
  <c r="F58" i="4" s="1"/>
  <c r="I58" i="6"/>
  <c r="I58" i="4" s="1"/>
  <c r="G79"/>
  <c r="I79" i="6"/>
  <c r="I79" i="4" s="1"/>
  <c r="F79" i="6"/>
  <c r="F79" i="4" s="1"/>
  <c r="F76" i="6"/>
  <c r="F76" i="4" s="1"/>
  <c r="I76" i="6"/>
  <c r="I76" i="4" s="1"/>
  <c r="F72" i="6"/>
  <c r="F72" i="4" s="1"/>
  <c r="F71" s="1"/>
  <c r="I72" i="6"/>
  <c r="I72" i="4" s="1"/>
  <c r="I71" s="1"/>
  <c r="G81"/>
  <c r="F81" i="6"/>
  <c r="F81" i="4" s="1"/>
  <c r="F80" s="1"/>
  <c r="I81" i="6"/>
  <c r="I81" i="4"/>
  <c r="I80" s="1"/>
  <c r="F23" i="6"/>
  <c r="F23" i="4" s="1"/>
  <c r="I23" i="6"/>
  <c r="I23" i="4" s="1"/>
  <c r="F57" i="6"/>
  <c r="F57" i="4" s="1"/>
  <c r="I57" i="6"/>
  <c r="I57" i="4" s="1"/>
  <c r="F29" i="6"/>
  <c r="F29" i="4" s="1"/>
  <c r="I29" i="6"/>
  <c r="I29" i="4"/>
  <c r="F17" i="6"/>
  <c r="I17"/>
  <c r="G27" i="4"/>
  <c r="F27" i="6"/>
  <c r="F27" i="4" s="1"/>
  <c r="I27" i="6"/>
  <c r="I27" i="4" s="1"/>
  <c r="G50"/>
  <c r="G49" s="1"/>
  <c r="F10" i="8" s="1"/>
  <c r="G56" i="4"/>
  <c r="G55" s="1"/>
  <c r="F40" i="8" s="1"/>
  <c r="G44" i="4"/>
  <c r="G137" i="6"/>
  <c r="F77"/>
  <c r="G75" i="4"/>
  <c r="F45" i="6"/>
  <c r="F45" i="4" s="1"/>
  <c r="I45" i="6"/>
  <c r="I45" i="4"/>
  <c r="F39" i="6"/>
  <c r="F39" i="4" s="1"/>
  <c r="I39" i="6"/>
  <c r="I39" i="4" s="1"/>
  <c r="F33" i="6"/>
  <c r="I33"/>
  <c r="F56"/>
  <c r="F56" i="4" s="1"/>
  <c r="I56" i="6"/>
  <c r="I56" i="4" s="1"/>
  <c r="I55" s="1"/>
  <c r="I67" i="6"/>
  <c r="I67" i="4" s="1"/>
  <c r="I66" s="1"/>
  <c r="H22" i="8" s="1"/>
  <c r="I50" i="6"/>
  <c r="I50" i="4" s="1"/>
  <c r="I49" s="1"/>
  <c r="F50" i="6"/>
  <c r="F50" i="4" s="1"/>
  <c r="F49" s="1"/>
  <c r="E10" i="8" s="1"/>
  <c r="F75" i="6"/>
  <c r="F75" i="4" s="1"/>
  <c r="F74" s="1"/>
  <c r="I75" i="6"/>
  <c r="I75" i="4"/>
  <c r="I74" s="1"/>
  <c r="G67"/>
  <c r="G63"/>
  <c r="F56" i="8" s="1"/>
  <c r="F55" s="1"/>
  <c r="F61" s="1"/>
  <c r="F67" i="6"/>
  <c r="F67" i="4" s="1"/>
  <c r="F25" i="6"/>
  <c r="I25"/>
  <c r="F13"/>
  <c r="F13" i="4" s="1"/>
  <c r="I13" i="6"/>
  <c r="I13" i="4"/>
  <c r="G19"/>
  <c r="G18" s="1"/>
  <c r="F37" i="8" s="1"/>
  <c r="G6" i="4"/>
  <c r="F44" i="6"/>
  <c r="F44" i="4" s="1"/>
  <c r="F43" s="1"/>
  <c r="E39" i="8" s="1"/>
  <c r="I44" i="6"/>
  <c r="I44" i="4"/>
  <c r="I6" i="6"/>
  <c r="F63"/>
  <c r="F63" i="4" s="1"/>
  <c r="I63" i="6"/>
  <c r="I63" i="4"/>
  <c r="H56" i="8" s="1"/>
  <c r="H55" s="1"/>
  <c r="H61" s="1"/>
  <c r="F6" i="6"/>
  <c r="F19"/>
  <c r="F19" i="4" s="1"/>
  <c r="F18" s="1"/>
  <c r="E37" i="8" s="1"/>
  <c r="I19" i="6"/>
  <c r="I19" i="4" s="1"/>
  <c r="G32" l="1"/>
  <c r="F9" i="8" s="1"/>
  <c r="F17" i="4"/>
  <c r="F12" i="6"/>
  <c r="I12" i="4"/>
  <c r="I17"/>
  <c r="I12" i="6"/>
  <c r="G12" i="4"/>
  <c r="F7" i="8" s="1"/>
  <c r="I18" i="4"/>
  <c r="I43"/>
  <c r="F12"/>
  <c r="E7" i="8" s="1"/>
  <c r="I61" i="6"/>
  <c r="I88" s="1"/>
  <c r="I62"/>
  <c r="I137" s="1"/>
  <c r="G5" i="4"/>
  <c r="F6" i="8" s="1"/>
  <c r="I25" i="4"/>
  <c r="I24" s="1"/>
  <c r="V8" i="29" s="1"/>
  <c r="T8" s="1"/>
  <c r="R8" s="1"/>
  <c r="G62" i="4"/>
  <c r="F55"/>
  <c r="E40" i="8" s="1"/>
  <c r="E48" s="1"/>
  <c r="G74" i="4"/>
  <c r="G43"/>
  <c r="F39" i="8" s="1"/>
  <c r="F48" s="1"/>
  <c r="G24" i="4"/>
  <c r="F8" i="8" s="1"/>
  <c r="G80" i="4"/>
  <c r="H10" i="8"/>
  <c r="V11" i="29"/>
  <c r="T11" s="1"/>
  <c r="R11" s="1"/>
  <c r="H40" i="8"/>
  <c r="V12" i="29"/>
  <c r="T12" s="1"/>
  <c r="R12" s="1"/>
  <c r="V7"/>
  <c r="T7" s="1"/>
  <c r="R7" s="1"/>
  <c r="H37" i="8"/>
  <c r="F62" i="4"/>
  <c r="E56" i="8"/>
  <c r="E55" s="1"/>
  <c r="E61" s="1"/>
  <c r="H39"/>
  <c r="V10" i="29"/>
  <c r="T10" s="1"/>
  <c r="R10" s="1"/>
  <c r="H7" i="8"/>
  <c r="V6" i="29"/>
  <c r="T6" s="1"/>
  <c r="R6" s="1"/>
  <c r="F66" i="4"/>
  <c r="E22" i="8" s="1"/>
  <c r="E19" s="1"/>
  <c r="E27" s="1"/>
  <c r="H19"/>
  <c r="H27" s="1"/>
  <c r="F62" i="6"/>
  <c r="F137" s="1"/>
  <c r="F33" i="4"/>
  <c r="F32" s="1"/>
  <c r="E9" i="8" s="1"/>
  <c r="F61" i="6"/>
  <c r="F88" s="1"/>
  <c r="G66" i="4"/>
  <c r="F22" i="8" s="1"/>
  <c r="F19" s="1"/>
  <c r="F27" s="1"/>
  <c r="F6" i="4"/>
  <c r="F5" s="1"/>
  <c r="I62"/>
  <c r="I87" s="1"/>
  <c r="I6"/>
  <c r="I5" s="1"/>
  <c r="I33"/>
  <c r="I32" s="1"/>
  <c r="F25"/>
  <c r="F24" s="1"/>
  <c r="E8" i="8" s="1"/>
  <c r="F18" l="1"/>
  <c r="M30" s="1"/>
  <c r="I140" i="6"/>
  <c r="H8" i="8"/>
  <c r="L64"/>
  <c r="E64"/>
  <c r="L63"/>
  <c r="G61" i="4"/>
  <c r="G136" s="1"/>
  <c r="M63" i="8"/>
  <c r="F64"/>
  <c r="F63"/>
  <c r="F62"/>
  <c r="M64"/>
  <c r="G87" i="4"/>
  <c r="G137" s="1"/>
  <c r="E62" i="8"/>
  <c r="E63"/>
  <c r="F136" i="6"/>
  <c r="V9" i="29"/>
  <c r="T9" s="1"/>
  <c r="R9" s="1"/>
  <c r="H9" i="8"/>
  <c r="I137" i="4"/>
  <c r="V13" i="29"/>
  <c r="T13" s="1"/>
  <c r="R13" s="1"/>
  <c r="M29" i="8"/>
  <c r="F87" i="4"/>
  <c r="F137" s="1"/>
  <c r="H48" i="8"/>
  <c r="I61" i="4"/>
  <c r="V5" i="29"/>
  <c r="H6" i="8"/>
  <c r="E6"/>
  <c r="E18" s="1"/>
  <c r="F61" i="4"/>
  <c r="F29" i="8" l="1"/>
  <c r="F28"/>
  <c r="F65" s="1"/>
  <c r="M68" s="1"/>
  <c r="F30"/>
  <c r="I136" i="6"/>
  <c r="G88" i="4"/>
  <c r="H18" i="8"/>
  <c r="H29" s="1"/>
  <c r="E30"/>
  <c r="E29"/>
  <c r="L29"/>
  <c r="L30"/>
  <c r="E28"/>
  <c r="E65" s="1"/>
  <c r="L68" s="1"/>
  <c r="V14" i="29"/>
  <c r="T5"/>
  <c r="R5" s="1"/>
  <c r="H62" i="8"/>
  <c r="F88" i="4"/>
  <c r="F136"/>
  <c r="I136"/>
  <c r="I88"/>
  <c r="O30" i="8" l="1"/>
  <c r="H30"/>
  <c r="H28"/>
  <c r="O29"/>
  <c r="H65"/>
  <c r="O42"/>
  <c r="O48" s="1"/>
  <c r="N48"/>
  <c r="N63" s="1"/>
  <c r="N62" l="1"/>
  <c r="G64" s="1"/>
  <c r="H63"/>
  <c r="O62"/>
  <c r="O63"/>
  <c r="N65"/>
  <c r="G63"/>
  <c r="N64"/>
  <c r="O64" l="1"/>
  <c r="O65"/>
  <c r="H64"/>
</calcChain>
</file>

<file path=xl/comments1.xml><?xml version="1.0" encoding="utf-8"?>
<comments xmlns="http://schemas.openxmlformats.org/spreadsheetml/2006/main">
  <authors>
    <author>Palkó Roland</author>
  </authors>
  <commentList>
    <comment ref="I71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F109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09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K109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3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<sst xmlns="http://schemas.openxmlformats.org/spreadsheetml/2006/main" count="3123" uniqueCount="819">
  <si>
    <t>b) Idősek Napközi Otthona tetőbeázás megszüntetése</t>
  </si>
  <si>
    <t>4. Bartók Béla Zeneiskola Intézmény</t>
  </si>
  <si>
    <t>Bartók Béla Zeneiskola Intézmény összesen:</t>
  </si>
  <si>
    <t>9. Polgármesteri Hivatal</t>
  </si>
  <si>
    <t>Polgármesteri Hivatal összesen:</t>
  </si>
  <si>
    <t>Árokfelújítások</t>
  </si>
  <si>
    <t>Mezőföldvíz Kft. közmű felújítások</t>
  </si>
  <si>
    <t>Beruházási hitelek törlesztése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</si>
  <si>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</si>
  <si>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</si>
  <si>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</si>
  <si>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</si>
  <si>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</si>
  <si>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</si>
  <si>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</si>
  <si>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</si>
  <si>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</si>
  <si>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</si>
  <si>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</si>
  <si>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</si>
  <si>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</si>
  <si>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</si>
  <si>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</si>
  <si>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</si>
  <si>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</si>
  <si>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</si>
  <si>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</si>
  <si>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</si>
  <si>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</si>
  <si>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</si>
  <si>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</si>
  <si>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</si>
  <si>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</si>
  <si>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</si>
  <si>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</si>
  <si>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</si>
  <si>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</si>
  <si>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</si>
  <si>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</si>
  <si>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</si>
  <si>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</si>
  <si>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</si>
  <si>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</si>
  <si>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</si>
  <si>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</si>
  <si>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</si>
  <si>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</si>
  <si>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</si>
  <si>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</si>
  <si>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</si>
  <si>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</si>
  <si>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</si>
  <si>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</si>
  <si>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</si>
  <si>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</si>
  <si>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</si>
  <si>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</si>
  <si>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</si>
  <si>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</si>
  <si>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</si>
  <si>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</si>
  <si>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</si>
  <si>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</si>
  <si>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</si>
  <si>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</si>
  <si>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</si>
  <si>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</si>
  <si>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</si>
  <si>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</si>
  <si>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</si>
  <si>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</si>
  <si>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</si>
  <si>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</si>
  <si>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</si>
  <si>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</si>
  <si>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</si>
  <si>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</si>
  <si>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</si>
  <si>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</si>
  <si>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</si>
  <si>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</si>
  <si>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</si>
  <si>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</si>
  <si>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</si>
  <si>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</si>
  <si>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</si>
  <si>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</si>
  <si>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</si>
  <si>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</si>
  <si>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</si>
  <si>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</si>
  <si>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</si>
  <si>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</si>
  <si>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</si>
  <si>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</si>
  <si>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</si>
  <si>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</si>
  <si>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</si>
  <si>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</si>
  <si>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</si>
  <si>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</si>
  <si>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</si>
  <si>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</si>
  <si>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</si>
  <si>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</si>
  <si>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</si>
  <si>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</si>
  <si>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</si>
  <si>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</si>
  <si>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</si>
  <si>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</si>
  <si>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</si>
  <si>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</si>
  <si>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</si>
  <si>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</si>
  <si>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</si>
  <si>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</si>
  <si>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</si>
  <si>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</si>
  <si>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</si>
  <si>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</si>
  <si>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</si>
  <si>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</si>
  <si>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</si>
  <si>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</si>
  <si>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14.3.</t>
  </si>
  <si>
    <t xml:space="preserve">    14.4.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</si>
  <si>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</si>
  <si>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</si>
  <si>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</si>
  <si>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</si>
  <si>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</si>
  <si>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</si>
  <si>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</si>
  <si>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</si>
  <si>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</si>
  <si>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</si>
  <si>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</si>
  <si>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</si>
  <si>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</si>
  <si>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</si>
  <si>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</si>
  <si>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</si>
  <si>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</si>
  <si>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</si>
  <si>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</si>
  <si>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</si>
  <si>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</si>
  <si>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</si>
  <si>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</si>
  <si>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</si>
  <si>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</si>
  <si>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</si>
  <si>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</si>
  <si>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</si>
  <si>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</si>
  <si>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</si>
  <si>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</si>
  <si>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</si>
  <si>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</si>
  <si>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</si>
  <si>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</si>
  <si>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</si>
  <si>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</si>
  <si>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</si>
  <si>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</si>
  <si>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</si>
  <si>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</si>
  <si>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</si>
  <si>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</si>
  <si>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</si>
  <si>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</si>
  <si>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</si>
  <si>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</si>
  <si>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</si>
  <si>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</si>
  <si>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</si>
  <si>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</si>
  <si>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</si>
  <si>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</si>
  <si>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</si>
  <si>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</si>
  <si>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</si>
  <si>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</si>
  <si>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</si>
  <si>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</si>
  <si>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</si>
  <si>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</si>
  <si>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</si>
  <si>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</si>
  <si>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</si>
  <si>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</si>
  <si>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</si>
  <si>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</si>
  <si>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</si>
  <si>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</si>
  <si>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</si>
  <si>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</si>
  <si>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</si>
  <si>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</si>
  <si>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</si>
  <si>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</si>
  <si>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</si>
  <si>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</si>
  <si>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</si>
  <si>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</si>
  <si>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</si>
  <si>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</si>
  <si>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</si>
  <si>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</si>
  <si>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</si>
  <si>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</si>
  <si>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</si>
  <si>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</si>
  <si>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</si>
  <si>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</si>
  <si>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</si>
  <si>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</si>
  <si>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</si>
  <si>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</si>
  <si>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</si>
  <si>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</si>
  <si>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</si>
  <si>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</si>
  <si>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</si>
  <si>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</si>
  <si>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</si>
  <si>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</si>
  <si>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</si>
  <si>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</si>
  <si>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</si>
  <si>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</si>
  <si>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</si>
  <si>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</si>
  <si>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</si>
  <si>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</si>
  <si>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</si>
  <si>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</si>
  <si>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</si>
  <si>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</si>
  <si>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</si>
  <si>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</si>
  <si>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</si>
  <si>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</si>
  <si>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</si>
  <si>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</si>
  <si>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</si>
  <si>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</si>
  <si>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</si>
  <si>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</si>
  <si>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</si>
  <si>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</si>
  <si>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</si>
  <si>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</si>
  <si>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</si>
  <si>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</si>
  <si>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</si>
  <si>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</si>
  <si>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</si>
  <si>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</si>
  <si>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</si>
  <si>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</si>
  <si>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</si>
  <si>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</si>
  <si>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</si>
  <si>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</si>
  <si>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</si>
  <si>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</si>
  <si>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</si>
  <si>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</si>
  <si>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</si>
  <si>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</si>
  <si>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</si>
  <si>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</si>
  <si>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</si>
  <si>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</si>
  <si>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</si>
  <si>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</si>
  <si>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</si>
  <si>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</si>
  <si>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</si>
  <si>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</si>
  <si>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</si>
  <si>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</si>
  <si>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</si>
  <si>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</si>
  <si>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</si>
  <si>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</si>
  <si>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</si>
  <si>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</si>
  <si>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</si>
  <si>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</si>
  <si>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</si>
  <si>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</si>
  <si>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</si>
  <si>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</si>
  <si>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</si>
  <si>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</si>
  <si>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</si>
  <si>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</si>
  <si>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</si>
  <si>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</si>
  <si>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</si>
  <si>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</si>
  <si>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</si>
  <si>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</si>
  <si>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</si>
  <si>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I. Intézményi felújítás</t>
  </si>
  <si>
    <t>Nettó</t>
  </si>
  <si>
    <t>ÁFA</t>
  </si>
  <si>
    <t>1. Varázskapu Bölcsőde és Óvoda Intézmény</t>
  </si>
  <si>
    <t>Varázskapu Bölcsőde és Óvoda Intézmény összesen:</t>
  </si>
  <si>
    <t>2. Széchenyi István Általános Iskola Intézmény</t>
  </si>
  <si>
    <t>Széchenyi Ált. Iskola Intézmény összesen:</t>
  </si>
  <si>
    <t>3. Vörösmarty Mihály Általános Iskola Intézmény</t>
  </si>
  <si>
    <t>Vörösmarty Mihály Ált. Iskola Intézmény összesen:</t>
  </si>
  <si>
    <t>4. Városi Könyvtár</t>
  </si>
  <si>
    <t>Városi Könyvtár összesen:</t>
  </si>
  <si>
    <t>6. Művelődési Központ</t>
  </si>
  <si>
    <t>Művelődési Központ összesen:</t>
  </si>
  <si>
    <t>7. Gondozási Központ</t>
  </si>
  <si>
    <t>Gondozási Központ összesen:</t>
  </si>
  <si>
    <t>8.GESZ</t>
  </si>
  <si>
    <t>GESZ összesen:</t>
  </si>
  <si>
    <t>9. Felújítási tartalékkeret</t>
  </si>
  <si>
    <t>I. Intézményi felújítás összesen:</t>
  </si>
  <si>
    <t>II.  Egyéb felújítások</t>
  </si>
  <si>
    <t>Járdafelújítások</t>
  </si>
  <si>
    <t>Egyéb felújítás összesen:</t>
  </si>
  <si>
    <t>III. </t>
  </si>
  <si>
    <t>Önkormányzati lakások és egyéb helyiségek felújítása</t>
  </si>
  <si>
    <t>FELÚJÍTÁSOK MINDÖSSZESEN:</t>
  </si>
  <si>
    <t>I. Hitel, kamat törlesztés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</si>
  <si>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</si>
  <si>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</si>
  <si>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</si>
  <si>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</si>
  <si>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</si>
  <si>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</si>
  <si>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IV. Felhalmozási c. pe. Átadás</t>
  </si>
  <si>
    <t>Felhalmozási kiadások mindösszesen:</t>
  </si>
  <si>
    <t>Informatikai fejlesztés</t>
  </si>
  <si>
    <t>Sor-szám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</si>
  <si>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</si>
  <si>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</si>
  <si>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</si>
  <si>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</si>
  <si>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</si>
  <si>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</si>
  <si>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</si>
  <si>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</si>
  <si>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</si>
  <si>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</si>
  <si>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</si>
  <si>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</si>
  <si>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</si>
  <si>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</si>
  <si>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</si>
  <si>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</si>
  <si>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</si>
  <si>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</si>
  <si>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</si>
  <si>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</si>
  <si>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</si>
  <si>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</si>
  <si>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</si>
  <si>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</si>
  <si>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</si>
  <si>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</si>
  <si>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</si>
  <si>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</si>
  <si>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</si>
  <si>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</si>
  <si>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</si>
  <si>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</si>
  <si>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</si>
  <si>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</si>
  <si>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</si>
  <si>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</si>
  <si>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</si>
  <si>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</si>
  <si>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</si>
  <si>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</si>
  <si>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</si>
  <si>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</si>
  <si>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</si>
  <si>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</si>
  <si>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</si>
  <si>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</si>
  <si>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</si>
  <si>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</si>
  <si>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</si>
  <si>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</si>
  <si>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</si>
  <si>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</si>
  <si>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</si>
  <si>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</si>
  <si>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</si>
  <si>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</si>
  <si>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</si>
  <si>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</si>
  <si>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</si>
  <si>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</si>
  <si>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</si>
  <si>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</si>
  <si>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</si>
  <si>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</si>
  <si>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</si>
  <si>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</si>
  <si>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</si>
  <si>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</si>
  <si>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</si>
  <si>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</si>
  <si>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</si>
  <si>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</si>
  <si>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</si>
  <si>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</si>
  <si>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</si>
  <si>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</si>
  <si>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</si>
  <si>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</si>
  <si>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</si>
  <si>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</si>
  <si>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</si>
  <si>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</si>
  <si>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</si>
  <si>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</si>
  <si>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</si>
  <si>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</si>
  <si>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</si>
  <si>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</si>
  <si>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</si>
  <si>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</si>
  <si>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</si>
  <si>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</si>
  <si>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</si>
  <si>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</si>
  <si>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</si>
  <si>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</si>
  <si>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</si>
  <si>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</si>
  <si>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</si>
  <si>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</si>
  <si>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</si>
  <si>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</si>
  <si>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</si>
  <si>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</si>
  <si>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</si>
  <si>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</si>
  <si>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</si>
  <si>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</si>
  <si>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</si>
  <si>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</si>
  <si>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</si>
  <si>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</si>
  <si>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</si>
  <si>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</si>
  <si>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</si>
  <si>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</si>
  <si>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</si>
  <si>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</si>
  <si>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</si>
  <si>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</si>
  <si>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</si>
  <si>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</si>
  <si>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</si>
  <si>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</si>
  <si>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</si>
  <si>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</si>
  <si>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</si>
  <si>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</si>
  <si>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</si>
  <si>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</si>
  <si>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</si>
  <si>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</si>
  <si>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</si>
  <si>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</si>
  <si>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</si>
  <si>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</si>
  <si>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</si>
  <si>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</si>
  <si>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</si>
  <si>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</si>
  <si>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</si>
  <si>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</si>
  <si>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</si>
  <si>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</si>
  <si>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</si>
  <si>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</si>
  <si>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</si>
  <si>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</si>
  <si>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</si>
  <si>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</si>
  <si>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</si>
  <si>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</si>
  <si>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</si>
  <si>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</si>
  <si>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</si>
  <si>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</si>
  <si>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</si>
  <si>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</si>
  <si>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</si>
  <si>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</si>
  <si>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</si>
  <si>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</si>
  <si>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</si>
  <si>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</si>
  <si>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</si>
  <si>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</si>
  <si>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</si>
  <si>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</si>
  <si>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</si>
  <si>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</si>
  <si>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</si>
  <si>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</si>
  <si>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</si>
  <si>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</si>
  <si>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</si>
  <si>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</si>
  <si>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</si>
  <si>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</si>
  <si>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</si>
  <si>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</si>
  <si>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</si>
  <si>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Kisvejke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</si>
  <si>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</si>
  <si>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</si>
  <si>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</si>
  <si>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</si>
  <si>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</si>
  <si>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</si>
  <si>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</si>
  <si>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</si>
  <si>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</si>
  <si>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</si>
  <si>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</si>
  <si>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</si>
  <si>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</si>
  <si>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</si>
  <si>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Együtt Egymásért Alapítvány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</si>
  <si>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</si>
  <si>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</si>
  <si>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</si>
  <si>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</si>
  <si>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</si>
  <si>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</si>
  <si>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</si>
  <si>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</si>
  <si>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</si>
  <si>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</si>
  <si>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</si>
  <si>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</si>
  <si>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</si>
  <si>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</si>
  <si>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</si>
  <si>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</si>
  <si>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Működési célú támogatások államháztartáson belülről (2.1.+…+2.6.)</t>
  </si>
  <si>
    <t>Felhalmozási célú támogatások államháztartáson belülről (4.1.+4.5.)</t>
  </si>
  <si>
    <t>Közös Hivatala bevételei összesen:</t>
  </si>
  <si>
    <t>Völgységi Önkormányzatok Társulása</t>
  </si>
  <si>
    <t>ö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</si>
  <si>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</si>
  <si>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</si>
  <si>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</si>
  <si>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</si>
  <si>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</si>
  <si>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</si>
  <si>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</si>
  <si>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Állami támogatás visszafizetés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</si>
  <si>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</si>
  <si>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</si>
  <si>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</si>
  <si>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</si>
  <si>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</si>
  <si>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</si>
  <si>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</si>
  <si>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</si>
  <si>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</si>
  <si>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</si>
  <si>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</si>
  <si>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</si>
  <si>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</si>
  <si>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</si>
  <si>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</si>
  <si>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</si>
  <si>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</si>
  <si>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</si>
  <si>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</si>
  <si>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</si>
  <si>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</si>
  <si>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</si>
  <si>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</si>
  <si>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</si>
  <si>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Telekkialakításhoz földterület vásárlás</t>
  </si>
  <si>
    <t>Földterület vásárlás Ipari park részére</t>
  </si>
  <si>
    <t>Képviselői keret</t>
  </si>
  <si>
    <t>Családsegítő központ kialakításához eszközbeszerzés</t>
  </si>
  <si>
    <t>Kubinyi program informatikai eszköz</t>
  </si>
  <si>
    <t>Kubinyi program egyéb gép, berendezés</t>
  </si>
  <si>
    <t>Gyár u. 9.-10. parkoló építés</t>
  </si>
  <si>
    <t>Kolta-Bezerédj u. gyalogátkelő hely kialakítása</t>
  </si>
  <si>
    <t>Majos ipartelep közvilágítás</t>
  </si>
  <si>
    <t>Járásszékhely Önk.Múzeumok szakmai támogatása</t>
  </si>
  <si>
    <t>Wernau u. útépítés</t>
  </si>
  <si>
    <t>2016. évi felújítási kiadások előirányzata felújítási célonként</t>
  </si>
  <si>
    <t>a) Szélkakasos Óvoda  2 db öltöző Pvc padló csere</t>
  </si>
  <si>
    <t>b) Liget Óvoda 1 db felnőtt Wc. kialakítása</t>
  </si>
  <si>
    <t>c) Liget Óvoda 2 db játéktároló palafedésének cseréje</t>
  </si>
  <si>
    <t>d) Liget Óvoda hátsó pavilon csapadékvíz elvezetés megoldása</t>
  </si>
  <si>
    <t>e) Liget Óvoda Pvc. padló csere 48 m2</t>
  </si>
  <si>
    <t>f) Napsugár Óvoda ablakok cseréje északi oldalon</t>
  </si>
  <si>
    <t>a) Tanári ablakainak cseréje (18 db)</t>
  </si>
  <si>
    <t>b) 2 db tantaerem + fizika terem Pvc. cseréje</t>
  </si>
  <si>
    <t>c) Faház felállítása az udvaron</t>
  </si>
  <si>
    <t>a) Magastető hajlatok cseréje, tetőablakok ólomszegélyének cseréje</t>
  </si>
  <si>
    <t>b) 2 db tantaerem Pvc. cseréje</t>
  </si>
  <si>
    <t>a) Belső udvari csapadékvíz elvezetés kialakítása</t>
  </si>
  <si>
    <t>b) Főbejárati díszvilágítás felújítása, helyreállítása</t>
  </si>
  <si>
    <t>a) Dr. Kolta u.-i épületrész alagsori falának külső szigetelése (15 m)</t>
  </si>
  <si>
    <t>b) Épület melletti parkoló időkapcsolós megvilágítás kialakítása</t>
  </si>
  <si>
    <t>a) Gázmérő átalakítás, alapdíj csökkentéshez</t>
  </si>
  <si>
    <t>a) Idősek Napközi Otthona konyhai konvektor cseréje</t>
  </si>
  <si>
    <t>c) Idősek Bentlakásos Otthona alagsori ajtó cseréje</t>
  </si>
  <si>
    <t>d) Idősek Bentlakásos Otthona orvosi szoba padlóburkolat cseréje</t>
  </si>
  <si>
    <t>a) Homlokzati nyílászárók és ereszalj festése (Észak-dél-nyugati oldal)</t>
  </si>
  <si>
    <t>a) 4 db iroda parketta felújítása</t>
  </si>
  <si>
    <t>10. Völgységi Múzeum</t>
  </si>
  <si>
    <t>Völgységi Múzeum összesen:</t>
  </si>
  <si>
    <t>a) Belső nyílászárók mázolása</t>
  </si>
  <si>
    <t>B) Tűzoltó múzeum külsőfal szigetelése</t>
  </si>
  <si>
    <t>Árok felújítási-karbantartási keret</t>
  </si>
  <si>
    <t>Szabadság tér 4 - 11. járda felújítása</t>
  </si>
  <si>
    <t>Széchenyi iskola tetőszigetelés felújítása</t>
  </si>
  <si>
    <t>Fonyód tábor felújítás</t>
  </si>
  <si>
    <t>Kubinyi program Múzeum felújítás</t>
  </si>
  <si>
    <t>Műv.Központ érdekeltségnövelő pályázatból felújítás</t>
  </si>
  <si>
    <t>Ficánka óvoda konyha szennyvíz csőtörés helyreállítása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</si>
  <si>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</si>
  <si>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</si>
  <si>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</si>
  <si>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</si>
  <si>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</si>
  <si>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</si>
  <si>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</si>
  <si>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</si>
  <si>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</si>
  <si>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</si>
  <si>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</si>
  <si>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</si>
  <si>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</si>
  <si>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</si>
  <si>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</si>
  <si>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</si>
  <si>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</si>
  <si>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</si>
  <si>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</si>
  <si>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</si>
  <si>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</si>
  <si>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</si>
  <si>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</si>
  <si>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</si>
  <si>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</si>
  <si>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</si>
  <si>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</si>
  <si>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</si>
  <si>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</si>
  <si>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</si>
  <si>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</si>
  <si>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</si>
  <si>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</si>
  <si>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</si>
  <si>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</si>
  <si>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</si>
  <si>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</si>
  <si>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</si>
  <si>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</si>
  <si>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</si>
  <si>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</si>
  <si>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</si>
  <si>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</si>
  <si>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</si>
  <si>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</si>
  <si>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</si>
  <si>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</si>
  <si>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</si>
  <si>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</si>
  <si>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</si>
  <si>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</si>
  <si>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</si>
  <si>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</si>
  <si>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</si>
  <si>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</si>
  <si>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</si>
  <si>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</si>
  <si>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</si>
  <si>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</si>
  <si>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</si>
  <si>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</si>
  <si>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</si>
  <si>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</si>
  <si>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</si>
  <si>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</si>
  <si>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</si>
  <si>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</si>
  <si>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</si>
  <si>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</si>
  <si>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K</t>
  </si>
  <si>
    <t>Ö</t>
  </si>
  <si>
    <t>K:</t>
  </si>
  <si>
    <t>Ö:</t>
  </si>
  <si>
    <t>Jövedelemadók</t>
  </si>
  <si>
    <t>B31</t>
  </si>
  <si>
    <t>4.7</t>
  </si>
  <si>
    <t>3.1</t>
  </si>
  <si>
    <t>3.2</t>
  </si>
  <si>
    <t>3.3</t>
  </si>
  <si>
    <t xml:space="preserve"> Bonyhád Város Önkormányzata 2016. évi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</si>
  <si>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</si>
  <si>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</si>
  <si>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</si>
  <si>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</si>
  <si>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</si>
  <si>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</si>
  <si>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</si>
  <si>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Tagdíj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</si>
  <si>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</si>
  <si>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</si>
  <si>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</si>
  <si>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</si>
  <si>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</si>
  <si>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</si>
  <si>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</si>
  <si>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</si>
  <si>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</si>
  <si>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Közművelődési érdekeltségnövelő tám.</t>
  </si>
  <si>
    <t>Belügyminisztérium</t>
  </si>
  <si>
    <t xml:space="preserve"> Bonyhád Városi Önkormányzat 2016. évi</t>
  </si>
  <si>
    <t>2016. évi eredeti előir.</t>
  </si>
  <si>
    <t>Előirányzat-felhasználási terv
2016. évre</t>
  </si>
  <si>
    <t>Bonyhád Város Önkormányzata likviditási terve
2016. évre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</si>
  <si>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</si>
  <si>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</si>
  <si>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</si>
  <si>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</si>
  <si>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</si>
  <si>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Eredeti</t>
  </si>
  <si>
    <t>Javasolt módosítás</t>
  </si>
  <si>
    <t>Módosított előirányzat</t>
  </si>
  <si>
    <t>Testület anyag által javasolt módosítás</t>
  </si>
  <si>
    <t>g) Majos kazáncsere</t>
  </si>
  <si>
    <t>b) Ped.Szakszolgálat irodák kialakítása</t>
  </si>
  <si>
    <t>Forintban</t>
  </si>
  <si>
    <t>Teljesítés</t>
  </si>
  <si>
    <t>Belső ellenőrzésre, Hivatali feladatok ellátására</t>
  </si>
  <si>
    <t>Völgységi értékfesztiválok támogatása</t>
  </si>
  <si>
    <t>Kiegészítő gyermekvédelmi támogatás</t>
  </si>
  <si>
    <t>Önkormányzatok</t>
  </si>
  <si>
    <t>Köztemetés megtérítése</t>
  </si>
  <si>
    <t>Letéti számláról visszavezetett összeg</t>
  </si>
  <si>
    <t>Bonyhádi Gondozási Központ Fenntartója</t>
  </si>
  <si>
    <t>Intézmény megszűntetés miatti maradvány átvétele</t>
  </si>
  <si>
    <t>Nemzeti Fejlesztési Minisztérium</t>
  </si>
  <si>
    <t>Forgatási célú belföldi értékpapírok beváltása, értékesítése</t>
  </si>
  <si>
    <t>Elvonások és befizetések</t>
  </si>
  <si>
    <t>370.cím összesen:</t>
  </si>
  <si>
    <t>Ipari Park Kft. Törzstőke emelés</t>
  </si>
  <si>
    <t>Ovi-Foci Közhasznú Alapítvány</t>
  </si>
  <si>
    <t>Ovi-Foci program</t>
  </si>
  <si>
    <t>Forgatási célú belföldi értékpapírok vásárlása</t>
  </si>
  <si>
    <t>Nyári diákmunka</t>
  </si>
  <si>
    <t>Földművelésügyi Minisztérium</t>
  </si>
  <si>
    <t>Munkabér és járulékok időarányos többletkifizetésére</t>
  </si>
  <si>
    <t>Egyéb működési célú átvett pénzeszközök államháztartáson kívülről</t>
  </si>
  <si>
    <t>Bethlen Gábor Alapkezelő Zrt.</t>
  </si>
  <si>
    <t>Testvérvárosi kapcsolatokra</t>
  </si>
  <si>
    <t>Normatíva, kompenzáció, ágazati pótlék átadása</t>
  </si>
  <si>
    <t xml:space="preserve">   Értékpapír értékesítése, Betét visszavonása</t>
  </si>
  <si>
    <t>Testületi anyag által javasolt módosítás</t>
  </si>
  <si>
    <t>Wernau Önkormányzata</t>
  </si>
  <si>
    <t>Adomány</t>
  </si>
  <si>
    <t>"Miénk itt a tér" Park és rendezvénytér kialakítás</t>
  </si>
  <si>
    <t>Kerékpárút építése</t>
  </si>
  <si>
    <t>Közművelődési érdekeltségnövelő tám.eszközbesz.</t>
  </si>
  <si>
    <t>Szoc.alapszolgáltatások infr.fejl. (TOP 4.2.1)</t>
  </si>
  <si>
    <t>Lakosság</t>
  </si>
  <si>
    <t>Dr. Kolta u.43-47. szigetelés támogatása</t>
  </si>
  <si>
    <t>01-03</t>
  </si>
  <si>
    <t>04</t>
  </si>
  <si>
    <t>05</t>
  </si>
  <si>
    <t>06</t>
  </si>
  <si>
    <t>Forintban !</t>
  </si>
  <si>
    <t>Forintban!</t>
  </si>
  <si>
    <t>9A. Melléklet</t>
  </si>
  <si>
    <t>Módosított előirányzat 10.31</t>
  </si>
  <si>
    <t>Dél-Dunántúli Közlekedési Központ közösségi közl.</t>
  </si>
  <si>
    <t>Kubinyi II. program Múzeum felújítás</t>
  </si>
  <si>
    <t>Kubinyi prg. II. ütem eszközbeszerzés</t>
  </si>
  <si>
    <t>Közmunka program eszközbeszerzés</t>
  </si>
  <si>
    <t>EACEA pályázat eszközbeszerzés</t>
  </si>
  <si>
    <t>Egyéb működési célú támogatások ÁH kívülre</t>
  </si>
  <si>
    <t>Népszavazás bérköltség megtérítés</t>
  </si>
  <si>
    <t>Danubia-Frucht Szövetkezet</t>
  </si>
  <si>
    <t>307. cím összesen:</t>
  </si>
  <si>
    <t>Nemzeti Választási Iroda</t>
  </si>
  <si>
    <t>Népszavazás költségeire</t>
  </si>
  <si>
    <t>EU</t>
  </si>
  <si>
    <t>EACEA pályázat</t>
  </si>
  <si>
    <t xml:space="preserve">Felhalmozási célú önkormányzati támogatások </t>
  </si>
  <si>
    <t>Kubinyi program II.</t>
  </si>
  <si>
    <t>221. cím összesen:</t>
  </si>
  <si>
    <t>Intézményi világítás korszerűsítés eszköz vásárlás</t>
  </si>
  <si>
    <t>12/2016 (IX.30.) sz. rendelettel módosított előirányzat</t>
  </si>
  <si>
    <t>23/2016 (XII.16.) sz. rendelettel módosított előirányzat</t>
  </si>
  <si>
    <t>Módosított előirányzat 12.31</t>
  </si>
  <si>
    <t>Egyéb tárgyi eszközök beszerzése, létesítése</t>
  </si>
  <si>
    <t>Körforgalom kiépítésére támogatás</t>
  </si>
  <si>
    <t>Nemzeti Fejlesztési minisztérium</t>
  </si>
  <si>
    <t>Autómentes nap támogatása</t>
  </si>
  <si>
    <t>I. Beruházási kiadások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</si>
</sst>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  <numFmt numFmtId="169" formatCode="_(* #,##0_);_(* \(#,##0\);_(* &quot;-&quot;??_);_(@_)"/>
  </numFmts>
  <fonts count="5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name val="Times New Roman CE"/>
      <charset val="238"/>
    </font>
    <font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i/>
      <sz val="8"/>
      <name val="Times New Roman CE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1" fillId="0" borderId="0"/>
    <xf numFmtId="0" fontId="26" fillId="0" borderId="0"/>
    <xf numFmtId="0" fontId="39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26" fillId="0" borderId="0"/>
    <xf numFmtId="43" fontId="57" fillId="0" borderId="0" applyFont="0" applyFill="0" applyBorder="0" applyAlignment="0" applyProtection="0"/>
    <xf numFmtId="0" fontId="26" fillId="0" borderId="0"/>
  </cellStyleXfs>
  <cellXfs count="823">
    <xf numFmtId="0" fontId="0" fillId="0" borderId="0" xfId="0"/>
    <xf numFmtId="0" fontId="3" fillId="0" borderId="0" xfId="5" applyFont="1" applyFill="1" applyAlignment="1" applyProtection="1">
      <alignment vertical="center"/>
    </xf>
    <xf numFmtId="0" fontId="5" fillId="0" borderId="0" xfId="5" applyFont="1" applyFill="1" applyAlignment="1" applyProtection="1">
      <alignment horizontal="right"/>
    </xf>
    <xf numFmtId="0" fontId="6" fillId="0" borderId="0" xfId="5" applyFont="1" applyFill="1" applyAlignment="1" applyProtection="1">
      <alignment vertical="center"/>
    </xf>
    <xf numFmtId="0" fontId="1" fillId="0" borderId="0" xfId="5" applyFill="1" applyAlignment="1" applyProtection="1">
      <alignment vertical="center" wrapText="1"/>
    </xf>
    <xf numFmtId="0" fontId="7" fillId="0" borderId="1" xfId="5" applyFont="1" applyFill="1" applyBorder="1" applyAlignment="1" applyProtection="1">
      <alignment horizontal="center" vertical="center" wrapText="1"/>
    </xf>
    <xf numFmtId="0" fontId="4" fillId="0" borderId="0" xfId="5" applyFont="1" applyFill="1" applyAlignment="1" applyProtection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left" vertical="center" wrapText="1" indent="1"/>
    </xf>
    <xf numFmtId="165" fontId="8" fillId="0" borderId="5" xfId="5" applyNumberFormat="1" applyFont="1" applyFill="1" applyBorder="1" applyAlignment="1" applyProtection="1">
      <alignment horizontal="right" vertical="center" wrapText="1" indent="1"/>
    </xf>
    <xf numFmtId="0" fontId="9" fillId="0" borderId="0" xfId="5" applyFont="1" applyFill="1" applyAlignment="1" applyProtection="1">
      <alignment vertical="center" wrapText="1"/>
    </xf>
    <xf numFmtId="49" fontId="10" fillId="0" borderId="6" xfId="5" applyNumberFormat="1" applyFont="1" applyFill="1" applyBorder="1" applyAlignment="1" applyProtection="1">
      <alignment horizontal="center" vertical="center" wrapText="1"/>
    </xf>
    <xf numFmtId="0" fontId="12" fillId="0" borderId="7" xfId="11" applyFont="1" applyFill="1" applyBorder="1" applyAlignment="1" applyProtection="1">
      <alignment horizontal="left" vertical="center" wrapText="1" indent="1"/>
    </xf>
    <xf numFmtId="165" fontId="12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5" applyFont="1" applyFill="1" applyAlignment="1" applyProtection="1">
      <alignment vertical="center" wrapText="1"/>
    </xf>
    <xf numFmtId="0" fontId="12" fillId="0" borderId="9" xfId="11" applyFont="1" applyFill="1" applyBorder="1" applyAlignment="1" applyProtection="1">
      <alignment horizontal="left" vertical="center" wrapText="1" inden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11" applyFont="1" applyFill="1" applyBorder="1" applyAlignment="1" applyProtection="1">
      <alignment horizontal="left" vertical="center" wrapText="1" indent="1"/>
    </xf>
    <xf numFmtId="165" fontId="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0" fontId="10" fillId="0" borderId="9" xfId="11" applyFont="1" applyFill="1" applyBorder="1" applyAlignment="1" applyProtection="1">
      <alignment horizontal="left" vertical="center" wrapText="1" indent="1"/>
    </xf>
    <xf numFmtId="165" fontId="10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7" xfId="11" applyFont="1" applyFill="1" applyBorder="1" applyAlignment="1" applyProtection="1">
      <alignment horizontal="left" vertical="center" wrapText="1" indent="1"/>
    </xf>
    <xf numFmtId="165" fontId="10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11" applyFont="1" applyFill="1" applyBorder="1" applyAlignment="1" applyProtection="1">
      <alignment horizontal="left" vertical="center" wrapText="1" indent="1"/>
    </xf>
    <xf numFmtId="165" fontId="8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5" applyNumberFormat="1" applyFont="1" applyFill="1" applyBorder="1" applyAlignment="1" applyProtection="1">
      <alignment horizontal="right" vertical="center" wrapText="1" indent="1"/>
    </xf>
    <xf numFmtId="0" fontId="14" fillId="0" borderId="1" xfId="5" applyFont="1" applyBorder="1" applyAlignment="1" applyProtection="1">
      <alignment horizontal="center" vertical="center" wrapText="1"/>
    </xf>
    <xf numFmtId="0" fontId="15" fillId="0" borderId="16" xfId="5" applyFont="1" applyBorder="1" applyAlignment="1" applyProtection="1">
      <alignment horizontal="left" wrapText="1" indent="1"/>
    </xf>
    <xf numFmtId="165" fontId="7" fillId="0" borderId="15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 indent="1"/>
    </xf>
    <xf numFmtId="165" fontId="7" fillId="0" borderId="0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Alignment="1" applyProtection="1">
      <alignment horizontal="left" vertical="center" wrapText="1"/>
    </xf>
    <xf numFmtId="0" fontId="12" fillId="0" borderId="0" xfId="5" applyFont="1" applyFill="1" applyAlignment="1" applyProtection="1">
      <alignment vertical="center" wrapText="1"/>
    </xf>
    <xf numFmtId="0" fontId="12" fillId="0" borderId="0" xfId="5" applyFont="1" applyFill="1" applyAlignment="1" applyProtection="1">
      <alignment horizontal="right" vertical="center" wrapText="1" indent="1"/>
    </xf>
    <xf numFmtId="0" fontId="7" fillId="0" borderId="17" xfId="5" applyFont="1" applyFill="1" applyBorder="1" applyAlignment="1" applyProtection="1">
      <alignment horizontal="center" vertical="center" wrapText="1"/>
    </xf>
    <xf numFmtId="0" fontId="16" fillId="0" borderId="0" xfId="5" applyFont="1" applyFill="1" applyAlignment="1" applyProtection="1">
      <alignment vertical="center" wrapText="1"/>
    </xf>
    <xf numFmtId="165" fontId="10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5" applyFont="1" applyFill="1" applyBorder="1" applyAlignment="1" applyProtection="1">
      <alignment horizontal="left" vertical="center" wrapText="1" indent="1"/>
    </xf>
    <xf numFmtId="165" fontId="7" fillId="0" borderId="5" xfId="5" applyNumberFormat="1" applyFont="1" applyFill="1" applyBorder="1" applyAlignment="1" applyProtection="1">
      <alignment horizontal="right" vertical="center" wrapText="1" indent="1"/>
    </xf>
    <xf numFmtId="0" fontId="1" fillId="0" borderId="0" xfId="5" applyFill="1" applyAlignment="1" applyProtection="1">
      <alignment horizontal="left" vertical="center" wrapText="1"/>
    </xf>
    <xf numFmtId="0" fontId="1" fillId="0" borderId="0" xfId="5" applyFill="1" applyAlignment="1" applyProtection="1">
      <alignment horizontal="right" vertical="center" wrapText="1" indent="1"/>
    </xf>
    <xf numFmtId="0" fontId="6" fillId="0" borderId="1" xfId="5" applyFont="1" applyFill="1" applyBorder="1" applyAlignment="1" applyProtection="1">
      <alignment horizontal="left" vertical="center"/>
    </xf>
    <xf numFmtId="0" fontId="6" fillId="0" borderId="16" xfId="5" applyFont="1" applyFill="1" applyBorder="1" applyAlignment="1" applyProtection="1">
      <alignment vertical="center" wrapText="1"/>
    </xf>
    <xf numFmtId="3" fontId="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5" applyNumberFormat="1" applyFill="1" applyAlignment="1" applyProtection="1">
      <alignment vertical="center" wrapText="1"/>
    </xf>
    <xf numFmtId="0" fontId="7" fillId="0" borderId="1" xfId="11" applyFont="1" applyFill="1" applyBorder="1" applyAlignment="1" applyProtection="1">
      <alignment horizontal="center" vertical="center" wrapText="1"/>
    </xf>
    <xf numFmtId="165" fontId="7" fillId="0" borderId="5" xfId="11" applyNumberFormat="1" applyFont="1" applyFill="1" applyBorder="1" applyAlignment="1" applyProtection="1">
      <alignment horizontal="right" vertical="center" wrapText="1" indent="1"/>
    </xf>
    <xf numFmtId="49" fontId="12" fillId="0" borderId="10" xfId="11" applyNumberFormat="1" applyFont="1" applyFill="1" applyBorder="1" applyAlignment="1" applyProtection="1">
      <alignment horizontal="center" vertical="center" wrapText="1"/>
    </xf>
    <xf numFmtId="165" fontId="12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0" xfId="11" applyNumberFormat="1" applyFont="1" applyFill="1" applyBorder="1" applyAlignment="1" applyProtection="1">
      <alignment horizontal="center" vertical="center" wrapText="1"/>
    </xf>
    <xf numFmtId="0" fontId="12" fillId="0" borderId="21" xfId="11" applyFont="1" applyFill="1" applyBorder="1" applyAlignment="1" applyProtection="1">
      <alignment horizontal="left" vertical="center" wrapText="1" indent="1"/>
    </xf>
    <xf numFmtId="165" fontId="8" fillId="0" borderId="5" xfId="11" applyNumberFormat="1" applyFont="1" applyFill="1" applyBorder="1" applyAlignment="1" applyProtection="1">
      <alignment horizontal="right" vertical="center" wrapText="1" indent="1"/>
    </xf>
    <xf numFmtId="165" fontId="14" fillId="0" borderId="5" xfId="0" applyNumberFormat="1" applyFont="1" applyBorder="1" applyAlignment="1" applyProtection="1">
      <alignment horizontal="right" vertical="center" wrapText="1" indent="1"/>
    </xf>
    <xf numFmtId="0" fontId="11" fillId="0" borderId="0" xfId="11" applyFill="1" applyProtection="1"/>
    <xf numFmtId="0" fontId="5" fillId="0" borderId="22" xfId="5" applyFont="1" applyFill="1" applyBorder="1" applyAlignment="1" applyProtection="1">
      <alignment horizontal="right" vertical="center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2" xfId="11" applyFont="1" applyFill="1" applyBorder="1" applyAlignment="1" applyProtection="1">
      <alignment horizontal="center" vertical="center" wrapText="1"/>
    </xf>
    <xf numFmtId="0" fontId="3" fillId="0" borderId="5" xfId="11" applyFont="1" applyFill="1" applyBorder="1" applyAlignment="1" applyProtection="1">
      <alignment horizontal="center" vertical="center" wrapText="1"/>
    </xf>
    <xf numFmtId="0" fontId="7" fillId="0" borderId="23" xfId="11" applyFont="1" applyFill="1" applyBorder="1" applyAlignment="1" applyProtection="1">
      <alignment horizontal="center" vertical="center" wrapText="1"/>
    </xf>
    <xf numFmtId="0" fontId="7" fillId="0" borderId="24" xfId="11" applyFont="1" applyFill="1" applyBorder="1" applyAlignment="1" applyProtection="1">
      <alignment horizontal="center" vertical="center" wrapText="1"/>
    </xf>
    <xf numFmtId="0" fontId="12" fillId="0" borderId="0" xfId="11" applyFont="1" applyFill="1" applyProtection="1"/>
    <xf numFmtId="0" fontId="7" fillId="0" borderId="1" xfId="11" applyFont="1" applyFill="1" applyBorder="1" applyAlignment="1" applyProtection="1">
      <alignment horizontal="left" vertical="center" wrapText="1" indent="1"/>
    </xf>
    <xf numFmtId="0" fontId="7" fillId="0" borderId="2" xfId="11" applyFont="1" applyFill="1" applyBorder="1" applyAlignment="1" applyProtection="1">
      <alignment horizontal="left" vertical="center" wrapText="1" indent="1"/>
    </xf>
    <xf numFmtId="0" fontId="19" fillId="0" borderId="0" xfId="11" applyFont="1" applyFill="1" applyProtection="1"/>
    <xf numFmtId="49" fontId="12" fillId="0" borderId="10" xfId="11" applyNumberFormat="1" applyFont="1" applyFill="1" applyBorder="1" applyAlignment="1" applyProtection="1">
      <alignment horizontal="left" vertical="center" wrapText="1" indent="1"/>
    </xf>
    <xf numFmtId="0" fontId="20" fillId="0" borderId="9" xfId="5" applyFont="1" applyBorder="1" applyAlignment="1" applyProtection="1">
      <alignment horizontal="left" wrapText="1" indent="1"/>
    </xf>
    <xf numFmtId="165" fontId="12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6" xfId="11" applyNumberFormat="1" applyFont="1" applyFill="1" applyBorder="1" applyAlignment="1" applyProtection="1">
      <alignment horizontal="left" vertical="center" wrapText="1" indent="1"/>
    </xf>
    <xf numFmtId="0" fontId="20" fillId="0" borderId="7" xfId="5" applyFont="1" applyBorder="1" applyAlignment="1" applyProtection="1">
      <alignment horizontal="left" wrapText="1" indent="1"/>
    </xf>
    <xf numFmtId="165" fontId="12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6" xfId="11" applyNumberFormat="1" applyFont="1" applyFill="1" applyBorder="1" applyAlignment="1" applyProtection="1">
      <alignment horizontal="left" vertical="center" wrapText="1" indent="1"/>
    </xf>
    <xf numFmtId="0" fontId="20" fillId="0" borderId="27" xfId="5" applyFont="1" applyBorder="1" applyAlignment="1" applyProtection="1">
      <alignment horizontal="left" wrapText="1" indent="1"/>
    </xf>
    <xf numFmtId="0" fontId="14" fillId="0" borderId="2" xfId="5" applyFont="1" applyBorder="1" applyAlignment="1" applyProtection="1">
      <alignment horizontal="left" vertical="center" wrapText="1" indent="1"/>
    </xf>
    <xf numFmtId="165" fontId="12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11" applyNumberFormat="1" applyFont="1" applyFill="1" applyBorder="1" applyAlignment="1" applyProtection="1">
      <alignment horizontal="right" vertical="center" wrapText="1" indent="1"/>
    </xf>
    <xf numFmtId="165" fontId="10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" xfId="5" applyFont="1" applyBorder="1" applyAlignment="1" applyProtection="1">
      <alignment wrapText="1"/>
    </xf>
    <xf numFmtId="0" fontId="20" fillId="0" borderId="27" xfId="5" applyFont="1" applyBorder="1" applyAlignment="1" applyProtection="1">
      <alignment wrapText="1"/>
    </xf>
    <xf numFmtId="0" fontId="20" fillId="0" borderId="10" xfId="5" applyFont="1" applyBorder="1" applyAlignment="1" applyProtection="1">
      <alignment wrapText="1"/>
    </xf>
    <xf numFmtId="0" fontId="20" fillId="0" borderId="6" xfId="5" applyFont="1" applyBorder="1" applyAlignment="1" applyProtection="1">
      <alignment wrapText="1"/>
    </xf>
    <xf numFmtId="0" fontId="20" fillId="0" borderId="26" xfId="5" applyFont="1" applyBorder="1" applyAlignment="1" applyProtection="1">
      <alignment wrapText="1"/>
    </xf>
    <xf numFmtId="165" fontId="7" fillId="0" borderId="5" xfId="1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 applyProtection="1">
      <alignment wrapText="1"/>
    </xf>
    <xf numFmtId="0" fontId="14" fillId="0" borderId="29" xfId="5" applyFont="1" applyBorder="1" applyAlignment="1" applyProtection="1">
      <alignment wrapText="1"/>
    </xf>
    <xf numFmtId="0" fontId="14" fillId="0" borderId="13" xfId="5" applyFont="1" applyBorder="1" applyAlignment="1" applyProtection="1">
      <alignment wrapText="1"/>
    </xf>
    <xf numFmtId="0" fontId="14" fillId="0" borderId="0" xfId="5" applyFont="1" applyBorder="1" applyAlignment="1" applyProtection="1">
      <alignment wrapText="1"/>
    </xf>
    <xf numFmtId="165" fontId="8" fillId="0" borderId="0" xfId="11" applyNumberFormat="1" applyFont="1" applyFill="1" applyBorder="1" applyAlignment="1" applyProtection="1">
      <alignment horizontal="right" vertical="center" wrapText="1" indent="1"/>
    </xf>
    <xf numFmtId="0" fontId="5" fillId="0" borderId="22" xfId="5" applyFont="1" applyFill="1" applyBorder="1" applyAlignment="1" applyProtection="1">
      <alignment horizontal="right"/>
    </xf>
    <xf numFmtId="0" fontId="11" fillId="0" borderId="0" xfId="11" applyFill="1" applyAlignment="1" applyProtection="1"/>
    <xf numFmtId="0" fontId="7" fillId="0" borderId="2" xfId="11" applyFont="1" applyFill="1" applyBorder="1" applyAlignment="1" applyProtection="1">
      <alignment horizontal="center" vertical="center" wrapText="1"/>
    </xf>
    <xf numFmtId="0" fontId="7" fillId="0" borderId="23" xfId="11" applyFont="1" applyFill="1" applyBorder="1" applyAlignment="1" applyProtection="1">
      <alignment horizontal="left" vertical="center" wrapText="1" indent="1"/>
    </xf>
    <xf numFmtId="0" fontId="7" fillId="0" borderId="24" xfId="11" applyFont="1" applyFill="1" applyBorder="1" applyAlignment="1" applyProtection="1">
      <alignment vertical="center" wrapText="1"/>
    </xf>
    <xf numFmtId="165" fontId="7" fillId="0" borderId="25" xfId="11" applyNumberFormat="1" applyFont="1" applyFill="1" applyBorder="1" applyAlignment="1" applyProtection="1">
      <alignment horizontal="right" vertical="center" wrapText="1" indent="1"/>
    </xf>
    <xf numFmtId="49" fontId="12" fillId="0" borderId="30" xfId="11" applyNumberFormat="1" applyFont="1" applyFill="1" applyBorder="1" applyAlignment="1" applyProtection="1">
      <alignment horizontal="left" vertical="center" wrapText="1" indent="1"/>
    </xf>
    <xf numFmtId="0" fontId="12" fillId="0" borderId="31" xfId="11" applyFont="1" applyFill="1" applyBorder="1" applyAlignment="1" applyProtection="1">
      <alignment horizontal="left" vertical="center" wrapText="1" indent="1"/>
    </xf>
    <xf numFmtId="165" fontId="12" fillId="0" borderId="32" xfId="1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3" xfId="11" applyFont="1" applyFill="1" applyBorder="1" applyAlignment="1" applyProtection="1">
      <alignment horizontal="left" vertical="center" wrapText="1" indent="1"/>
    </xf>
    <xf numFmtId="0" fontId="12" fillId="0" borderId="0" xfId="11" applyFont="1" applyFill="1" applyBorder="1" applyAlignment="1" applyProtection="1">
      <alignment horizontal="left" vertical="center" wrapText="1" indent="1"/>
    </xf>
    <xf numFmtId="49" fontId="12" fillId="0" borderId="20" xfId="11" applyNumberFormat="1" applyFont="1" applyFill="1" applyBorder="1" applyAlignment="1" applyProtection="1">
      <alignment horizontal="left" vertical="center" wrapText="1" indent="1"/>
    </xf>
    <xf numFmtId="0" fontId="7" fillId="0" borderId="2" xfId="11" applyFont="1" applyFill="1" applyBorder="1" applyAlignment="1" applyProtection="1">
      <alignment vertical="center" wrapText="1"/>
    </xf>
    <xf numFmtId="0" fontId="12" fillId="0" borderId="27" xfId="11" applyFont="1" applyFill="1" applyBorder="1" applyAlignment="1" applyProtection="1">
      <alignment horizontal="left" vertical="center" wrapText="1" indent="1"/>
    </xf>
    <xf numFmtId="0" fontId="20" fillId="0" borderId="27" xfId="5" applyFont="1" applyBorder="1" applyAlignment="1" applyProtection="1">
      <alignment horizontal="left" vertical="center" wrapText="1" indent="1"/>
    </xf>
    <xf numFmtId="165" fontId="12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5" xfId="5" applyNumberFormat="1" applyFont="1" applyBorder="1" applyAlignment="1" applyProtection="1">
      <alignment horizontal="right" vertical="center" wrapText="1" indent="1"/>
    </xf>
    <xf numFmtId="165" fontId="17" fillId="0" borderId="5" xfId="5" quotePrefix="1" applyNumberFormat="1" applyFont="1" applyBorder="1" applyAlignment="1" applyProtection="1">
      <alignment horizontal="right" vertical="center" wrapText="1" indent="1"/>
    </xf>
    <xf numFmtId="0" fontId="21" fillId="0" borderId="0" xfId="11" applyFont="1" applyFill="1" applyProtection="1"/>
    <xf numFmtId="0" fontId="14" fillId="0" borderId="29" xfId="5" applyFont="1" applyBorder="1" applyAlignment="1" applyProtection="1">
      <alignment horizontal="left" vertical="center" wrapText="1" indent="1"/>
    </xf>
    <xf numFmtId="0" fontId="17" fillId="0" borderId="13" xfId="5" applyFont="1" applyBorder="1" applyAlignment="1" applyProtection="1">
      <alignment horizontal="left" vertical="center" wrapText="1" indent="1"/>
    </xf>
    <xf numFmtId="0" fontId="11" fillId="0" borderId="0" xfId="11" applyFont="1" applyFill="1" applyProtection="1"/>
    <xf numFmtId="0" fontId="11" fillId="0" borderId="0" xfId="11" applyFont="1" applyFill="1" applyAlignment="1" applyProtection="1">
      <alignment horizontal="right" vertical="center" indent="1"/>
    </xf>
    <xf numFmtId="0" fontId="4" fillId="0" borderId="0" xfId="11" applyFont="1" applyFill="1" applyBorder="1" applyAlignment="1" applyProtection="1">
      <alignment horizontal="center" vertical="center" wrapText="1"/>
    </xf>
    <xf numFmtId="0" fontId="4" fillId="0" borderId="0" xfId="11" applyFont="1" applyFill="1" applyBorder="1" applyAlignment="1" applyProtection="1">
      <alignment vertical="center" wrapText="1"/>
    </xf>
    <xf numFmtId="165" fontId="4" fillId="0" borderId="0" xfId="11" applyNumberFormat="1" applyFont="1" applyFill="1" applyBorder="1" applyAlignment="1" applyProtection="1">
      <alignment horizontal="right" vertical="center" wrapText="1" indent="1"/>
    </xf>
    <xf numFmtId="165" fontId="4" fillId="0" borderId="0" xfId="5" applyNumberFormat="1" applyFont="1" applyFill="1" applyAlignment="1" applyProtection="1">
      <alignment horizontal="centerContinuous" vertical="center" wrapText="1"/>
    </xf>
    <xf numFmtId="165" fontId="1" fillId="0" borderId="0" xfId="5" applyNumberFormat="1" applyFill="1" applyAlignment="1" applyProtection="1">
      <alignment horizontal="centerContinuous" vertical="center"/>
    </xf>
    <xf numFmtId="165" fontId="1" fillId="0" borderId="0" xfId="5" applyNumberFormat="1" applyFill="1" applyAlignment="1" applyProtection="1">
      <alignment horizontal="center" vertical="center" wrapText="1"/>
    </xf>
    <xf numFmtId="165" fontId="5" fillId="0" borderId="0" xfId="5" applyNumberFormat="1" applyFont="1" applyFill="1" applyAlignment="1" applyProtection="1">
      <alignment horizontal="right" vertical="center"/>
    </xf>
    <xf numFmtId="165" fontId="3" fillId="0" borderId="1" xfId="5" applyNumberFormat="1" applyFont="1" applyFill="1" applyBorder="1" applyAlignment="1" applyProtection="1">
      <alignment horizontal="centerContinuous" vertical="center" wrapText="1"/>
    </xf>
    <xf numFmtId="165" fontId="3" fillId="0" borderId="2" xfId="5" applyNumberFormat="1" applyFont="1" applyFill="1" applyBorder="1" applyAlignment="1" applyProtection="1">
      <alignment horizontal="centerContinuous" vertical="center" wrapText="1"/>
    </xf>
    <xf numFmtId="165" fontId="3" fillId="0" borderId="5" xfId="5" applyNumberFormat="1" applyFont="1" applyFill="1" applyBorder="1" applyAlignment="1" applyProtection="1">
      <alignment horizontal="centerContinuous" vertical="center" wrapText="1"/>
    </xf>
    <xf numFmtId="165" fontId="3" fillId="0" borderId="1" xfId="5" applyNumberFormat="1" applyFont="1" applyFill="1" applyBorder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center" vertical="center" wrapText="1"/>
    </xf>
    <xf numFmtId="165" fontId="8" fillId="0" borderId="35" xfId="5" applyNumberFormat="1" applyFont="1" applyFill="1" applyBorder="1" applyAlignment="1" applyProtection="1">
      <alignment horizontal="center" vertical="center" wrapText="1"/>
    </xf>
    <xf numFmtId="165" fontId="8" fillId="0" borderId="1" xfId="5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 wrapText="1"/>
    </xf>
    <xf numFmtId="165" fontId="8" fillId="0" borderId="5" xfId="5" applyNumberFormat="1" applyFont="1" applyFill="1" applyBorder="1" applyAlignment="1" applyProtection="1">
      <alignment horizontal="center" vertical="center" wrapText="1"/>
    </xf>
    <xf numFmtId="165" fontId="8" fillId="0" borderId="0" xfId="5" applyNumberFormat="1" applyFont="1" applyFill="1" applyAlignment="1" applyProtection="1">
      <alignment horizontal="center" vertical="center" wrapText="1"/>
    </xf>
    <xf numFmtId="165" fontId="1" fillId="0" borderId="36" xfId="5" applyNumberFormat="1" applyFill="1" applyBorder="1" applyAlignment="1" applyProtection="1">
      <alignment horizontal="left" vertical="center" wrapText="1" indent="1"/>
    </xf>
    <xf numFmtId="165" fontId="12" fillId="0" borderId="10" xfId="5" applyNumberFormat="1" applyFont="1" applyFill="1" applyBorder="1" applyAlignment="1" applyProtection="1">
      <alignment horizontal="left" vertical="center" wrapText="1" indent="1"/>
    </xf>
    <xf numFmtId="165" fontId="12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7" xfId="5" applyNumberFormat="1" applyFill="1" applyBorder="1" applyAlignment="1" applyProtection="1">
      <alignment horizontal="left" vertical="center" wrapText="1" indent="1"/>
    </xf>
    <xf numFmtId="165" fontId="12" fillId="0" borderId="6" xfId="5" applyNumberFormat="1" applyFont="1" applyFill="1" applyBorder="1" applyAlignment="1" applyProtection="1">
      <alignment horizontal="left" vertical="center" wrapText="1" indent="1"/>
    </xf>
    <xf numFmtId="165" fontId="12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8" xfId="5" applyNumberFormat="1" applyFont="1" applyFill="1" applyBorder="1" applyAlignment="1" applyProtection="1">
      <alignment horizontal="left" vertical="center" wrapText="1" indent="1"/>
    </xf>
    <xf numFmtId="165" fontId="12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6" xfId="5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5" xfId="5" applyNumberFormat="1" applyFont="1" applyFill="1" applyBorder="1" applyAlignment="1" applyProtection="1">
      <alignment horizontal="left" vertical="center" wrapText="1" indent="1"/>
    </xf>
    <xf numFmtId="165" fontId="8" fillId="0" borderId="1" xfId="5" applyNumberFormat="1" applyFont="1" applyFill="1" applyBorder="1" applyAlignment="1" applyProtection="1">
      <alignment horizontal="left" vertical="center" wrapText="1" indent="1"/>
    </xf>
    <xf numFmtId="165" fontId="8" fillId="0" borderId="2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ont="1" applyFill="1" applyBorder="1" applyAlignment="1" applyProtection="1">
      <alignment horizontal="left" vertical="center" wrapText="1" indent="1"/>
    </xf>
    <xf numFmtId="165" fontId="10" fillId="0" borderId="20" xfId="5" applyNumberFormat="1" applyFont="1" applyFill="1" applyBorder="1" applyAlignment="1" applyProtection="1">
      <alignment horizontal="left" vertical="center" wrapText="1" indent="1"/>
    </xf>
    <xf numFmtId="165" fontId="24" fillId="0" borderId="21" xfId="5" applyNumberFormat="1" applyFont="1" applyFill="1" applyBorder="1" applyAlignment="1" applyProtection="1">
      <alignment horizontal="right" vertical="center" wrapText="1" indent="1"/>
    </xf>
    <xf numFmtId="165" fontId="10" fillId="0" borderId="6" xfId="5" applyNumberFormat="1" applyFont="1" applyFill="1" applyBorder="1" applyAlignment="1" applyProtection="1">
      <alignment horizontal="left" vertical="center" wrapText="1" indent="1"/>
    </xf>
    <xf numFmtId="165" fontId="1" fillId="0" borderId="37" xfId="5" applyNumberFormat="1" applyFont="1" applyFill="1" applyBorder="1" applyAlignment="1" applyProtection="1">
      <alignment horizontal="left" vertical="center" wrapText="1" indent="1"/>
    </xf>
    <xf numFmtId="165" fontId="10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" xfId="5" applyNumberFormat="1" applyFont="1" applyFill="1" applyBorder="1" applyAlignment="1" applyProtection="1">
      <alignment horizontal="right" vertical="center" wrapText="1" indent="1"/>
    </xf>
    <xf numFmtId="165" fontId="1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" xfId="5" applyNumberFormat="1" applyFont="1" applyFill="1" applyBorder="1" applyAlignment="1" applyProtection="1">
      <alignment horizontal="left" vertical="center" wrapText="1" indent="1"/>
    </xf>
    <xf numFmtId="165" fontId="23" fillId="0" borderId="15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ill="1" applyBorder="1" applyAlignment="1" applyProtection="1">
      <alignment horizontal="left" vertical="center" wrapText="1" indent="1"/>
    </xf>
    <xf numFmtId="165" fontId="12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0" xfId="5" applyNumberFormat="1" applyFont="1" applyFill="1" applyBorder="1" applyAlignment="1" applyProtection="1">
      <alignment horizontal="left" vertical="center" wrapText="1" indent="1"/>
    </xf>
    <xf numFmtId="165" fontId="12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5" applyNumberFormat="1" applyFont="1" applyFill="1" applyBorder="1" applyAlignment="1" applyProtection="1">
      <alignment horizontal="left" vertical="center" wrapText="1" indent="1"/>
    </xf>
    <xf numFmtId="165" fontId="24" fillId="0" borderId="9" xfId="5" applyNumberFormat="1" applyFont="1" applyFill="1" applyBorder="1" applyAlignment="1" applyProtection="1">
      <alignment horizontal="right" vertical="center" wrapText="1" indent="1"/>
    </xf>
    <xf numFmtId="165" fontId="10" fillId="0" borderId="6" xfId="5" applyNumberFormat="1" applyFont="1" applyFill="1" applyBorder="1" applyAlignment="1" applyProtection="1">
      <alignment horizontal="left" vertical="center" wrapText="1" indent="2"/>
    </xf>
    <xf numFmtId="165" fontId="10" fillId="0" borderId="7" xfId="5" applyNumberFormat="1" applyFont="1" applyFill="1" applyBorder="1" applyAlignment="1" applyProtection="1">
      <alignment horizontal="left" vertical="center" wrapText="1" indent="2"/>
    </xf>
    <xf numFmtId="165" fontId="24" fillId="0" borderId="7" xfId="5" applyNumberFormat="1" applyFont="1" applyFill="1" applyBorder="1" applyAlignment="1" applyProtection="1">
      <alignment horizontal="left" vertical="center" wrapText="1" indent="1"/>
    </xf>
    <xf numFmtId="165" fontId="10" fillId="0" borderId="10" xfId="5" applyNumberFormat="1" applyFont="1" applyFill="1" applyBorder="1" applyAlignment="1" applyProtection="1">
      <alignment horizontal="left" vertical="center" wrapText="1" indent="1"/>
    </xf>
    <xf numFmtId="165" fontId="10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10" xfId="5" applyNumberFormat="1" applyFont="1" applyFill="1" applyBorder="1" applyAlignment="1" applyProtection="1">
      <alignment horizontal="left" vertical="center" wrapText="1" indent="2"/>
    </xf>
    <xf numFmtId="165" fontId="12" fillId="0" borderId="26" xfId="5" applyNumberFormat="1" applyFont="1" applyFill="1" applyBorder="1" applyAlignment="1" applyProtection="1">
      <alignment horizontal="left" vertical="center" wrapText="1" indent="2"/>
    </xf>
    <xf numFmtId="0" fontId="3" fillId="0" borderId="16" xfId="11" applyFont="1" applyFill="1" applyBorder="1" applyAlignment="1" applyProtection="1">
      <alignment horizontal="center" vertical="center" wrapText="1"/>
    </xf>
    <xf numFmtId="165" fontId="12" fillId="0" borderId="42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2" xfId="11" applyNumberFormat="1" applyFont="1" applyFill="1" applyBorder="1" applyAlignment="1" applyProtection="1">
      <alignment horizontal="right" vertical="center" wrapText="1" indent="1"/>
    </xf>
    <xf numFmtId="165" fontId="7" fillId="0" borderId="15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5" applyFont="1" applyFill="1" applyBorder="1" applyAlignment="1" applyProtection="1">
      <alignment horizontal="center" vertical="center" wrapText="1"/>
    </xf>
    <xf numFmtId="0" fontId="3" fillId="0" borderId="45" xfId="5" applyFont="1" applyFill="1" applyBorder="1" applyAlignment="1" applyProtection="1">
      <alignment horizontal="center" vertical="center" wrapText="1"/>
    </xf>
    <xf numFmtId="0" fontId="8" fillId="0" borderId="18" xfId="5" applyFont="1" applyFill="1" applyBorder="1" applyAlignment="1" applyProtection="1">
      <alignment horizontal="left" vertical="center" wrapText="1" indent="1"/>
    </xf>
    <xf numFmtId="0" fontId="12" fillId="0" borderId="46" xfId="11" applyFont="1" applyFill="1" applyBorder="1" applyAlignment="1" applyProtection="1">
      <alignment horizontal="left" vertical="center" wrapText="1" indent="1"/>
    </xf>
    <xf numFmtId="0" fontId="12" fillId="0" borderId="39" xfId="11" applyFont="1" applyFill="1" applyBorder="1" applyAlignment="1" applyProtection="1">
      <alignment horizontal="left" vertical="center" wrapText="1" indent="1"/>
    </xf>
    <xf numFmtId="0" fontId="8" fillId="0" borderId="18" xfId="11" applyFont="1" applyFill="1" applyBorder="1" applyAlignment="1" applyProtection="1">
      <alignment horizontal="left" vertical="center" wrapText="1" indent="1"/>
    </xf>
    <xf numFmtId="0" fontId="10" fillId="0" borderId="46" xfId="11" applyFont="1" applyFill="1" applyBorder="1" applyAlignment="1" applyProtection="1">
      <alignment horizontal="left" vertical="center" wrapText="1" indent="1"/>
    </xf>
    <xf numFmtId="0" fontId="10" fillId="0" borderId="39" xfId="11" applyFont="1" applyFill="1" applyBorder="1" applyAlignment="1" applyProtection="1">
      <alignment horizontal="left" vertical="center" wrapText="1" indent="1"/>
    </xf>
    <xf numFmtId="0" fontId="10" fillId="0" borderId="47" xfId="11" applyFont="1" applyFill="1" applyBorder="1" applyAlignment="1" applyProtection="1">
      <alignment horizontal="left" vertical="center" wrapText="1" indent="1"/>
    </xf>
    <xf numFmtId="0" fontId="15" fillId="0" borderId="48" xfId="5" applyFont="1" applyBorder="1" applyAlignment="1" applyProtection="1">
      <alignment horizontal="left" wrapText="1" indent="1"/>
    </xf>
    <xf numFmtId="0" fontId="7" fillId="0" borderId="49" xfId="5" applyFont="1" applyFill="1" applyBorder="1" applyAlignment="1" applyProtection="1">
      <alignment horizontal="center" vertical="center" wrapText="1"/>
    </xf>
    <xf numFmtId="165" fontId="8" fillId="0" borderId="35" xfId="5" applyNumberFormat="1" applyFont="1" applyFill="1" applyBorder="1" applyAlignment="1" applyProtection="1">
      <alignment horizontal="right" vertical="center" wrapText="1" indent="1"/>
    </xf>
    <xf numFmtId="165" fontId="12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5" xfId="5" applyNumberFormat="1" applyFont="1" applyFill="1" applyBorder="1" applyAlignment="1" applyProtection="1">
      <alignment horizontal="right" vertical="center" wrapText="1" indent="1"/>
    </xf>
    <xf numFmtId="165" fontId="10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9" applyFont="1"/>
    <xf numFmtId="166" fontId="28" fillId="0" borderId="0" xfId="2" applyNumberFormat="1" applyFont="1"/>
    <xf numFmtId="166" fontId="29" fillId="0" borderId="7" xfId="2" applyNumberFormat="1" applyFont="1" applyBorder="1" applyAlignment="1">
      <alignment horizontal="center"/>
    </xf>
    <xf numFmtId="0" fontId="28" fillId="0" borderId="0" xfId="9" applyFont="1" applyAlignment="1">
      <alignment horizontal="right"/>
    </xf>
    <xf numFmtId="166" fontId="28" fillId="0" borderId="7" xfId="2" applyNumberFormat="1" applyFont="1" applyBorder="1"/>
    <xf numFmtId="166" fontId="29" fillId="0" borderId="7" xfId="2" applyNumberFormat="1" applyFont="1" applyBorder="1"/>
    <xf numFmtId="166" fontId="29" fillId="0" borderId="0" xfId="2" applyNumberFormat="1" applyFont="1"/>
    <xf numFmtId="0" fontId="29" fillId="0" borderId="0" xfId="9" applyFont="1" applyAlignment="1">
      <alignment horizontal="right"/>
    </xf>
    <xf numFmtId="166" fontId="29" fillId="0" borderId="0" xfId="9" applyNumberFormat="1" applyFont="1"/>
    <xf numFmtId="0" fontId="28" fillId="0" borderId="0" xfId="8" applyFont="1"/>
    <xf numFmtId="0" fontId="33" fillId="0" borderId="0" xfId="8" applyFont="1"/>
    <xf numFmtId="0" fontId="34" fillId="0" borderId="0" xfId="8" applyFont="1"/>
    <xf numFmtId="0" fontId="35" fillId="0" borderId="7" xfId="8" applyFont="1" applyBorder="1" applyAlignment="1">
      <alignment horizontal="center"/>
    </xf>
    <xf numFmtId="0" fontId="34" fillId="0" borderId="0" xfId="10" applyFont="1"/>
    <xf numFmtId="0" fontId="35" fillId="0" borderId="7" xfId="8" applyFont="1" applyBorder="1"/>
    <xf numFmtId="0" fontId="34" fillId="0" borderId="7" xfId="8" applyFont="1" applyBorder="1"/>
    <xf numFmtId="0" fontId="34" fillId="0" borderId="0" xfId="8" applyFont="1" applyBorder="1"/>
    <xf numFmtId="0" fontId="34" fillId="0" borderId="7" xfId="8" applyFont="1" applyBorder="1" applyAlignment="1"/>
    <xf numFmtId="166" fontId="34" fillId="0" borderId="7" xfId="10" applyNumberFormat="1" applyFont="1" applyBorder="1" applyAlignment="1">
      <alignment horizontal="right" vertical="center"/>
    </xf>
    <xf numFmtId="166" fontId="34" fillId="0" borderId="33" xfId="10" applyNumberFormat="1" applyFont="1" applyBorder="1" applyAlignment="1">
      <alignment horizontal="right" vertical="center"/>
    </xf>
    <xf numFmtId="0" fontId="35" fillId="0" borderId="7" xfId="8" applyFont="1" applyBorder="1" applyAlignment="1"/>
    <xf numFmtId="166" fontId="35" fillId="0" borderId="9" xfId="10" applyNumberFormat="1" applyFont="1" applyBorder="1" applyAlignment="1">
      <alignment horizontal="right" vertical="center"/>
    </xf>
    <xf numFmtId="0" fontId="34" fillId="0" borderId="0" xfId="8" applyFont="1" applyAlignment="1">
      <alignment horizontal="left" indent="1"/>
    </xf>
    <xf numFmtId="166" fontId="34" fillId="0" borderId="0" xfId="10" applyNumberFormat="1" applyFont="1" applyAlignment="1">
      <alignment horizontal="right" vertical="center"/>
    </xf>
    <xf numFmtId="166" fontId="35" fillId="0" borderId="7" xfId="10" applyNumberFormat="1" applyFont="1" applyBorder="1" applyAlignment="1">
      <alignment horizontal="right" vertical="center"/>
    </xf>
    <xf numFmtId="166" fontId="35" fillId="0" borderId="33" xfId="10" applyNumberFormat="1" applyFont="1" applyBorder="1" applyAlignment="1">
      <alignment horizontal="right" vertical="center"/>
    </xf>
    <xf numFmtId="0" fontId="35" fillId="0" borderId="0" xfId="8" applyFont="1" applyBorder="1" applyAlignment="1"/>
    <xf numFmtId="166" fontId="35" fillId="0" borderId="0" xfId="10" applyNumberFormat="1" applyFont="1" applyBorder="1" applyAlignment="1">
      <alignment horizontal="right" vertical="center"/>
    </xf>
    <xf numFmtId="166" fontId="34" fillId="0" borderId="0" xfId="10" applyNumberFormat="1" applyFont="1" applyBorder="1" applyAlignment="1">
      <alignment horizontal="right" vertical="center"/>
    </xf>
    <xf numFmtId="0" fontId="34" fillId="0" borderId="27" xfId="8" applyFont="1" applyBorder="1"/>
    <xf numFmtId="0" fontId="35" fillId="0" borderId="0" xfId="8" applyFont="1" applyBorder="1"/>
    <xf numFmtId="0" fontId="35" fillId="0" borderId="0" xfId="8" applyFont="1"/>
    <xf numFmtId="0" fontId="34" fillId="0" borderId="9" xfId="8" applyFont="1" applyBorder="1" applyAlignment="1"/>
    <xf numFmtId="0" fontId="35" fillId="0" borderId="39" xfId="8" applyFont="1" applyBorder="1"/>
    <xf numFmtId="0" fontId="35" fillId="0" borderId="33" xfId="8" applyFont="1" applyBorder="1" applyAlignment="1"/>
    <xf numFmtId="0" fontId="34" fillId="0" borderId="0" xfId="8" applyFont="1" applyBorder="1" applyAlignment="1"/>
    <xf numFmtId="166" fontId="35" fillId="0" borderId="0" xfId="10" applyNumberFormat="1" applyFont="1" applyAlignment="1">
      <alignment horizontal="right" vertical="center"/>
    </xf>
    <xf numFmtId="0" fontId="34" fillId="0" borderId="57" xfId="8" applyFont="1" applyBorder="1"/>
    <xf numFmtId="166" fontId="34" fillId="0" borderId="0" xfId="10" applyNumberFormat="1" applyFont="1" applyFill="1" applyAlignment="1">
      <alignment horizontal="right" vertical="center"/>
    </xf>
    <xf numFmtId="0" fontId="34" fillId="0" borderId="7" xfId="8" applyFont="1" applyBorder="1" applyAlignment="1">
      <alignment horizontal="center"/>
    </xf>
    <xf numFmtId="166" fontId="34" fillId="0" borderId="33" xfId="10" applyNumberFormat="1" applyFont="1" applyFill="1" applyBorder="1" applyAlignment="1">
      <alignment horizontal="right" vertical="center"/>
    </xf>
    <xf numFmtId="0" fontId="34" fillId="0" borderId="0" xfId="8" applyFont="1" applyAlignment="1">
      <alignment horizontal="justify"/>
    </xf>
    <xf numFmtId="0" fontId="35" fillId="0" borderId="0" xfId="8" applyFont="1" applyAlignment="1">
      <alignment horizontal="center" vertical="center" wrapText="1"/>
    </xf>
    <xf numFmtId="166" fontId="35" fillId="0" borderId="33" xfId="10" applyNumberFormat="1" applyFont="1" applyFill="1" applyBorder="1" applyAlignment="1">
      <alignment horizontal="right" vertical="center"/>
    </xf>
    <xf numFmtId="166" fontId="34" fillId="0" borderId="0" xfId="8" applyNumberFormat="1" applyFont="1"/>
    <xf numFmtId="0" fontId="35" fillId="0" borderId="0" xfId="8" applyFont="1" applyAlignment="1">
      <alignment horizontal="justify"/>
    </xf>
    <xf numFmtId="166" fontId="35" fillId="0" borderId="35" xfId="10" applyNumberFormat="1" applyFont="1" applyBorder="1" applyAlignment="1">
      <alignment horizontal="right" vertical="center"/>
    </xf>
    <xf numFmtId="0" fontId="28" fillId="0" borderId="39" xfId="9" applyFont="1" applyBorder="1"/>
    <xf numFmtId="166" fontId="28" fillId="0" borderId="57" xfId="2" applyNumberFormat="1" applyFont="1" applyBorder="1"/>
    <xf numFmtId="166" fontId="28" fillId="0" borderId="33" xfId="2" applyNumberFormat="1" applyFont="1" applyBorder="1"/>
    <xf numFmtId="0" fontId="29" fillId="0" borderId="0" xfId="9" applyFont="1"/>
    <xf numFmtId="0" fontId="29" fillId="0" borderId="39" xfId="9" applyFont="1" applyBorder="1"/>
    <xf numFmtId="166" fontId="29" fillId="0" borderId="57" xfId="2" applyNumberFormat="1" applyFont="1" applyBorder="1"/>
    <xf numFmtId="166" fontId="29" fillId="0" borderId="33" xfId="2" applyNumberFormat="1" applyFont="1" applyBorder="1"/>
    <xf numFmtId="0" fontId="28" fillId="0" borderId="7" xfId="9" applyFont="1" applyBorder="1" applyAlignment="1">
      <alignment horizontal="left"/>
    </xf>
    <xf numFmtId="166" fontId="29" fillId="0" borderId="7" xfId="9" applyNumberFormat="1" applyFont="1" applyBorder="1"/>
    <xf numFmtId="0" fontId="34" fillId="0" borderId="58" xfId="8" applyFont="1" applyBorder="1"/>
    <xf numFmtId="0" fontId="36" fillId="0" borderId="7" xfId="0" applyFont="1" applyBorder="1" applyAlignment="1">
      <alignment horizontal="left" vertical="center" wrapText="1"/>
    </xf>
    <xf numFmtId="165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" xfId="5" applyNumberFormat="1" applyFont="1" applyFill="1" applyBorder="1" applyAlignment="1" applyProtection="1">
      <alignment horizontal="center" vertical="center" wrapText="1"/>
    </xf>
    <xf numFmtId="165" fontId="10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8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29" fillId="0" borderId="0" xfId="8" applyFont="1" applyAlignment="1">
      <alignment horizontal="center"/>
    </xf>
    <xf numFmtId="0" fontId="29" fillId="0" borderId="7" xfId="9" applyFont="1" applyBorder="1" applyAlignment="1">
      <alignment horizontal="left"/>
    </xf>
    <xf numFmtId="0" fontId="29" fillId="0" borderId="0" xfId="9" applyFont="1" applyAlignment="1">
      <alignment horizontal="left"/>
    </xf>
    <xf numFmtId="0" fontId="3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horizontal="center" vertical="center" wrapText="1"/>
    </xf>
    <xf numFmtId="165" fontId="8" fillId="0" borderId="0" xfId="5" applyNumberFormat="1" applyFont="1" applyFill="1" applyBorder="1" applyAlignment="1" applyProtection="1">
      <alignment horizontal="right" vertical="center" wrapText="1" indent="1"/>
    </xf>
    <xf numFmtId="165" fontId="12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12" fillId="0" borderId="6" xfId="11" applyNumberFormat="1" applyFont="1" applyFill="1" applyBorder="1" applyAlignment="1" applyProtection="1">
      <alignment horizontal="center" vertical="center" wrapText="1"/>
    </xf>
    <xf numFmtId="49" fontId="12" fillId="0" borderId="26" xfId="1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0" fillId="0" borderId="6" xfId="0" applyFont="1" applyBorder="1" applyAlignment="1" applyProtection="1">
      <alignment horizontal="center" wrapText="1"/>
    </xf>
    <xf numFmtId="0" fontId="20" fillId="0" borderId="26" xfId="0" applyFont="1" applyBorder="1" applyAlignment="1" applyProtection="1">
      <alignment horizontal="center" wrapText="1"/>
    </xf>
    <xf numFmtId="0" fontId="14" fillId="0" borderId="29" xfId="0" applyFont="1" applyBorder="1" applyAlignment="1" applyProtection="1">
      <alignment horizontal="center" wrapText="1"/>
    </xf>
    <xf numFmtId="165" fontId="12" fillId="0" borderId="12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2" borderId="8" xfId="11" applyNumberFormat="1" applyFont="1" applyFill="1" applyBorder="1" applyAlignment="1" applyProtection="1">
      <alignment horizontal="right" vertical="center" wrapText="1" indent="1"/>
    </xf>
    <xf numFmtId="165" fontId="12" fillId="2" borderId="28" xfId="11" applyNumberFormat="1" applyFont="1" applyFill="1" applyBorder="1" applyAlignment="1" applyProtection="1">
      <alignment horizontal="right" vertical="center" wrapText="1" indent="1"/>
    </xf>
    <xf numFmtId="166" fontId="28" fillId="0" borderId="0" xfId="1" applyNumberFormat="1" applyFont="1"/>
    <xf numFmtId="166" fontId="28" fillId="0" borderId="0" xfId="9" applyNumberFormat="1" applyFont="1"/>
    <xf numFmtId="165" fontId="11" fillId="0" borderId="0" xfId="11" applyNumberFormat="1" applyFont="1" applyFill="1" applyAlignment="1" applyProtection="1">
      <alignment horizontal="right" vertical="center" indent="1"/>
    </xf>
    <xf numFmtId="0" fontId="7" fillId="0" borderId="16" xfId="11" applyFont="1" applyFill="1" applyBorder="1" applyAlignment="1" applyProtection="1">
      <alignment horizontal="left" vertical="center" wrapText="1" indent="1"/>
    </xf>
    <xf numFmtId="49" fontId="12" fillId="0" borderId="53" xfId="11" applyNumberFormat="1" applyFont="1" applyFill="1" applyBorder="1" applyAlignment="1" applyProtection="1">
      <alignment horizontal="left" vertical="center" wrapText="1" indent="1"/>
    </xf>
    <xf numFmtId="49" fontId="12" fillId="0" borderId="33" xfId="11" applyNumberFormat="1" applyFont="1" applyFill="1" applyBorder="1" applyAlignment="1" applyProtection="1">
      <alignment horizontal="left" vertical="center" wrapText="1" indent="1"/>
    </xf>
    <xf numFmtId="49" fontId="12" fillId="0" borderId="58" xfId="11" applyNumberFormat="1" applyFont="1" applyFill="1" applyBorder="1" applyAlignment="1" applyProtection="1">
      <alignment horizontal="left" vertical="center" wrapText="1" indent="1"/>
    </xf>
    <xf numFmtId="0" fontId="14" fillId="0" borderId="59" xfId="5" applyFont="1" applyBorder="1" applyAlignment="1" applyProtection="1">
      <alignment wrapText="1"/>
    </xf>
    <xf numFmtId="0" fontId="7" fillId="0" borderId="60" xfId="11" applyFont="1" applyFill="1" applyBorder="1" applyAlignment="1" applyProtection="1">
      <alignment horizontal="left" vertical="center" wrapText="1" indent="1"/>
    </xf>
    <xf numFmtId="49" fontId="12" fillId="0" borderId="61" xfId="11" applyNumberFormat="1" applyFont="1" applyFill="1" applyBorder="1" applyAlignment="1" applyProtection="1">
      <alignment horizontal="left" vertical="center" wrapText="1" indent="1"/>
    </xf>
    <xf numFmtId="49" fontId="12" fillId="0" borderId="62" xfId="11" applyNumberFormat="1" applyFont="1" applyFill="1" applyBorder="1" applyAlignment="1" applyProtection="1">
      <alignment horizontal="left" vertical="center" wrapText="1" indent="1"/>
    </xf>
    <xf numFmtId="0" fontId="14" fillId="0" borderId="59" xfId="5" applyFont="1" applyBorder="1" applyAlignment="1" applyProtection="1">
      <alignment horizontal="left" vertical="center" wrapText="1" indent="1"/>
    </xf>
    <xf numFmtId="49" fontId="12" fillId="0" borderId="54" xfId="11" applyNumberFormat="1" applyFont="1" applyFill="1" applyBorder="1" applyAlignment="1" applyProtection="1">
      <alignment horizontal="left" vertical="center" wrapText="1" indent="1"/>
    </xf>
    <xf numFmtId="49" fontId="12" fillId="0" borderId="7" xfId="11" applyNumberFormat="1" applyFont="1" applyFill="1" applyBorder="1" applyAlignment="1" applyProtection="1">
      <alignment horizontal="left" vertical="center" wrapText="1" indent="1"/>
    </xf>
    <xf numFmtId="165" fontId="12" fillId="0" borderId="63" xfId="1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6" xfId="5" applyFont="1" applyBorder="1" applyAlignment="1" applyProtection="1">
      <alignment horizontal="left" wrapText="1" indent="1"/>
    </xf>
    <xf numFmtId="0" fontId="20" fillId="0" borderId="39" xfId="5" applyFont="1" applyBorder="1" applyAlignment="1" applyProtection="1">
      <alignment horizontal="left" wrapText="1" indent="1"/>
    </xf>
    <xf numFmtId="0" fontId="20" fillId="0" borderId="65" xfId="5" applyFont="1" applyBorder="1" applyAlignment="1" applyProtection="1">
      <alignment horizontal="left" wrapText="1" indent="1"/>
    </xf>
    <xf numFmtId="165" fontId="12" fillId="0" borderId="36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2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66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0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1" applyFont="1" applyFill="1" applyBorder="1" applyAlignment="1" applyProtection="1">
      <alignment horizontal="left" vertical="center" wrapText="1" indent="1"/>
    </xf>
    <xf numFmtId="0" fontId="20" fillId="0" borderId="46" xfId="0" applyFont="1" applyBorder="1" applyAlignment="1" applyProtection="1">
      <alignment horizontal="left" wrapText="1" indent="1"/>
    </xf>
    <xf numFmtId="0" fontId="20" fillId="0" borderId="39" xfId="0" applyFont="1" applyBorder="1" applyAlignment="1" applyProtection="1">
      <alignment horizontal="left" wrapText="1" indent="1"/>
    </xf>
    <xf numFmtId="0" fontId="20" fillId="0" borderId="65" xfId="0" applyFont="1" applyBorder="1" applyAlignment="1" applyProtection="1">
      <alignment horizontal="left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20" fillId="0" borderId="65" xfId="0" applyFont="1" applyBorder="1" applyAlignment="1" applyProtection="1">
      <alignment wrapText="1"/>
    </xf>
    <xf numFmtId="0" fontId="14" fillId="0" borderId="18" xfId="0" applyFont="1" applyBorder="1" applyAlignment="1" applyProtection="1">
      <alignment wrapText="1"/>
    </xf>
    <xf numFmtId="0" fontId="14" fillId="0" borderId="47" xfId="0" applyFont="1" applyBorder="1" applyAlignment="1" applyProtection="1">
      <alignment wrapText="1"/>
    </xf>
    <xf numFmtId="165" fontId="7" fillId="0" borderId="35" xfId="11" applyNumberFormat="1" applyFont="1" applyFill="1" applyBorder="1" applyAlignment="1" applyProtection="1">
      <alignment horizontal="right" vertical="center" wrapText="1" indent="1"/>
    </xf>
    <xf numFmtId="165" fontId="12" fillId="2" borderId="37" xfId="11" applyNumberFormat="1" applyFont="1" applyFill="1" applyBorder="1" applyAlignment="1" applyProtection="1">
      <alignment horizontal="right" vertical="center" wrapText="1" indent="1"/>
    </xf>
    <xf numFmtId="165" fontId="12" fillId="2" borderId="52" xfId="11" applyNumberFormat="1" applyFont="1" applyFill="1" applyBorder="1" applyAlignment="1" applyProtection="1">
      <alignment horizontal="right" vertical="center" wrapText="1" indent="1"/>
    </xf>
    <xf numFmtId="165" fontId="12" fillId="0" borderId="52" xfId="1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11" applyNumberFormat="1" applyFont="1" applyFill="1" applyBorder="1" applyAlignment="1" applyProtection="1">
      <alignment horizontal="right" vertical="center" wrapText="1" indent="1"/>
    </xf>
    <xf numFmtId="165" fontId="12" fillId="0" borderId="36" xfId="11" applyNumberFormat="1" applyFont="1" applyFill="1" applyBorder="1" applyAlignment="1" applyProtection="1">
      <alignment horizontal="right" vertical="center" wrapText="1" indent="1"/>
    </xf>
    <xf numFmtId="165" fontId="10" fillId="0" borderId="36" xfId="1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5" xfId="1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7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12" fillId="0" borderId="41" xfId="11" applyFont="1" applyFill="1" applyBorder="1" applyAlignment="1" applyProtection="1">
      <alignment horizontal="left" vertical="center" wrapText="1" indent="1"/>
    </xf>
    <xf numFmtId="0" fontId="12" fillId="0" borderId="65" xfId="11" applyFont="1" applyFill="1" applyBorder="1" applyAlignment="1" applyProtection="1">
      <alignment horizontal="left" vertical="center" wrapText="1" indent="1"/>
    </xf>
    <xf numFmtId="0" fontId="7" fillId="0" borderId="43" xfId="5" applyFont="1" applyFill="1" applyBorder="1" applyAlignment="1" applyProtection="1">
      <alignment horizontal="center" vertical="center" wrapText="1"/>
    </xf>
    <xf numFmtId="165" fontId="10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0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35" xfId="0" applyNumberFormat="1" applyFont="1" applyBorder="1" applyAlignment="1" applyProtection="1">
      <alignment horizontal="right" vertical="center" wrapText="1" indent="1"/>
    </xf>
    <xf numFmtId="0" fontId="2" fillId="0" borderId="0" xfId="7" applyFont="1"/>
    <xf numFmtId="0" fontId="4" fillId="0" borderId="0" xfId="7" applyFont="1" applyFill="1" applyBorder="1" applyAlignment="1">
      <alignment horizontal="center"/>
    </xf>
    <xf numFmtId="0" fontId="2" fillId="0" borderId="0" xfId="7" applyFont="1" applyFill="1"/>
    <xf numFmtId="0" fontId="4" fillId="3" borderId="60" xfId="7" applyFont="1" applyFill="1" applyBorder="1" applyAlignment="1">
      <alignment horizontal="center" vertical="top" wrapText="1"/>
    </xf>
    <xf numFmtId="0" fontId="4" fillId="3" borderId="62" xfId="7" applyFont="1" applyFill="1" applyBorder="1" applyAlignment="1">
      <alignment horizontal="center" vertical="top" wrapText="1"/>
    </xf>
    <xf numFmtId="166" fontId="2" fillId="0" borderId="0" xfId="3" applyNumberFormat="1" applyFont="1" applyAlignment="1"/>
    <xf numFmtId="0" fontId="4" fillId="3" borderId="59" xfId="7" applyFont="1" applyFill="1" applyBorder="1" applyAlignment="1">
      <alignment horizontal="center" vertical="top" wrapText="1"/>
    </xf>
    <xf numFmtId="0" fontId="4" fillId="0" borderId="20" xfId="7" applyFont="1" applyBorder="1" applyAlignment="1">
      <alignment horizontal="center" vertical="top" wrapText="1"/>
    </xf>
    <xf numFmtId="0" fontId="2" fillId="0" borderId="0" xfId="7" applyFont="1" applyBorder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4" fillId="0" borderId="0" xfId="7" applyFont="1" applyBorder="1" applyAlignment="1">
      <alignment vertical="top" wrapText="1"/>
    </xf>
    <xf numFmtId="166" fontId="2" fillId="0" borderId="12" xfId="3" applyNumberFormat="1" applyFont="1" applyBorder="1" applyAlignment="1">
      <alignment horizontal="center" vertical="top" wrapText="1"/>
    </xf>
    <xf numFmtId="0" fontId="4" fillId="0" borderId="0" xfId="7" applyFont="1" applyBorder="1" applyAlignment="1">
      <alignment horizontal="center" vertical="top" wrapText="1"/>
    </xf>
    <xf numFmtId="0" fontId="2" fillId="0" borderId="0" xfId="7" applyFont="1" applyBorder="1" applyAlignment="1">
      <alignment vertical="top" wrapText="1"/>
    </xf>
    <xf numFmtId="166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7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4" fillId="0" borderId="57" xfId="7" applyFont="1" applyBorder="1" applyAlignment="1">
      <alignment vertical="top" wrapText="1"/>
    </xf>
    <xf numFmtId="166" fontId="4" fillId="0" borderId="8" xfId="3" applyNumberFormat="1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6" fontId="2" fillId="0" borderId="40" xfId="3" applyNumberFormat="1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center" vertical="center" wrapText="1"/>
    </xf>
    <xf numFmtId="0" fontId="2" fillId="0" borderId="0" xfId="5" applyFont="1"/>
    <xf numFmtId="0" fontId="2" fillId="0" borderId="17" xfId="7" applyFont="1" applyBorder="1" applyAlignment="1">
      <alignment horizontal="center" vertical="top" wrapText="1"/>
    </xf>
    <xf numFmtId="0" fontId="2" fillId="0" borderId="48" xfId="7" applyFont="1" applyBorder="1" applyAlignment="1">
      <alignment horizontal="center" vertical="top" wrapText="1"/>
    </xf>
    <xf numFmtId="0" fontId="4" fillId="0" borderId="48" xfId="7" applyFont="1" applyBorder="1" applyAlignment="1">
      <alignment vertical="top" wrapText="1"/>
    </xf>
    <xf numFmtId="166" fontId="4" fillId="0" borderId="5" xfId="3" applyNumberFormat="1" applyFont="1" applyBorder="1" applyAlignment="1">
      <alignment horizontal="center" vertical="top" wrapText="1"/>
    </xf>
    <xf numFmtId="166" fontId="2" fillId="0" borderId="63" xfId="7" applyNumberFormat="1" applyFont="1" applyBorder="1" applyAlignment="1">
      <alignment horizontal="center" vertical="top" wrapText="1"/>
    </xf>
    <xf numFmtId="0" fontId="21" fillId="0" borderId="49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6" fontId="4" fillId="0" borderId="25" xfId="3" applyNumberFormat="1" applyFont="1" applyBorder="1" applyAlignment="1">
      <alignment horizontal="center" vertical="top" wrapText="1"/>
    </xf>
    <xf numFmtId="0" fontId="31" fillId="0" borderId="41" xfId="5" applyFont="1" applyBorder="1"/>
    <xf numFmtId="166" fontId="4" fillId="0" borderId="12" xfId="3" applyNumberFormat="1" applyFont="1" applyBorder="1" applyAlignment="1">
      <alignment horizontal="center" vertical="top" wrapText="1"/>
    </xf>
    <xf numFmtId="0" fontId="11" fillId="0" borderId="21" xfId="7" applyFont="1" applyBorder="1" applyAlignment="1">
      <alignment horizontal="center" vertical="top" wrapText="1"/>
    </xf>
    <xf numFmtId="0" fontId="11" fillId="0" borderId="41" xfId="7" applyFont="1" applyBorder="1" applyAlignment="1">
      <alignment vertical="top" wrapText="1"/>
    </xf>
    <xf numFmtId="166" fontId="11" fillId="0" borderId="12" xfId="3" applyNumberFormat="1" applyFont="1" applyBorder="1" applyAlignment="1">
      <alignment horizontal="center" vertical="top" wrapText="1"/>
    </xf>
    <xf numFmtId="0" fontId="4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4" fillId="0" borderId="43" xfId="7" applyFont="1" applyBorder="1" applyAlignment="1">
      <alignment horizontal="left" vertical="center" wrapText="1"/>
    </xf>
    <xf numFmtId="166" fontId="2" fillId="0" borderId="64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 wrapText="1"/>
    </xf>
    <xf numFmtId="166" fontId="4" fillId="0" borderId="35" xfId="3" applyNumberFormat="1" applyFont="1" applyFill="1" applyBorder="1" applyAlignment="1">
      <alignment horizontal="center" vertical="top" wrapText="1"/>
    </xf>
    <xf numFmtId="166" fontId="4" fillId="0" borderId="0" xfId="3" applyNumberFormat="1" applyFont="1" applyFill="1" applyBorder="1" applyAlignment="1">
      <alignment horizontal="center" vertical="top" wrapText="1"/>
    </xf>
    <xf numFmtId="0" fontId="2" fillId="0" borderId="0" xfId="7" applyFont="1" applyBorder="1"/>
    <xf numFmtId="166" fontId="2" fillId="0" borderId="0" xfId="7" applyNumberFormat="1" applyFont="1" applyBorder="1"/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1" fillId="0" borderId="41" xfId="7" applyFont="1" applyBorder="1" applyAlignment="1">
      <alignment vertical="top" wrapText="1"/>
    </xf>
    <xf numFmtId="0" fontId="21" fillId="0" borderId="21" xfId="7" applyFont="1" applyBorder="1" applyAlignment="1">
      <alignment vertical="top" wrapText="1"/>
    </xf>
    <xf numFmtId="0" fontId="11" fillId="0" borderId="13" xfId="7" applyFont="1" applyBorder="1" applyAlignment="1">
      <alignment horizontal="center" vertical="top" wrapText="1"/>
    </xf>
    <xf numFmtId="166" fontId="11" fillId="0" borderId="55" xfId="3" applyNumberFormat="1" applyFont="1" applyBorder="1" applyAlignment="1">
      <alignment horizontal="center" vertical="top" wrapText="1"/>
    </xf>
    <xf numFmtId="0" fontId="4" fillId="0" borderId="0" xfId="7" applyFont="1" applyBorder="1" applyAlignment="1">
      <alignment horizontal="left" vertical="center" wrapText="1"/>
    </xf>
    <xf numFmtId="0" fontId="4" fillId="0" borderId="0" xfId="7" applyFont="1" applyBorder="1" applyAlignment="1">
      <alignment vertical="center" wrapText="1"/>
    </xf>
    <xf numFmtId="166" fontId="4" fillId="0" borderId="12" xfId="3" applyNumberFormat="1" applyFont="1" applyBorder="1" applyAlignment="1">
      <alignment horizontal="center" vertical="center" wrapText="1"/>
    </xf>
    <xf numFmtId="0" fontId="2" fillId="0" borderId="21" xfId="7" applyFont="1" applyBorder="1" applyAlignment="1">
      <alignment vertical="center" wrapText="1"/>
    </xf>
    <xf numFmtId="166" fontId="2" fillId="0" borderId="12" xfId="3" applyNumberFormat="1" applyFont="1" applyBorder="1" applyAlignment="1">
      <alignment horizontal="center" vertical="center" wrapText="1"/>
    </xf>
    <xf numFmtId="0" fontId="2" fillId="0" borderId="41" xfId="7" applyFont="1" applyBorder="1" applyAlignment="1">
      <alignment vertical="center" wrapText="1"/>
    </xf>
    <xf numFmtId="0" fontId="21" fillId="0" borderId="23" xfId="7" applyFont="1" applyBorder="1" applyAlignment="1">
      <alignment horizontal="center" vertical="top" wrapText="1"/>
    </xf>
    <xf numFmtId="0" fontId="21" fillId="0" borderId="24" xfId="7" applyFont="1" applyBorder="1" applyAlignment="1">
      <alignment horizontal="center" vertical="top" wrapText="1"/>
    </xf>
    <xf numFmtId="0" fontId="21" fillId="0" borderId="60" xfId="7" applyFont="1" applyBorder="1" applyAlignment="1">
      <alignment horizontal="center" vertical="top" wrapText="1"/>
    </xf>
    <xf numFmtId="0" fontId="21" fillId="0" borderId="24" xfId="7" applyFont="1" applyBorder="1" applyAlignment="1">
      <alignment vertical="top" wrapText="1"/>
    </xf>
    <xf numFmtId="166" fontId="21" fillId="0" borderId="44" xfId="3" applyNumberFormat="1" applyFont="1" applyBorder="1" applyAlignment="1">
      <alignment horizontal="center" vertical="top" wrapText="1"/>
    </xf>
    <xf numFmtId="0" fontId="21" fillId="0" borderId="0" xfId="7" applyFont="1" applyBorder="1"/>
    <xf numFmtId="0" fontId="2" fillId="0" borderId="41" xfId="7" applyFont="1" applyBorder="1" applyAlignment="1">
      <alignment horizontal="right" vertical="top" wrapText="1"/>
    </xf>
    <xf numFmtId="166" fontId="11" fillId="0" borderId="63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horizontal="right" vertical="top" wrapText="1"/>
    </xf>
    <xf numFmtId="0" fontId="2" fillId="0" borderId="62" xfId="7" applyFont="1" applyBorder="1" applyAlignment="1">
      <alignment vertical="top" wrapText="1"/>
    </xf>
    <xf numFmtId="0" fontId="11" fillId="0" borderId="59" xfId="7" applyFont="1" applyBorder="1" applyAlignment="1">
      <alignment vertical="top" wrapText="1"/>
    </xf>
    <xf numFmtId="166" fontId="11" fillId="0" borderId="67" xfId="3" applyNumberFormat="1" applyFont="1" applyBorder="1" applyAlignment="1">
      <alignment horizontal="center" vertical="top" wrapText="1"/>
    </xf>
    <xf numFmtId="0" fontId="4" fillId="0" borderId="45" xfId="7" applyFont="1" applyBorder="1" applyAlignment="1">
      <alignment vertical="top" wrapText="1"/>
    </xf>
    <xf numFmtId="0" fontId="11" fillId="0" borderId="20" xfId="7" applyFont="1" applyBorder="1" applyAlignment="1">
      <alignment horizontal="center" vertical="top" wrapText="1"/>
    </xf>
    <xf numFmtId="0" fontId="11" fillId="0" borderId="41" xfId="7" applyFont="1" applyBorder="1" applyAlignment="1">
      <alignment horizontal="center" vertical="top" wrapText="1"/>
    </xf>
    <xf numFmtId="166" fontId="2" fillId="0" borderId="25" xfId="3" applyNumberFormat="1" applyFont="1" applyBorder="1" applyAlignment="1">
      <alignment horizontal="center" vertical="center" wrapText="1"/>
    </xf>
    <xf numFmtId="0" fontId="42" fillId="0" borderId="0" xfId="7" applyFont="1" applyBorder="1"/>
    <xf numFmtId="166" fontId="4" fillId="0" borderId="5" xfId="3" applyNumberFormat="1" applyFont="1" applyFill="1" applyBorder="1" applyAlignment="1">
      <alignment horizontal="center" vertical="top" wrapText="1"/>
    </xf>
    <xf numFmtId="0" fontId="4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Border="1" applyAlignment="1">
      <alignment vertical="top" wrapText="1"/>
    </xf>
    <xf numFmtId="0" fontId="4" fillId="0" borderId="21" xfId="7" applyFont="1" applyBorder="1" applyAlignment="1">
      <alignment horizontal="center" vertical="top" wrapText="1"/>
    </xf>
    <xf numFmtId="0" fontId="21" fillId="0" borderId="0" xfId="7" applyFont="1" applyBorder="1" applyAlignment="1">
      <alignment vertical="top" wrapText="1"/>
    </xf>
    <xf numFmtId="0" fontId="21" fillId="0" borderId="48" xfId="7" applyFont="1" applyBorder="1" applyAlignment="1">
      <alignment vertical="top" wrapText="1"/>
    </xf>
    <xf numFmtId="166" fontId="21" fillId="0" borderId="5" xfId="3" applyNumberFormat="1" applyFont="1" applyBorder="1" applyAlignment="1">
      <alignment horizontal="center" vertical="top" wrapText="1"/>
    </xf>
    <xf numFmtId="166" fontId="4" fillId="0" borderId="0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4" fillId="0" borderId="0" xfId="7" applyFont="1" applyAlignment="1">
      <alignment horizontal="center"/>
    </xf>
    <xf numFmtId="0" fontId="4" fillId="3" borderId="43" xfId="7" applyFont="1" applyFill="1" applyBorder="1" applyAlignment="1">
      <alignment horizontal="center" vertical="top" wrapText="1"/>
    </xf>
    <xf numFmtId="0" fontId="4" fillId="3" borderId="0" xfId="7" applyFont="1" applyFill="1" applyBorder="1" applyAlignment="1">
      <alignment horizontal="center" vertical="top" wrapText="1"/>
    </xf>
    <xf numFmtId="0" fontId="2" fillId="3" borderId="47" xfId="7" applyFont="1" applyFill="1" applyBorder="1" applyAlignment="1">
      <alignment horizontal="justify" vertical="top" wrapText="1"/>
    </xf>
    <xf numFmtId="0" fontId="4" fillId="0" borderId="41" xfId="7" applyFont="1" applyBorder="1" applyAlignment="1">
      <alignment vertical="top" wrapText="1"/>
    </xf>
    <xf numFmtId="0" fontId="4" fillId="0" borderId="6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right" vertical="top" wrapText="1"/>
    </xf>
    <xf numFmtId="0" fontId="4" fillId="0" borderId="39" xfId="7" applyFont="1" applyBorder="1" applyAlignment="1">
      <alignment vertical="top" wrapText="1"/>
    </xf>
    <xf numFmtId="0" fontId="4" fillId="0" borderId="0" xfId="7" applyFont="1"/>
    <xf numFmtId="166" fontId="4" fillId="0" borderId="0" xfId="7" applyNumberFormat="1" applyFont="1"/>
    <xf numFmtId="0" fontId="4" fillId="0" borderId="26" xfId="7" applyFont="1" applyBorder="1" applyAlignment="1">
      <alignment horizontal="center" vertical="top"/>
    </xf>
    <xf numFmtId="0" fontId="4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4" fillId="0" borderId="65" xfId="7" applyFont="1" applyBorder="1" applyAlignment="1">
      <alignment vertical="top"/>
    </xf>
    <xf numFmtId="0" fontId="2" fillId="0" borderId="0" xfId="7" applyFont="1" applyAlignment="1"/>
    <xf numFmtId="0" fontId="4" fillId="0" borderId="10" xfId="7" applyFont="1" applyBorder="1" applyAlignment="1">
      <alignment horizontal="center" vertical="top" wrapText="1"/>
    </xf>
    <xf numFmtId="0" fontId="4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4" fillId="0" borderId="68" xfId="7" applyFont="1" applyBorder="1" applyAlignment="1">
      <alignment horizontal="center" vertical="top" wrapText="1"/>
    </xf>
    <xf numFmtId="0" fontId="4" fillId="0" borderId="54" xfId="7" applyFont="1" applyBorder="1" applyAlignment="1">
      <alignment horizontal="center" vertical="top" wrapText="1"/>
    </xf>
    <xf numFmtId="0" fontId="4" fillId="0" borderId="54" xfId="7" applyFont="1" applyBorder="1" applyAlignment="1">
      <alignment horizontal="right" vertical="top" wrapText="1"/>
    </xf>
    <xf numFmtId="0" fontId="4" fillId="0" borderId="51" xfId="7" applyFont="1" applyBorder="1" applyAlignment="1">
      <alignment vertical="top" wrapText="1"/>
    </xf>
    <xf numFmtId="0" fontId="2" fillId="0" borderId="62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4" fillId="0" borderId="26" xfId="7" applyFont="1" applyBorder="1" applyAlignment="1">
      <alignment horizontal="center" vertical="top" wrapText="1"/>
    </xf>
    <xf numFmtId="0" fontId="4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4" fillId="0" borderId="65" xfId="7" applyFont="1" applyBorder="1" applyAlignment="1">
      <alignment vertical="top" wrapText="1"/>
    </xf>
    <xf numFmtId="0" fontId="4" fillId="0" borderId="20" xfId="5" applyFont="1" applyBorder="1" applyAlignment="1">
      <alignment horizontal="center" vertical="top" wrapText="1"/>
    </xf>
    <xf numFmtId="0" fontId="4" fillId="0" borderId="62" xfId="5" applyFont="1" applyBorder="1" applyAlignment="1">
      <alignment horizontal="center" vertical="top" wrapText="1"/>
    </xf>
    <xf numFmtId="0" fontId="4" fillId="0" borderId="9" xfId="7" applyFont="1" applyBorder="1" applyAlignment="1">
      <alignment horizontal="right" vertical="top" wrapText="1"/>
    </xf>
    <xf numFmtId="0" fontId="4" fillId="0" borderId="21" xfId="7" applyFont="1" applyBorder="1" applyAlignment="1">
      <alignment horizontal="right" vertical="top" wrapText="1"/>
    </xf>
    <xf numFmtId="0" fontId="4" fillId="0" borderId="48" xfId="7" applyFont="1" applyBorder="1" applyAlignment="1">
      <alignment horizontal="right" vertical="top" wrapText="1"/>
    </xf>
    <xf numFmtId="0" fontId="11" fillId="0" borderId="45" xfId="7" applyFont="1" applyBorder="1" applyAlignment="1">
      <alignment horizontal="center" vertical="top" wrapText="1"/>
    </xf>
    <xf numFmtId="0" fontId="11" fillId="0" borderId="45" xfId="7" applyFont="1" applyBorder="1" applyAlignment="1">
      <alignment horizontal="right" vertical="top" wrapText="1"/>
    </xf>
    <xf numFmtId="0" fontId="11" fillId="0" borderId="0" xfId="7" applyFont="1"/>
    <xf numFmtId="0" fontId="11" fillId="0" borderId="38" xfId="7" applyFont="1" applyBorder="1" applyAlignment="1">
      <alignment horizontal="center" vertical="top" wrapText="1"/>
    </xf>
    <xf numFmtId="0" fontId="11" fillId="0" borderId="41" xfId="7" applyFont="1" applyBorder="1" applyAlignment="1">
      <alignment horizontal="right" vertical="top" wrapText="1"/>
    </xf>
    <xf numFmtId="0" fontId="11" fillId="0" borderId="21" xfId="7" applyFont="1" applyBorder="1" applyAlignment="1">
      <alignment horizontal="right" vertical="top" wrapText="1"/>
    </xf>
    <xf numFmtId="0" fontId="4" fillId="0" borderId="38" xfId="7" applyFont="1" applyBorder="1" applyAlignment="1">
      <alignment horizontal="center" vertical="top" wrapText="1"/>
    </xf>
    <xf numFmtId="0" fontId="4" fillId="0" borderId="41" xfId="7" applyFont="1" applyBorder="1" applyAlignment="1">
      <alignment horizontal="center" vertical="top" wrapText="1"/>
    </xf>
    <xf numFmtId="0" fontId="4" fillId="0" borderId="45" xfId="7" applyFont="1" applyBorder="1" applyAlignment="1">
      <alignment horizontal="center" vertical="top" wrapText="1"/>
    </xf>
    <xf numFmtId="0" fontId="4" fillId="0" borderId="0" xfId="7" applyFont="1" applyBorder="1"/>
    <xf numFmtId="166" fontId="42" fillId="0" borderId="0" xfId="3" applyNumberFormat="1" applyFont="1" applyBorder="1" applyAlignment="1">
      <alignment horizontal="center" vertical="top" wrapText="1"/>
    </xf>
    <xf numFmtId="166" fontId="42" fillId="0" borderId="0" xfId="3" applyNumberFormat="1" applyFont="1" applyFill="1" applyBorder="1" applyAlignment="1">
      <alignment horizontal="center" vertical="top" wrapText="1"/>
    </xf>
    <xf numFmtId="0" fontId="4" fillId="0" borderId="0" xfId="5" applyFont="1"/>
    <xf numFmtId="0" fontId="4" fillId="0" borderId="41" xfId="7" applyFont="1" applyBorder="1" applyAlignment="1">
      <alignment horizontal="right" vertical="top" wrapText="1"/>
    </xf>
    <xf numFmtId="0" fontId="4" fillId="0" borderId="24" xfId="7" applyFont="1" applyBorder="1" applyAlignment="1">
      <alignment horizontal="right" vertical="top" wrapText="1"/>
    </xf>
    <xf numFmtId="0" fontId="4" fillId="0" borderId="18" xfId="7" applyFont="1" applyBorder="1" applyAlignment="1">
      <alignment vertical="top" wrapText="1"/>
    </xf>
    <xf numFmtId="0" fontId="4" fillId="0" borderId="18" xfId="7" applyFont="1" applyBorder="1" applyAlignment="1">
      <alignment horizontal="center" vertical="top" wrapText="1"/>
    </xf>
    <xf numFmtId="0" fontId="4" fillId="0" borderId="18" xfId="7" applyFont="1" applyBorder="1" applyAlignment="1">
      <alignment horizontal="right" vertical="top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4" fillId="0" borderId="18" xfId="7" applyFont="1" applyBorder="1" applyAlignment="1">
      <alignment vertical="center" wrapText="1"/>
    </xf>
    <xf numFmtId="0" fontId="2" fillId="0" borderId="0" xfId="7" applyFont="1" applyBorder="1" applyAlignment="1">
      <alignment horizontal="right" vertical="top" wrapText="1"/>
    </xf>
    <xf numFmtId="0" fontId="4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0" fontId="4" fillId="0" borderId="0" xfId="7" applyFont="1" applyBorder="1" applyAlignment="1">
      <alignment horizontal="center"/>
    </xf>
    <xf numFmtId="0" fontId="38" fillId="0" borderId="0" xfId="0" applyFont="1"/>
    <xf numFmtId="0" fontId="34" fillId="0" borderId="20" xfId="0" applyFont="1" applyBorder="1" applyAlignment="1">
      <alignment horizontal="left" vertical="center" wrapText="1"/>
    </xf>
    <xf numFmtId="0" fontId="31" fillId="0" borderId="45" xfId="5" applyFont="1" applyBorder="1" applyAlignment="1">
      <alignment wrapText="1"/>
    </xf>
    <xf numFmtId="0" fontId="11" fillId="0" borderId="0" xfId="7" applyFont="1" applyBorder="1" applyAlignment="1">
      <alignment horizontal="left" vertical="center" wrapText="1"/>
    </xf>
    <xf numFmtId="0" fontId="31" fillId="0" borderId="20" xfId="5" applyFont="1" applyBorder="1" applyAlignment="1">
      <alignment horizontal="center" vertical="top" wrapText="1"/>
    </xf>
    <xf numFmtId="0" fontId="31" fillId="0" borderId="21" xfId="5" applyFont="1" applyBorder="1" applyAlignment="1">
      <alignment horizontal="center" vertical="top" wrapText="1"/>
    </xf>
    <xf numFmtId="0" fontId="42" fillId="0" borderId="21" xfId="5" applyFont="1" applyBorder="1" applyAlignment="1">
      <alignment horizontal="center" vertical="top" wrapText="1"/>
    </xf>
    <xf numFmtId="0" fontId="31" fillId="0" borderId="21" xfId="5" applyFont="1" applyBorder="1" applyAlignment="1">
      <alignment horizontal="right" vertical="top" wrapText="1"/>
    </xf>
    <xf numFmtId="0" fontId="42" fillId="0" borderId="41" xfId="5" applyFont="1" applyBorder="1" applyAlignment="1">
      <alignment vertical="top" wrapText="1"/>
    </xf>
    <xf numFmtId="0" fontId="21" fillId="0" borderId="41" xfId="7" applyFont="1" applyBorder="1" applyAlignment="1">
      <alignment horizontal="center" vertical="top" wrapText="1"/>
    </xf>
    <xf numFmtId="0" fontId="42" fillId="0" borderId="21" xfId="7" applyFont="1" applyBorder="1"/>
    <xf numFmtId="0" fontId="11" fillId="0" borderId="21" xfId="7" applyFont="1" applyBorder="1" applyAlignment="1">
      <alignment vertical="top" wrapText="1"/>
    </xf>
    <xf numFmtId="0" fontId="0" fillId="0" borderId="41" xfId="0" applyBorder="1"/>
    <xf numFmtId="0" fontId="38" fillId="0" borderId="21" xfId="0" applyFont="1" applyBorder="1"/>
    <xf numFmtId="0" fontId="4" fillId="0" borderId="20" xfId="7" applyFont="1" applyBorder="1" applyAlignment="1">
      <alignment horizontal="center" vertical="top"/>
    </xf>
    <xf numFmtId="0" fontId="4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0" fontId="4" fillId="0" borderId="7" xfId="7" applyFont="1" applyBorder="1" applyAlignment="1">
      <alignment vertical="top" wrapText="1"/>
    </xf>
    <xf numFmtId="167" fontId="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" fontId="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6" xfId="5" applyNumberFormat="1" applyFont="1" applyFill="1" applyBorder="1" applyAlignment="1" applyProtection="1">
      <alignment horizontal="centerContinuous" vertical="center" wrapText="1"/>
    </xf>
    <xf numFmtId="165" fontId="8" fillId="0" borderId="16" xfId="5" applyNumberFormat="1" applyFont="1" applyFill="1" applyBorder="1" applyAlignment="1" applyProtection="1">
      <alignment horizontal="center" vertical="center" wrapText="1"/>
    </xf>
    <xf numFmtId="0" fontId="29" fillId="0" borderId="0" xfId="8" applyFont="1" applyAlignment="1">
      <alignment horizontal="center"/>
    </xf>
    <xf numFmtId="0" fontId="29" fillId="0" borderId="0" xfId="9" applyFont="1" applyAlignment="1">
      <alignment horizontal="left"/>
    </xf>
    <xf numFmtId="166" fontId="28" fillId="0" borderId="0" xfId="8" applyNumberFormat="1" applyFont="1"/>
    <xf numFmtId="0" fontId="28" fillId="0" borderId="0" xfId="8" applyFont="1" applyAlignment="1">
      <alignment horizontal="center"/>
    </xf>
    <xf numFmtId="0" fontId="34" fillId="0" borderId="0" xfId="8" applyFont="1" applyAlignment="1">
      <alignment horizontal="center"/>
    </xf>
    <xf numFmtId="0" fontId="28" fillId="0" borderId="0" xfId="9" applyFont="1" applyAlignment="1">
      <alignment horizontal="center"/>
    </xf>
    <xf numFmtId="0" fontId="29" fillId="0" borderId="0" xfId="9" applyFont="1" applyAlignment="1">
      <alignment horizontal="center"/>
    </xf>
    <xf numFmtId="166" fontId="28" fillId="0" borderId="7" xfId="2" applyNumberFormat="1" applyFont="1" applyFill="1" applyBorder="1"/>
    <xf numFmtId="166" fontId="35" fillId="0" borderId="7" xfId="10" applyNumberFormat="1" applyFont="1" applyFill="1" applyBorder="1" applyAlignment="1">
      <alignment horizontal="right" vertical="center"/>
    </xf>
    <xf numFmtId="166" fontId="34" fillId="0" borderId="0" xfId="10" applyNumberFormat="1" applyFont="1" applyFill="1" applyBorder="1" applyAlignment="1">
      <alignment horizontal="right" vertical="center"/>
    </xf>
    <xf numFmtId="166" fontId="35" fillId="0" borderId="0" xfId="10" applyNumberFormat="1" applyFont="1" applyFill="1" applyAlignment="1">
      <alignment horizontal="right" vertical="center"/>
    </xf>
    <xf numFmtId="0" fontId="34" fillId="0" borderId="0" xfId="10" applyFont="1" applyFill="1"/>
    <xf numFmtId="0" fontId="36" fillId="0" borderId="7" xfId="0" applyFont="1" applyBorder="1" applyAlignment="1">
      <alignment horizontal="right" vertical="center" wrapText="1"/>
    </xf>
    <xf numFmtId="165" fontId="3" fillId="0" borderId="0" xfId="5" applyNumberFormat="1" applyFont="1" applyFill="1" applyBorder="1" applyAlignment="1" applyProtection="1">
      <alignment horizontal="left" vertical="center" wrapText="1" indent="1"/>
    </xf>
    <xf numFmtId="0" fontId="11" fillId="0" borderId="0" xfId="12" applyFill="1" applyProtection="1">
      <protection locked="0"/>
    </xf>
    <xf numFmtId="0" fontId="11" fillId="0" borderId="0" xfId="12" applyFill="1" applyProtection="1"/>
    <xf numFmtId="0" fontId="5" fillId="0" borderId="0" xfId="5" applyFont="1" applyFill="1" applyAlignment="1">
      <alignment horizontal="right"/>
    </xf>
    <xf numFmtId="0" fontId="22" fillId="0" borderId="23" xfId="12" applyFont="1" applyFill="1" applyBorder="1" applyAlignment="1" applyProtection="1">
      <alignment horizontal="center" vertical="center" wrapText="1"/>
    </xf>
    <xf numFmtId="0" fontId="22" fillId="0" borderId="24" xfId="12" applyFont="1" applyFill="1" applyBorder="1" applyAlignment="1" applyProtection="1">
      <alignment horizontal="center" vertical="center"/>
    </xf>
    <xf numFmtId="0" fontId="22" fillId="0" borderId="25" xfId="12" applyFont="1" applyFill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horizontal="left" vertical="center" indent="1"/>
    </xf>
    <xf numFmtId="0" fontId="11" fillId="0" borderId="0" xfId="12" applyFill="1" applyAlignment="1" applyProtection="1">
      <alignment vertical="center"/>
    </xf>
    <xf numFmtId="0" fontId="12" fillId="0" borderId="20" xfId="12" applyFont="1" applyFill="1" applyBorder="1" applyAlignment="1" applyProtection="1">
      <alignment horizontal="left" vertical="center" indent="1"/>
    </xf>
    <xf numFmtId="0" fontId="12" fillId="0" borderId="21" xfId="12" applyFont="1" applyFill="1" applyBorder="1" applyAlignment="1" applyProtection="1">
      <alignment horizontal="left" vertical="center" wrapText="1" indent="1"/>
    </xf>
    <xf numFmtId="165" fontId="12" fillId="0" borderId="21" xfId="12" applyNumberFormat="1" applyFont="1" applyFill="1" applyBorder="1" applyAlignment="1" applyProtection="1">
      <alignment vertical="center"/>
      <protection locked="0"/>
    </xf>
    <xf numFmtId="165" fontId="12" fillId="0" borderId="12" xfId="12" applyNumberFormat="1" applyFont="1" applyFill="1" applyBorder="1" applyAlignment="1" applyProtection="1">
      <alignment vertical="center"/>
    </xf>
    <xf numFmtId="0" fontId="12" fillId="0" borderId="6" xfId="12" applyFont="1" applyFill="1" applyBorder="1" applyAlignment="1" applyProtection="1">
      <alignment horizontal="left" vertical="center" indent="1"/>
    </xf>
    <xf numFmtId="0" fontId="12" fillId="0" borderId="7" xfId="12" applyFont="1" applyFill="1" applyBorder="1" applyAlignment="1" applyProtection="1">
      <alignment horizontal="left" vertical="center" wrapText="1" indent="1"/>
    </xf>
    <xf numFmtId="165" fontId="12" fillId="0" borderId="7" xfId="12" applyNumberFormat="1" applyFont="1" applyFill="1" applyBorder="1" applyAlignment="1" applyProtection="1">
      <alignment vertical="center"/>
      <protection locked="0"/>
    </xf>
    <xf numFmtId="165" fontId="12" fillId="0" borderId="8" xfId="12" applyNumberFormat="1" applyFont="1" applyFill="1" applyBorder="1" applyAlignment="1" applyProtection="1">
      <alignment vertical="center"/>
    </xf>
    <xf numFmtId="0" fontId="11" fillId="0" borderId="0" xfId="12" applyFill="1" applyAlignment="1" applyProtection="1">
      <alignment vertical="center"/>
      <protection locked="0"/>
    </xf>
    <xf numFmtId="0" fontId="12" fillId="0" borderId="9" xfId="12" applyFont="1" applyFill="1" applyBorder="1" applyAlignment="1" applyProtection="1">
      <alignment horizontal="left" vertical="center" wrapText="1" indent="1"/>
    </xf>
    <xf numFmtId="165" fontId="12" fillId="0" borderId="9" xfId="12" applyNumberFormat="1" applyFont="1" applyFill="1" applyBorder="1" applyAlignment="1" applyProtection="1">
      <alignment vertical="center"/>
      <protection locked="0"/>
    </xf>
    <xf numFmtId="165" fontId="12" fillId="0" borderId="11" xfId="12" applyNumberFormat="1" applyFont="1" applyFill="1" applyBorder="1" applyAlignment="1" applyProtection="1">
      <alignment vertical="center"/>
    </xf>
    <xf numFmtId="0" fontId="12" fillId="0" borderId="7" xfId="12" applyFont="1" applyFill="1" applyBorder="1" applyAlignment="1" applyProtection="1">
      <alignment horizontal="left" vertical="center" indent="1"/>
    </xf>
    <xf numFmtId="0" fontId="3" fillId="0" borderId="2" xfId="12" applyFont="1" applyFill="1" applyBorder="1" applyAlignment="1" applyProtection="1">
      <alignment horizontal="left" vertical="center" indent="1"/>
    </xf>
    <xf numFmtId="165" fontId="7" fillId="0" borderId="2" xfId="12" applyNumberFormat="1" applyFont="1" applyFill="1" applyBorder="1" applyAlignment="1" applyProtection="1">
      <alignment vertical="center"/>
    </xf>
    <xf numFmtId="165" fontId="7" fillId="0" borderId="5" xfId="12" applyNumberFormat="1" applyFont="1" applyFill="1" applyBorder="1" applyAlignment="1" applyProtection="1">
      <alignment vertical="center"/>
    </xf>
    <xf numFmtId="0" fontId="12" fillId="0" borderId="10" xfId="12" applyFont="1" applyFill="1" applyBorder="1" applyAlignment="1" applyProtection="1">
      <alignment horizontal="left" vertical="center" indent="1"/>
    </xf>
    <xf numFmtId="0" fontId="12" fillId="0" borderId="9" xfId="12" applyFont="1" applyFill="1" applyBorder="1" applyAlignment="1" applyProtection="1">
      <alignment horizontal="left" vertical="center" indent="1"/>
    </xf>
    <xf numFmtId="0" fontId="7" fillId="0" borderId="1" xfId="12" applyFont="1" applyFill="1" applyBorder="1" applyAlignment="1" applyProtection="1">
      <alignment horizontal="left" vertical="center" indent="1"/>
    </xf>
    <xf numFmtId="0" fontId="3" fillId="0" borderId="2" xfId="12" applyFont="1" applyFill="1" applyBorder="1" applyAlignment="1" applyProtection="1">
      <alignment horizontal="left" indent="1"/>
    </xf>
    <xf numFmtId="165" fontId="7" fillId="0" borderId="2" xfId="12" applyNumberFormat="1" applyFont="1" applyFill="1" applyBorder="1" applyProtection="1"/>
    <xf numFmtId="0" fontId="19" fillId="0" borderId="0" xfId="12" applyFont="1" applyFill="1" applyProtection="1"/>
    <xf numFmtId="0" fontId="48" fillId="0" borderId="0" xfId="12" applyFont="1" applyFill="1" applyProtection="1">
      <protection locked="0"/>
    </xf>
    <xf numFmtId="0" fontId="21" fillId="0" borderId="0" xfId="12" applyFont="1" applyFill="1" applyProtection="1">
      <protection locked="0"/>
    </xf>
    <xf numFmtId="165" fontId="12" fillId="0" borderId="21" xfId="12" applyNumberFormat="1" applyFont="1" applyFill="1" applyBorder="1" applyAlignment="1" applyProtection="1">
      <alignment vertical="center"/>
    </xf>
    <xf numFmtId="165" fontId="12" fillId="0" borderId="12" xfId="12" quotePrefix="1" applyNumberFormat="1" applyFont="1" applyFill="1" applyBorder="1" applyAlignment="1" applyProtection="1">
      <alignment horizontal="center" vertical="center"/>
    </xf>
    <xf numFmtId="165" fontId="7" fillId="0" borderId="5" xfId="12" quotePrefix="1" applyNumberFormat="1" applyFont="1" applyFill="1" applyBorder="1" applyAlignment="1" applyProtection="1">
      <alignment horizontal="center"/>
    </xf>
    <xf numFmtId="0" fontId="3" fillId="0" borderId="16" xfId="12" applyFont="1" applyFill="1" applyBorder="1" applyAlignment="1" applyProtection="1">
      <alignment horizontal="left" vertical="center" indent="1"/>
    </xf>
    <xf numFmtId="0" fontId="12" fillId="0" borderId="26" xfId="12" applyFont="1" applyFill="1" applyBorder="1" applyAlignment="1" applyProtection="1">
      <alignment horizontal="left" vertical="center" indent="1"/>
    </xf>
    <xf numFmtId="0" fontId="12" fillId="0" borderId="35" xfId="12" applyFont="1" applyFill="1" applyBorder="1" applyAlignment="1" applyProtection="1">
      <alignment horizontal="left" vertical="center" indent="1"/>
    </xf>
    <xf numFmtId="0" fontId="3" fillId="0" borderId="16" xfId="12" applyFont="1" applyFill="1" applyBorder="1" applyAlignment="1" applyProtection="1">
      <alignment horizontal="left" indent="1"/>
    </xf>
    <xf numFmtId="0" fontId="12" fillId="0" borderId="66" xfId="12" applyFont="1" applyFill="1" applyBorder="1" applyAlignment="1" applyProtection="1">
      <alignment horizontal="left" vertical="center" indent="1"/>
    </xf>
    <xf numFmtId="0" fontId="12" fillId="0" borderId="50" xfId="12" applyFont="1" applyFill="1" applyBorder="1" applyAlignment="1" applyProtection="1">
      <alignment horizontal="left" vertical="center" indent="1"/>
    </xf>
    <xf numFmtId="166" fontId="35" fillId="0" borderId="57" xfId="10" applyNumberFormat="1" applyFont="1" applyBorder="1" applyAlignment="1">
      <alignment horizontal="right" vertical="center"/>
    </xf>
    <xf numFmtId="0" fontId="35" fillId="0" borderId="57" xfId="8" applyFont="1" applyBorder="1" applyAlignment="1"/>
    <xf numFmtId="165" fontId="25" fillId="0" borderId="43" xfId="5" applyNumberFormat="1" applyFont="1" applyFill="1" applyBorder="1" applyAlignment="1" applyProtection="1">
      <alignment horizontal="center" vertical="center" wrapText="1"/>
    </xf>
    <xf numFmtId="165" fontId="13" fillId="0" borderId="0" xfId="5" applyNumberFormat="1" applyFont="1" applyFill="1" applyAlignment="1" applyProtection="1">
      <alignment vertical="center" wrapText="1"/>
    </xf>
    <xf numFmtId="0" fontId="46" fillId="0" borderId="13" xfId="0" applyFont="1" applyBorder="1"/>
    <xf numFmtId="169" fontId="11" fillId="0" borderId="0" xfId="12" applyNumberFormat="1" applyFill="1" applyAlignment="1" applyProtection="1">
      <alignment vertical="center"/>
    </xf>
    <xf numFmtId="0" fontId="29" fillId="0" borderId="0" xfId="8" applyFont="1" applyAlignment="1">
      <alignment horizontal="center"/>
    </xf>
    <xf numFmtId="0" fontId="35" fillId="0" borderId="7" xfId="8" applyFont="1" applyBorder="1" applyAlignment="1">
      <alignment horizontal="center" vertical="center" wrapText="1"/>
    </xf>
    <xf numFmtId="166" fontId="34" fillId="0" borderId="9" xfId="10" applyNumberFormat="1" applyFont="1" applyBorder="1" applyAlignment="1">
      <alignment horizontal="right" vertical="center"/>
    </xf>
    <xf numFmtId="166" fontId="34" fillId="0" borderId="53" xfId="10" applyNumberFormat="1" applyFont="1" applyBorder="1" applyAlignment="1">
      <alignment horizontal="right" vertical="center"/>
    </xf>
    <xf numFmtId="166" fontId="29" fillId="0" borderId="7" xfId="2" applyNumberFormat="1" applyFont="1" applyBorder="1" applyAlignment="1">
      <alignment horizontal="center" vertical="center" wrapText="1"/>
    </xf>
    <xf numFmtId="165" fontId="4" fillId="0" borderId="0" xfId="11" applyNumberFormat="1" applyFont="1" applyFill="1" applyBorder="1" applyAlignment="1" applyProtection="1">
      <alignment horizontal="center" vertical="center"/>
    </xf>
    <xf numFmtId="0" fontId="21" fillId="0" borderId="0" xfId="11" applyFont="1" applyFill="1" applyAlignment="1" applyProtection="1">
      <alignment horizontal="center"/>
    </xf>
    <xf numFmtId="166" fontId="13" fillId="0" borderId="0" xfId="3" applyNumberFormat="1" applyFont="1" applyAlignment="1">
      <alignment horizontal="center"/>
    </xf>
    <xf numFmtId="0" fontId="30" fillId="0" borderId="62" xfId="7" applyFont="1" applyFill="1" applyBorder="1" applyAlignment="1">
      <alignment horizontal="center"/>
    </xf>
    <xf numFmtId="0" fontId="9" fillId="0" borderId="0" xfId="7" applyFont="1" applyBorder="1" applyAlignment="1">
      <alignment horizontal="right"/>
    </xf>
    <xf numFmtId="166" fontId="13" fillId="0" borderId="12" xfId="3" applyNumberFormat="1" applyFont="1" applyBorder="1" applyAlignment="1">
      <alignment horizontal="center" vertical="top" wrapText="1"/>
    </xf>
    <xf numFmtId="166" fontId="30" fillId="0" borderId="8" xfId="3" applyNumberFormat="1" applyFont="1" applyBorder="1" applyAlignment="1">
      <alignment horizontal="center" vertical="top" wrapText="1"/>
    </xf>
    <xf numFmtId="166" fontId="13" fillId="0" borderId="28" xfId="3" applyNumberFormat="1" applyFont="1" applyBorder="1" applyAlignment="1">
      <alignment horizontal="center" vertical="top"/>
    </xf>
    <xf numFmtId="166" fontId="13" fillId="0" borderId="12" xfId="3" applyNumberFormat="1" applyFont="1" applyBorder="1" applyAlignment="1">
      <alignment horizontal="center" vertical="top"/>
    </xf>
    <xf numFmtId="166" fontId="30" fillId="0" borderId="14" xfId="3" applyNumberFormat="1" applyFont="1" applyBorder="1" applyAlignment="1">
      <alignment horizontal="center" vertical="top" wrapText="1"/>
    </xf>
    <xf numFmtId="166" fontId="13" fillId="0" borderId="28" xfId="3" applyNumberFormat="1" applyFont="1" applyBorder="1" applyAlignment="1">
      <alignment horizontal="center" vertical="top" wrapText="1"/>
    </xf>
    <xf numFmtId="166" fontId="13" fillId="0" borderId="12" xfId="5" applyNumberFormat="1" applyFont="1" applyBorder="1" applyAlignment="1">
      <alignment horizontal="center" vertical="top" wrapText="1"/>
    </xf>
    <xf numFmtId="166" fontId="13" fillId="0" borderId="11" xfId="3" applyNumberFormat="1" applyFont="1" applyBorder="1" applyAlignment="1">
      <alignment horizontal="center" vertical="top" wrapText="1"/>
    </xf>
    <xf numFmtId="166" fontId="30" fillId="0" borderId="11" xfId="3" applyNumberFormat="1" applyFont="1" applyBorder="1" applyAlignment="1">
      <alignment horizontal="center" vertical="top" wrapText="1"/>
    </xf>
    <xf numFmtId="166" fontId="30" fillId="0" borderId="5" xfId="3" applyNumberFormat="1" applyFont="1" applyBorder="1" applyAlignment="1">
      <alignment horizontal="center" vertical="top" wrapText="1"/>
    </xf>
    <xf numFmtId="166" fontId="51" fillId="0" borderId="25" xfId="3" applyNumberFormat="1" applyFont="1" applyBorder="1" applyAlignment="1">
      <alignment horizontal="center" vertical="top" wrapText="1"/>
    </xf>
    <xf numFmtId="166" fontId="51" fillId="0" borderId="12" xfId="3" applyNumberFormat="1" applyFont="1" applyBorder="1" applyAlignment="1">
      <alignment horizontal="center" vertical="top" wrapText="1"/>
    </xf>
    <xf numFmtId="166" fontId="30" fillId="0" borderId="12" xfId="3" applyNumberFormat="1" applyFont="1" applyBorder="1" applyAlignment="1">
      <alignment horizontal="center" vertical="top" wrapText="1"/>
    </xf>
    <xf numFmtId="166" fontId="13" fillId="0" borderId="41" xfId="3" applyNumberFormat="1" applyFont="1" applyBorder="1" applyAlignment="1">
      <alignment horizontal="center" vertical="top" wrapText="1"/>
    </xf>
    <xf numFmtId="166" fontId="52" fillId="0" borderId="41" xfId="3" applyNumberFormat="1" applyFont="1" applyBorder="1" applyAlignment="1">
      <alignment horizontal="center" vertical="top" wrapText="1"/>
    </xf>
    <xf numFmtId="0" fontId="31" fillId="0" borderId="38" xfId="5" applyFont="1" applyBorder="1" applyAlignment="1">
      <alignment horizontal="center" vertical="top" wrapText="1"/>
    </xf>
    <xf numFmtId="0" fontId="31" fillId="0" borderId="41" xfId="5" applyFont="1" applyBorder="1" applyAlignment="1">
      <alignment horizontal="center" vertical="top" wrapText="1"/>
    </xf>
    <xf numFmtId="0" fontId="42" fillId="0" borderId="41" xfId="5" applyFont="1" applyBorder="1" applyAlignment="1">
      <alignment horizontal="center" vertical="top" wrapText="1"/>
    </xf>
    <xf numFmtId="0" fontId="31" fillId="0" borderId="41" xfId="5" applyFont="1" applyBorder="1" applyAlignment="1">
      <alignment horizontal="right" vertical="top" wrapText="1"/>
    </xf>
    <xf numFmtId="0" fontId="31" fillId="0" borderId="41" xfId="5" applyFont="1" applyBorder="1" applyAlignment="1">
      <alignment vertical="top" wrapText="1"/>
    </xf>
    <xf numFmtId="166" fontId="30" fillId="0" borderId="5" xfId="3" applyNumberFormat="1" applyFont="1" applyFill="1" applyBorder="1" applyAlignment="1">
      <alignment horizontal="center" vertical="top" wrapText="1"/>
    </xf>
    <xf numFmtId="166" fontId="30" fillId="0" borderId="25" xfId="3" applyNumberFormat="1" applyFont="1" applyBorder="1" applyAlignment="1">
      <alignment horizontal="center" vertical="top" wrapText="1"/>
    </xf>
    <xf numFmtId="166" fontId="30" fillId="0" borderId="5" xfId="3" applyNumberFormat="1" applyFont="1" applyBorder="1" applyAlignment="1">
      <alignment horizontal="center" vertical="center" wrapText="1"/>
    </xf>
    <xf numFmtId="166" fontId="13" fillId="0" borderId="62" xfId="3" applyNumberFormat="1" applyFont="1" applyBorder="1" applyAlignment="1">
      <alignment horizontal="center" vertical="top" wrapText="1"/>
    </xf>
    <xf numFmtId="166" fontId="30" fillId="0" borderId="2" xfId="3" applyNumberFormat="1" applyFont="1" applyBorder="1" applyAlignment="1">
      <alignment horizontal="center" vertical="top" wrapText="1"/>
    </xf>
    <xf numFmtId="166" fontId="13" fillId="0" borderId="0" xfId="3" applyNumberFormat="1" applyFont="1" applyAlignment="1">
      <alignment horizontal="center" wrapText="1"/>
    </xf>
    <xf numFmtId="166" fontId="13" fillId="0" borderId="0" xfId="3" applyNumberFormat="1" applyFont="1" applyBorder="1" applyAlignment="1">
      <alignment horizontal="center"/>
    </xf>
    <xf numFmtId="0" fontId="34" fillId="0" borderId="21" xfId="15" applyFont="1" applyBorder="1"/>
    <xf numFmtId="0" fontId="5" fillId="0" borderId="0" xfId="5" applyFont="1" applyFill="1" applyBorder="1" applyAlignment="1" applyProtection="1">
      <alignment horizontal="right"/>
    </xf>
    <xf numFmtId="0" fontId="5" fillId="0" borderId="0" xfId="5" applyFont="1" applyFill="1" applyBorder="1" applyAlignment="1" applyProtection="1">
      <alignment horizontal="right" vertical="center"/>
    </xf>
    <xf numFmtId="165" fontId="10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7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67" xfId="5" applyNumberFormat="1" applyFont="1" applyFill="1" applyBorder="1" applyAlignment="1" applyProtection="1">
      <alignment horizontal="center" vertical="center" wrapText="1"/>
    </xf>
    <xf numFmtId="0" fontId="7" fillId="0" borderId="35" xfId="5" applyFont="1" applyFill="1" applyBorder="1" applyAlignment="1" applyProtection="1">
      <alignment horizontal="center" vertical="center" wrapText="1"/>
    </xf>
    <xf numFmtId="165" fontId="12" fillId="2" borderId="19" xfId="11" applyNumberFormat="1" applyFont="1" applyFill="1" applyBorder="1" applyAlignment="1" applyProtection="1">
      <alignment horizontal="right" vertical="center" wrapText="1" indent="1"/>
    </xf>
    <xf numFmtId="165" fontId="12" fillId="2" borderId="34" xfId="11" applyNumberFormat="1" applyFont="1" applyFill="1" applyBorder="1" applyAlignment="1" applyProtection="1">
      <alignment horizontal="right" vertical="center" wrapText="1" indent="1"/>
    </xf>
    <xf numFmtId="165" fontId="10" fillId="0" borderId="42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0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4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165" fontId="54" fillId="0" borderId="0" xfId="0" applyNumberFormat="1" applyFont="1" applyFill="1" applyAlignment="1">
      <alignment vertical="center" wrapText="1"/>
    </xf>
    <xf numFmtId="165" fontId="12" fillId="0" borderId="0" xfId="5" applyNumberFormat="1" applyFont="1" applyFill="1" applyAlignment="1" applyProtection="1">
      <alignment horizontal="left" vertical="center" wrapText="1"/>
    </xf>
    <xf numFmtId="165" fontId="12" fillId="0" borderId="0" xfId="5" applyNumberFormat="1" applyFont="1" applyFill="1" applyAlignment="1" applyProtection="1">
      <alignment vertical="center" wrapText="1"/>
    </xf>
    <xf numFmtId="0" fontId="20" fillId="0" borderId="0" xfId="5" applyFont="1" applyAlignment="1" applyProtection="1">
      <alignment horizontal="right" vertical="top"/>
    </xf>
    <xf numFmtId="0" fontId="10" fillId="0" borderId="0" xfId="5" applyFont="1" applyFill="1" applyAlignment="1" applyProtection="1">
      <alignment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7" fillId="0" borderId="0" xfId="5" applyFont="1" applyFill="1" applyAlignment="1" applyProtection="1">
      <alignment horizontal="center" vertical="center" wrapText="1"/>
    </xf>
    <xf numFmtId="0" fontId="54" fillId="0" borderId="0" xfId="5" applyFont="1" applyFill="1" applyAlignment="1" applyProtection="1">
      <alignment vertical="center" wrapText="1"/>
    </xf>
    <xf numFmtId="165" fontId="10" fillId="0" borderId="0" xfId="5" applyNumberFormat="1" applyFont="1" applyFill="1" applyAlignment="1" applyProtection="1">
      <alignment vertical="center" wrapText="1"/>
    </xf>
    <xf numFmtId="165" fontId="54" fillId="0" borderId="0" xfId="5" applyNumberFormat="1" applyFont="1" applyFill="1" applyAlignment="1" applyProtection="1">
      <alignment vertical="center" wrapText="1"/>
    </xf>
    <xf numFmtId="165" fontId="14" fillId="0" borderId="35" xfId="0" quotePrefix="1" applyNumberFormat="1" applyFont="1" applyBorder="1" applyAlignment="1" applyProtection="1">
      <alignment horizontal="right" vertical="center" wrapText="1" indent="1"/>
    </xf>
    <xf numFmtId="165" fontId="14" fillId="0" borderId="5" xfId="0" quotePrefix="1" applyNumberFormat="1" applyFont="1" applyBorder="1" applyAlignment="1" applyProtection="1">
      <alignment horizontal="right" vertical="center" wrapText="1" indent="1"/>
    </xf>
    <xf numFmtId="0" fontId="7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Alignment="1" applyProtection="1">
      <alignment horizontal="left" vertical="center" wrapText="1"/>
    </xf>
    <xf numFmtId="0" fontId="10" fillId="0" borderId="0" xfId="5" applyFont="1" applyFill="1" applyAlignment="1" applyProtection="1">
      <alignment horizontal="right" vertical="center" wrapText="1" indent="1"/>
    </xf>
    <xf numFmtId="0" fontId="7" fillId="0" borderId="1" xfId="5" applyFont="1" applyFill="1" applyBorder="1" applyAlignment="1" applyProtection="1">
      <alignment horizontal="left" vertical="center"/>
    </xf>
    <xf numFmtId="0" fontId="7" fillId="0" borderId="16" xfId="5" applyFont="1" applyFill="1" applyBorder="1" applyAlignment="1" applyProtection="1">
      <alignment vertical="center" wrapText="1"/>
    </xf>
    <xf numFmtId="4" fontId="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22" xfId="5" applyNumberFormat="1" applyFont="1" applyFill="1" applyBorder="1" applyAlignment="1" applyProtection="1">
      <alignment horizontal="center" vertical="center" wrapText="1"/>
    </xf>
    <xf numFmtId="0" fontId="21" fillId="0" borderId="0" xfId="12" applyFont="1" applyFill="1" applyAlignment="1" applyProtection="1">
      <alignment horizontal="center"/>
    </xf>
    <xf numFmtId="165" fontId="11" fillId="0" borderId="0" xfId="11" applyNumberFormat="1" applyFill="1" applyProtection="1"/>
    <xf numFmtId="165" fontId="21" fillId="0" borderId="0" xfId="11" applyNumberFormat="1" applyFont="1" applyFill="1" applyAlignment="1" applyProtection="1">
      <alignment horizontal="center"/>
    </xf>
    <xf numFmtId="165" fontId="12" fillId="0" borderId="0" xfId="0" applyNumberFormat="1" applyFont="1" applyFill="1" applyAlignment="1">
      <alignment vertical="center" wrapText="1"/>
    </xf>
    <xf numFmtId="0" fontId="11" fillId="0" borderId="0" xfId="7" applyFont="1" applyBorder="1"/>
    <xf numFmtId="165" fontId="55" fillId="0" borderId="9" xfId="12" applyNumberFormat="1" applyFont="1" applyFill="1" applyBorder="1" applyAlignment="1" applyProtection="1">
      <alignment vertical="center"/>
      <protection locked="0"/>
    </xf>
    <xf numFmtId="165" fontId="55" fillId="0" borderId="7" xfId="12" applyNumberFormat="1" applyFont="1" applyFill="1" applyBorder="1" applyAlignment="1" applyProtection="1">
      <alignment vertical="center"/>
      <protection locked="0"/>
    </xf>
    <xf numFmtId="165" fontId="55" fillId="0" borderId="21" xfId="12" applyNumberFormat="1" applyFont="1" applyFill="1" applyBorder="1" applyAlignment="1" applyProtection="1">
      <alignment vertical="center"/>
      <protection locked="0"/>
    </xf>
    <xf numFmtId="165" fontId="11" fillId="0" borderId="0" xfId="12" applyNumberFormat="1" applyFill="1" applyAlignment="1" applyProtection="1">
      <alignment vertical="center"/>
    </xf>
    <xf numFmtId="165" fontId="56" fillId="0" borderId="2" xfId="12" applyNumberFormat="1" applyFont="1" applyFill="1" applyBorder="1" applyAlignment="1" applyProtection="1">
      <alignment vertical="center"/>
    </xf>
    <xf numFmtId="165" fontId="56" fillId="0" borderId="5" xfId="12" applyNumberFormat="1" applyFont="1" applyFill="1" applyBorder="1" applyAlignment="1" applyProtection="1">
      <alignment vertical="center"/>
    </xf>
    <xf numFmtId="165" fontId="56" fillId="0" borderId="2" xfId="12" applyNumberFormat="1" applyFont="1" applyFill="1" applyBorder="1" applyProtection="1"/>
    <xf numFmtId="165" fontId="56" fillId="0" borderId="5" xfId="12" applyNumberFormat="1" applyFont="1" applyFill="1" applyBorder="1" applyProtection="1"/>
    <xf numFmtId="0" fontId="10" fillId="0" borderId="0" xfId="12" applyFont="1" applyFill="1" applyProtection="1">
      <protection locked="0"/>
    </xf>
    <xf numFmtId="0" fontId="10" fillId="0" borderId="0" xfId="12" applyFont="1" applyFill="1" applyProtection="1"/>
    <xf numFmtId="0" fontId="10" fillId="0" borderId="0" xfId="12" applyFont="1" applyFill="1" applyAlignment="1" applyProtection="1">
      <alignment vertical="center"/>
    </xf>
    <xf numFmtId="169" fontId="10" fillId="0" borderId="0" xfId="12" applyNumberFormat="1" applyFont="1" applyFill="1" applyAlignment="1" applyProtection="1">
      <alignment vertical="center"/>
    </xf>
    <xf numFmtId="0" fontId="10" fillId="0" borderId="0" xfId="12" applyFont="1" applyFill="1" applyAlignment="1" applyProtection="1">
      <alignment vertical="center"/>
      <protection locked="0"/>
    </xf>
    <xf numFmtId="169" fontId="10" fillId="0" borderId="0" xfId="12" applyNumberFormat="1" applyFont="1" applyFill="1" applyAlignment="1" applyProtection="1">
      <alignment vertical="center"/>
      <protection locked="0"/>
    </xf>
    <xf numFmtId="0" fontId="22" fillId="0" borderId="0" xfId="12" applyFont="1" applyFill="1" applyBorder="1" applyAlignment="1" applyProtection="1">
      <alignment horizontal="center" vertical="center"/>
    </xf>
    <xf numFmtId="0" fontId="47" fillId="0" borderId="0" xfId="12" applyFont="1" applyFill="1" applyBorder="1" applyAlignment="1" applyProtection="1">
      <alignment horizontal="left" vertical="center" indent="1"/>
    </xf>
    <xf numFmtId="165" fontId="12" fillId="0" borderId="0" xfId="12" applyNumberFormat="1" applyFont="1" applyFill="1" applyBorder="1" applyAlignment="1" applyProtection="1">
      <alignment vertical="center"/>
    </xf>
    <xf numFmtId="165" fontId="56" fillId="0" borderId="0" xfId="12" applyNumberFormat="1" applyFont="1" applyFill="1" applyBorder="1" applyAlignment="1" applyProtection="1">
      <alignment vertical="center"/>
    </xf>
    <xf numFmtId="165" fontId="56" fillId="0" borderId="0" xfId="12" applyNumberFormat="1" applyFont="1" applyFill="1" applyBorder="1" applyProtection="1"/>
    <xf numFmtId="165" fontId="4" fillId="0" borderId="0" xfId="11" applyNumberFormat="1" applyFont="1" applyFill="1" applyBorder="1" applyAlignment="1" applyProtection="1">
      <alignment horizontal="center" vertical="center"/>
    </xf>
    <xf numFmtId="0" fontId="21" fillId="0" borderId="0" xfId="11" applyFont="1" applyFill="1" applyAlignment="1" applyProtection="1">
      <alignment horizont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7" fillId="0" borderId="15" xfId="5" applyFont="1" applyFill="1" applyBorder="1" applyAlignment="1" applyProtection="1">
      <alignment horizontal="center" vertical="center" wrapText="1"/>
    </xf>
    <xf numFmtId="0" fontId="4" fillId="0" borderId="17" xfId="7" applyFont="1" applyBorder="1" applyAlignment="1">
      <alignment horizontal="center" vertical="top" wrapText="1"/>
    </xf>
    <xf numFmtId="0" fontId="4" fillId="0" borderId="48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41" fillId="0" borderId="0" xfId="7" applyFont="1" applyBorder="1" applyAlignment="1">
      <alignment horizontal="right"/>
    </xf>
    <xf numFmtId="166" fontId="2" fillId="0" borderId="0" xfId="16" applyNumberFormat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165" fontId="7" fillId="0" borderId="0" xfId="5" applyNumberFormat="1" applyFont="1" applyFill="1" applyBorder="1" applyAlignment="1" applyProtection="1">
      <alignment horizontal="center" vertical="center" wrapText="1"/>
    </xf>
    <xf numFmtId="165" fontId="7" fillId="0" borderId="0" xfId="11" applyNumberFormat="1" applyFont="1" applyFill="1" applyBorder="1" applyAlignment="1" applyProtection="1">
      <alignment horizontal="right" vertical="center" wrapText="1" indent="1"/>
    </xf>
    <xf numFmtId="165" fontId="12" fillId="0" borderId="0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2" borderId="0" xfId="11" applyNumberFormat="1" applyFont="1" applyFill="1" applyBorder="1" applyAlignment="1" applyProtection="1">
      <alignment horizontal="right" vertical="center" wrapText="1" indent="1"/>
    </xf>
    <xf numFmtId="165" fontId="12" fillId="0" borderId="0" xfId="11" applyNumberFormat="1" applyFont="1" applyFill="1" applyBorder="1" applyAlignment="1" applyProtection="1">
      <alignment horizontal="right" vertical="center" wrapText="1" indent="1"/>
    </xf>
    <xf numFmtId="165" fontId="10" fillId="0" borderId="0" xfId="1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0" xfId="0" applyNumberFormat="1" applyFont="1" applyBorder="1" applyAlignment="1" applyProtection="1">
      <alignment horizontal="right" vertical="center" wrapText="1" indent="1"/>
    </xf>
    <xf numFmtId="165" fontId="14" fillId="0" borderId="0" xfId="0" quotePrefix="1" applyNumberFormat="1" applyFont="1" applyBorder="1" applyAlignment="1" applyProtection="1">
      <alignment horizontal="right" vertical="center" wrapText="1" indent="1"/>
    </xf>
    <xf numFmtId="4" fontId="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9" xfId="7" applyFont="1" applyBorder="1" applyAlignment="1">
      <alignment horizontal="right" vertical="top" wrapText="1"/>
    </xf>
    <xf numFmtId="0" fontId="4" fillId="0" borderId="17" xfId="7" applyFont="1" applyBorder="1" applyAlignment="1">
      <alignment vertical="top" wrapText="1"/>
    </xf>
    <xf numFmtId="166" fontId="51" fillId="0" borderId="45" xfId="3" applyNumberFormat="1" applyFont="1" applyBorder="1" applyAlignment="1">
      <alignment horizontal="center" vertical="top" wrapText="1"/>
    </xf>
    <xf numFmtId="166" fontId="51" fillId="0" borderId="41" xfId="3" applyNumberFormat="1" applyFont="1" applyBorder="1" applyAlignment="1">
      <alignment horizontal="center" vertical="top" wrapText="1"/>
    </xf>
    <xf numFmtId="166" fontId="30" fillId="0" borderId="41" xfId="3" applyNumberFormat="1" applyFont="1" applyBorder="1" applyAlignment="1">
      <alignment horizontal="center" vertical="top" wrapText="1"/>
    </xf>
    <xf numFmtId="166" fontId="30" fillId="0" borderId="18" xfId="3" applyNumberFormat="1" applyFont="1" applyBorder="1" applyAlignment="1">
      <alignment horizontal="center" vertical="top" wrapText="1"/>
    </xf>
    <xf numFmtId="166" fontId="51" fillId="0" borderId="44" xfId="3" applyNumberFormat="1" applyFont="1" applyBorder="1" applyAlignment="1">
      <alignment horizontal="center" vertical="top" wrapText="1"/>
    </xf>
    <xf numFmtId="166" fontId="51" fillId="0" borderId="63" xfId="3" applyNumberFormat="1" applyFont="1" applyBorder="1" applyAlignment="1">
      <alignment horizontal="center" vertical="top" wrapText="1"/>
    </xf>
    <xf numFmtId="166" fontId="13" fillId="0" borderId="63" xfId="3" applyNumberFormat="1" applyFont="1" applyBorder="1" applyAlignment="1">
      <alignment horizontal="center" vertical="top" wrapText="1"/>
    </xf>
    <xf numFmtId="166" fontId="13" fillId="0" borderId="0" xfId="3" applyNumberFormat="1" applyFont="1" applyBorder="1" applyAlignment="1">
      <alignment horizontal="center" vertical="top" wrapText="1"/>
    </xf>
    <xf numFmtId="166" fontId="52" fillId="0" borderId="0" xfId="3" applyNumberFormat="1" applyFont="1" applyBorder="1" applyAlignment="1">
      <alignment horizontal="center" vertical="top" wrapText="1"/>
    </xf>
    <xf numFmtId="166" fontId="30" fillId="0" borderId="15" xfId="3" applyNumberFormat="1" applyFont="1" applyBorder="1" applyAlignment="1">
      <alignment horizontal="center" vertical="top" wrapText="1"/>
    </xf>
    <xf numFmtId="166" fontId="51" fillId="0" borderId="64" xfId="3" applyNumberFormat="1" applyFont="1" applyBorder="1" applyAlignment="1">
      <alignment horizontal="center" vertical="top" wrapText="1"/>
    </xf>
    <xf numFmtId="166" fontId="51" fillId="0" borderId="40" xfId="3" applyNumberFormat="1" applyFont="1" applyBorder="1" applyAlignment="1">
      <alignment horizontal="center" vertical="top" wrapText="1"/>
    </xf>
    <xf numFmtId="166" fontId="13" fillId="0" borderId="40" xfId="3" applyNumberFormat="1" applyFont="1" applyBorder="1" applyAlignment="1">
      <alignment horizontal="center" vertical="top" wrapText="1"/>
    </xf>
    <xf numFmtId="166" fontId="52" fillId="0" borderId="40" xfId="3" applyNumberFormat="1" applyFont="1" applyBorder="1" applyAlignment="1">
      <alignment horizontal="center" vertical="top" wrapText="1"/>
    </xf>
    <xf numFmtId="166" fontId="30" fillId="0" borderId="40" xfId="3" applyNumberFormat="1" applyFont="1" applyBorder="1" applyAlignment="1">
      <alignment horizontal="center" vertical="top" wrapText="1"/>
    </xf>
    <xf numFmtId="166" fontId="30" fillId="0" borderId="35" xfId="3" applyNumberFormat="1" applyFont="1" applyBorder="1" applyAlignment="1">
      <alignment horizontal="center" vertical="top" wrapText="1"/>
    </xf>
    <xf numFmtId="166" fontId="51" fillId="0" borderId="43" xfId="3" applyNumberFormat="1" applyFont="1" applyBorder="1" applyAlignment="1">
      <alignment horizontal="center" vertical="top" wrapText="1"/>
    </xf>
    <xf numFmtId="166" fontId="51" fillId="0" borderId="0" xfId="3" applyNumberFormat="1" applyFont="1" applyBorder="1" applyAlignment="1">
      <alignment horizontal="center" vertical="top" wrapText="1"/>
    </xf>
    <xf numFmtId="166" fontId="30" fillId="0" borderId="48" xfId="3" applyNumberFormat="1" applyFont="1" applyBorder="1" applyAlignment="1">
      <alignment horizontal="center" vertical="top" wrapText="1"/>
    </xf>
    <xf numFmtId="166" fontId="30" fillId="0" borderId="63" xfId="3" applyNumberFormat="1" applyFont="1" applyBorder="1" applyAlignment="1">
      <alignment horizontal="center" vertical="top" wrapText="1"/>
    </xf>
    <xf numFmtId="0" fontId="28" fillId="0" borderId="0" xfId="17" applyFont="1"/>
    <xf numFmtId="0" fontId="28" fillId="0" borderId="0" xfId="17" applyFont="1" applyAlignment="1">
      <alignment horizontal="right"/>
    </xf>
    <xf numFmtId="0" fontId="28" fillId="0" borderId="7" xfId="17" applyFont="1" applyBorder="1"/>
    <xf numFmtId="0" fontId="29" fillId="0" borderId="7" xfId="17" applyFont="1" applyBorder="1"/>
    <xf numFmtId="0" fontId="29" fillId="0" borderId="0" xfId="17" applyFont="1" applyAlignment="1">
      <alignment horizontal="right"/>
    </xf>
    <xf numFmtId="166" fontId="29" fillId="0" borderId="0" xfId="17" applyNumberFormat="1" applyFont="1"/>
    <xf numFmtId="169" fontId="19" fillId="0" borderId="0" xfId="1" applyNumberFormat="1" applyFont="1" applyFill="1" applyProtection="1"/>
    <xf numFmtId="169" fontId="19" fillId="0" borderId="0" xfId="11" applyNumberFormat="1" applyFont="1" applyFill="1" applyProtection="1"/>
    <xf numFmtId="165" fontId="18" fillId="0" borderId="22" xfId="11" applyNumberFormat="1" applyFont="1" applyFill="1" applyBorder="1" applyAlignment="1" applyProtection="1">
      <alignment horizontal="left" vertical="center"/>
    </xf>
    <xf numFmtId="165" fontId="18" fillId="0" borderId="22" xfId="11" applyNumberFormat="1" applyFont="1" applyFill="1" applyBorder="1" applyAlignment="1" applyProtection="1">
      <alignment horizontal="left"/>
    </xf>
    <xf numFmtId="165" fontId="4" fillId="0" borderId="0" xfId="11" applyNumberFormat="1" applyFont="1" applyFill="1" applyBorder="1" applyAlignment="1" applyProtection="1">
      <alignment horizontal="center" vertical="center"/>
    </xf>
    <xf numFmtId="0" fontId="21" fillId="0" borderId="0" xfId="11" applyFont="1" applyFill="1" applyAlignment="1" applyProtection="1">
      <alignment horizontal="center"/>
    </xf>
    <xf numFmtId="165" fontId="4" fillId="0" borderId="43" xfId="11" applyNumberFormat="1" applyFont="1" applyFill="1" applyBorder="1" applyAlignment="1" applyProtection="1">
      <alignment horizontal="center" vertical="center"/>
    </xf>
    <xf numFmtId="165" fontId="22" fillId="0" borderId="64" xfId="5" applyNumberFormat="1" applyFont="1" applyFill="1" applyBorder="1" applyAlignment="1" applyProtection="1">
      <alignment horizontal="center" vertical="center" wrapText="1"/>
    </xf>
    <xf numFmtId="165" fontId="22" fillId="0" borderId="69" xfId="5" applyNumberFormat="1" applyFont="1" applyFill="1" applyBorder="1" applyAlignment="1" applyProtection="1">
      <alignment horizontal="center" vertical="center" wrapText="1"/>
    </xf>
    <xf numFmtId="165" fontId="22" fillId="0" borderId="66" xfId="5" applyNumberFormat="1" applyFont="1" applyFill="1" applyBorder="1" applyAlignment="1" applyProtection="1">
      <alignment horizontal="center" vertical="center" wrapText="1"/>
    </xf>
    <xf numFmtId="165" fontId="22" fillId="0" borderId="50" xfId="5" applyNumberFormat="1" applyFont="1" applyFill="1" applyBorder="1" applyAlignment="1" applyProtection="1">
      <alignment horizontal="center" vertical="center" wrapText="1"/>
    </xf>
    <xf numFmtId="165" fontId="4" fillId="0" borderId="0" xfId="5" applyNumberFormat="1" applyFont="1" applyFill="1" applyAlignment="1" applyProtection="1">
      <alignment horizontal="center" vertical="center" wrapText="1"/>
    </xf>
    <xf numFmtId="0" fontId="3" fillId="0" borderId="18" xfId="5" applyFont="1" applyFill="1" applyBorder="1" applyAlignment="1" applyProtection="1">
      <alignment horizontal="center" vertical="center" wrapText="1"/>
    </xf>
    <xf numFmtId="0" fontId="3" fillId="0" borderId="48" xfId="5" applyFont="1" applyFill="1" applyBorder="1" applyAlignment="1" applyProtection="1">
      <alignment horizontal="center" vertical="center" wrapText="1"/>
    </xf>
    <xf numFmtId="165" fontId="3" fillId="0" borderId="17" xfId="5" applyNumberFormat="1" applyFont="1" applyFill="1" applyBorder="1" applyAlignment="1" applyProtection="1">
      <alignment horizontal="center" vertical="center" wrapText="1"/>
    </xf>
    <xf numFmtId="165" fontId="3" fillId="0" borderId="48" xfId="5" applyNumberFormat="1" applyFont="1" applyFill="1" applyBorder="1" applyAlignment="1" applyProtection="1">
      <alignment horizontal="center" vertical="center" wrapText="1"/>
    </xf>
    <xf numFmtId="0" fontId="3" fillId="0" borderId="49" xfId="5" applyFont="1" applyFill="1" applyBorder="1" applyAlignment="1" applyProtection="1">
      <alignment horizontal="center" vertical="center" wrapText="1"/>
    </xf>
    <xf numFmtId="0" fontId="3" fillId="0" borderId="56" xfId="5" applyFont="1" applyFill="1" applyBorder="1" applyAlignment="1" applyProtection="1">
      <alignment horizontal="center" vertical="center" wrapText="1"/>
    </xf>
    <xf numFmtId="0" fontId="3" fillId="0" borderId="60" xfId="5" applyFont="1" applyFill="1" applyBorder="1" applyAlignment="1" applyProtection="1">
      <alignment horizontal="center" vertical="center" wrapText="1"/>
    </xf>
    <xf numFmtId="0" fontId="3" fillId="0" borderId="59" xfId="5" applyFont="1" applyFill="1" applyBorder="1" applyAlignment="1" applyProtection="1">
      <alignment horizontal="center" vertical="center" wrapText="1"/>
    </xf>
    <xf numFmtId="165" fontId="3" fillId="0" borderId="15" xfId="5" applyNumberFormat="1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7" fillId="0" borderId="64" xfId="5" applyFont="1" applyFill="1" applyBorder="1" applyAlignment="1" applyProtection="1">
      <alignment horizontal="center" vertical="center" wrapText="1"/>
    </xf>
    <xf numFmtId="0" fontId="7" fillId="0" borderId="69" xfId="5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165" fontId="7" fillId="0" borderId="64" xfId="5" applyNumberFormat="1" applyFont="1" applyFill="1" applyBorder="1" applyAlignment="1" applyProtection="1">
      <alignment horizontal="center" vertical="center" wrapText="1"/>
    </xf>
    <xf numFmtId="165" fontId="7" fillId="0" borderId="69" xfId="5" applyNumberFormat="1" applyFont="1" applyFill="1" applyBorder="1" applyAlignment="1" applyProtection="1">
      <alignment horizontal="center" vertical="center" wrapText="1"/>
    </xf>
    <xf numFmtId="165" fontId="7" fillId="0" borderId="22" xfId="0" applyNumberFormat="1" applyFont="1" applyFill="1" applyBorder="1" applyAlignment="1" applyProtection="1">
      <alignment horizontal="center" vertical="center" wrapText="1"/>
    </xf>
    <xf numFmtId="165" fontId="7" fillId="0" borderId="6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165" fontId="7" fillId="0" borderId="17" xfId="0" applyNumberFormat="1" applyFont="1" applyFill="1" applyBorder="1" applyAlignment="1" applyProtection="1">
      <alignment horizontal="center" vertical="center" wrapText="1"/>
    </xf>
    <xf numFmtId="0" fontId="33" fillId="0" borderId="17" xfId="8" applyFont="1" applyBorder="1" applyAlignment="1">
      <alignment horizontal="center"/>
    </xf>
    <xf numFmtId="0" fontId="33" fillId="0" borderId="48" xfId="8" applyFont="1" applyBorder="1" applyAlignment="1">
      <alignment horizontal="center"/>
    </xf>
    <xf numFmtId="0" fontId="35" fillId="0" borderId="0" xfId="8" applyFont="1" applyAlignment="1">
      <alignment horizontal="left"/>
    </xf>
    <xf numFmtId="0" fontId="35" fillId="0" borderId="39" xfId="8" applyFont="1" applyBorder="1" applyAlignment="1">
      <alignment horizontal="center"/>
    </xf>
    <xf numFmtId="0" fontId="35" fillId="0" borderId="57" xfId="8" applyFont="1" applyBorder="1" applyAlignment="1">
      <alignment horizontal="center"/>
    </xf>
    <xf numFmtId="0" fontId="35" fillId="0" borderId="39" xfId="8" applyFont="1" applyBorder="1" applyAlignment="1">
      <alignment horizontal="left" vertical="center" wrapText="1"/>
    </xf>
    <xf numFmtId="0" fontId="35" fillId="0" borderId="33" xfId="8" applyFont="1" applyBorder="1" applyAlignment="1">
      <alignment horizontal="left" vertical="center" wrapText="1"/>
    </xf>
    <xf numFmtId="0" fontId="29" fillId="0" borderId="0" xfId="8" applyFont="1" applyAlignment="1">
      <alignment horizontal="center"/>
    </xf>
    <xf numFmtId="0" fontId="28" fillId="0" borderId="0" xfId="9" applyFont="1" applyAlignment="1">
      <alignment horizontal="left"/>
    </xf>
    <xf numFmtId="0" fontId="29" fillId="0" borderId="7" xfId="9" applyFont="1" applyBorder="1" applyAlignment="1">
      <alignment horizontal="left"/>
    </xf>
    <xf numFmtId="0" fontId="29" fillId="0" borderId="27" xfId="9" applyFont="1" applyBorder="1" applyAlignment="1">
      <alignment horizontal="left"/>
    </xf>
    <xf numFmtId="0" fontId="29" fillId="0" borderId="0" xfId="9" applyFont="1" applyAlignment="1">
      <alignment horizontal="left" vertical="center" wrapText="1"/>
    </xf>
    <xf numFmtId="0" fontId="29" fillId="0" borderId="0" xfId="9" applyFont="1" applyAlignment="1">
      <alignment horizontal="left"/>
    </xf>
    <xf numFmtId="0" fontId="29" fillId="0" borderId="4" xfId="9" applyFont="1" applyBorder="1" applyAlignment="1">
      <alignment horizontal="left"/>
    </xf>
    <xf numFmtId="0" fontId="29" fillId="0" borderId="58" xfId="9" applyFont="1" applyBorder="1" applyAlignment="1">
      <alignment horizontal="left"/>
    </xf>
    <xf numFmtId="0" fontId="29" fillId="0" borderId="7" xfId="17" applyFont="1" applyBorder="1" applyAlignment="1">
      <alignment horizontal="left"/>
    </xf>
    <xf numFmtId="0" fontId="29" fillId="0" borderId="0" xfId="17" applyFont="1" applyAlignment="1">
      <alignment horizontal="left" vertical="center" wrapText="1"/>
    </xf>
    <xf numFmtId="0" fontId="29" fillId="0" borderId="0" xfId="17" applyFont="1" applyAlignment="1">
      <alignment horizontal="left"/>
    </xf>
    <xf numFmtId="0" fontId="28" fillId="0" borderId="0" xfId="17" applyFont="1" applyAlignment="1">
      <alignment horizontal="left"/>
    </xf>
    <xf numFmtId="0" fontId="21" fillId="0" borderId="0" xfId="12" applyFont="1" applyFill="1" applyAlignment="1" applyProtection="1">
      <alignment horizontal="center" wrapText="1"/>
    </xf>
    <xf numFmtId="0" fontId="21" fillId="0" borderId="0" xfId="12" applyFont="1" applyFill="1" applyAlignment="1" applyProtection="1">
      <alignment horizontal="center"/>
    </xf>
    <xf numFmtId="0" fontId="47" fillId="0" borderId="18" xfId="12" applyFont="1" applyFill="1" applyBorder="1" applyAlignment="1" applyProtection="1">
      <alignment horizontal="left" vertical="center" indent="1"/>
    </xf>
    <xf numFmtId="0" fontId="47" fillId="0" borderId="48" xfId="12" applyFont="1" applyFill="1" applyBorder="1" applyAlignment="1" applyProtection="1">
      <alignment horizontal="left" vertical="center" indent="1"/>
    </xf>
    <xf numFmtId="0" fontId="47" fillId="0" borderId="15" xfId="12" applyFont="1" applyFill="1" applyBorder="1" applyAlignment="1" applyProtection="1">
      <alignment horizontal="left" vertical="center" indent="1"/>
    </xf>
    <xf numFmtId="166" fontId="43" fillId="0" borderId="0" xfId="3" applyNumberFormat="1" applyFont="1" applyBorder="1" applyAlignment="1">
      <alignment horizontal="right"/>
    </xf>
    <xf numFmtId="0" fontId="4" fillId="4" borderId="49" xfId="7" applyFont="1" applyFill="1" applyBorder="1" applyAlignment="1">
      <alignment horizontal="center"/>
    </xf>
    <xf numFmtId="0" fontId="4" fillId="4" borderId="43" xfId="7" applyFont="1" applyFill="1" applyBorder="1" applyAlignment="1">
      <alignment horizontal="center"/>
    </xf>
    <xf numFmtId="0" fontId="4" fillId="4" borderId="44" xfId="7" applyFont="1" applyFill="1" applyBorder="1" applyAlignment="1">
      <alignment horizontal="center"/>
    </xf>
    <xf numFmtId="0" fontId="4" fillId="4" borderId="38" xfId="7" applyFont="1" applyFill="1" applyBorder="1" applyAlignment="1">
      <alignment horizontal="center"/>
    </xf>
    <xf numFmtId="0" fontId="4" fillId="4" borderId="0" xfId="7" applyFont="1" applyFill="1" applyBorder="1" applyAlignment="1">
      <alignment horizontal="center"/>
    </xf>
    <xf numFmtId="0" fontId="4" fillId="4" borderId="63" xfId="7" applyFont="1" applyFill="1" applyBorder="1" applyAlignment="1">
      <alignment horizontal="center"/>
    </xf>
    <xf numFmtId="0" fontId="4" fillId="4" borderId="56" xfId="7" applyFont="1" applyFill="1" applyBorder="1" applyAlignment="1">
      <alignment horizontal="center"/>
    </xf>
    <xf numFmtId="0" fontId="4" fillId="4" borderId="22" xfId="7" applyFont="1" applyFill="1" applyBorder="1" applyAlignment="1">
      <alignment horizontal="center"/>
    </xf>
    <xf numFmtId="0" fontId="4" fillId="4" borderId="67" xfId="7" applyFont="1" applyFill="1" applyBorder="1" applyAlignment="1">
      <alignment horizontal="center"/>
    </xf>
    <xf numFmtId="0" fontId="40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41" fillId="0" borderId="0" xfId="7" applyFont="1" applyBorder="1" applyAlignment="1">
      <alignment horizontal="right"/>
    </xf>
    <xf numFmtId="0" fontId="41" fillId="0" borderId="62" xfId="7" applyFont="1" applyBorder="1" applyAlignment="1">
      <alignment horizontal="right"/>
    </xf>
    <xf numFmtId="166" fontId="30" fillId="3" borderId="64" xfId="3" applyNumberFormat="1" applyFont="1" applyFill="1" applyBorder="1" applyAlignment="1">
      <alignment horizontal="center" vertical="center" wrapText="1"/>
    </xf>
    <xf numFmtId="166" fontId="30" fillId="3" borderId="40" xfId="3" applyNumberFormat="1" applyFont="1" applyFill="1" applyBorder="1" applyAlignment="1">
      <alignment horizontal="center" vertical="center" wrapText="1"/>
    </xf>
    <xf numFmtId="166" fontId="30" fillId="3" borderId="69" xfId="3" applyNumberFormat="1" applyFont="1" applyFill="1" applyBorder="1" applyAlignment="1">
      <alignment horizontal="center" vertical="center" wrapText="1"/>
    </xf>
    <xf numFmtId="0" fontId="4" fillId="0" borderId="17" xfId="7" applyFont="1" applyBorder="1" applyAlignment="1">
      <alignment horizontal="center" vertical="top" wrapText="1"/>
    </xf>
    <xf numFmtId="0" fontId="4" fillId="0" borderId="48" xfId="7" applyFont="1" applyBorder="1" applyAlignment="1">
      <alignment horizontal="center" vertical="top" wrapText="1"/>
    </xf>
    <xf numFmtId="0" fontId="4" fillId="0" borderId="16" xfId="7" applyFont="1" applyBorder="1" applyAlignment="1">
      <alignment horizontal="center" vertical="top" wrapText="1"/>
    </xf>
    <xf numFmtId="0" fontId="4" fillId="3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4" fillId="3" borderId="24" xfId="7" applyFont="1" applyFill="1" applyBorder="1" applyAlignment="1">
      <alignment horizontal="center" vertical="top" wrapText="1"/>
    </xf>
    <xf numFmtId="0" fontId="4" fillId="3" borderId="21" xfId="7" applyFont="1" applyFill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2" fillId="0" borderId="13" xfId="7" applyFont="1" applyBorder="1" applyAlignment="1">
      <alignment vertical="top" wrapText="1"/>
    </xf>
    <xf numFmtId="0" fontId="2" fillId="0" borderId="47" xfId="7" applyFont="1" applyBorder="1" applyAlignment="1">
      <alignment vertical="top" wrapText="1"/>
    </xf>
    <xf numFmtId="166" fontId="30" fillId="3" borderId="25" xfId="3" applyNumberFormat="1" applyFont="1" applyFill="1" applyBorder="1" applyAlignment="1">
      <alignment horizontal="center" vertical="center" wrapText="1"/>
    </xf>
    <xf numFmtId="166" fontId="30" fillId="3" borderId="12" xfId="3" applyNumberFormat="1" applyFont="1" applyFill="1" applyBorder="1" applyAlignment="1">
      <alignment horizontal="center" vertical="center" wrapText="1"/>
    </xf>
    <xf numFmtId="166" fontId="30" fillId="3" borderId="55" xfId="3" applyNumberFormat="1" applyFont="1" applyFill="1" applyBorder="1" applyAlignment="1">
      <alignment horizontal="center" vertical="center" wrapText="1"/>
    </xf>
    <xf numFmtId="0" fontId="4" fillId="3" borderId="13" xfId="7" applyFont="1" applyFill="1" applyBorder="1" applyAlignment="1">
      <alignment horizontal="center" vertical="top" wrapText="1"/>
    </xf>
    <xf numFmtId="0" fontId="40" fillId="0" borderId="0" xfId="7" applyFont="1" applyFill="1" applyBorder="1" applyAlignment="1">
      <alignment horizontal="left" vertical="center"/>
    </xf>
    <xf numFmtId="0" fontId="21" fillId="0" borderId="0" xfId="12" applyFont="1" applyFill="1" applyAlignment="1" applyProtection="1">
      <alignment horizontal="center" wrapText="1"/>
      <protection locked="0"/>
    </xf>
    <xf numFmtId="0" fontId="21" fillId="0" borderId="0" xfId="12" applyFont="1" applyFill="1" applyAlignment="1" applyProtection="1">
      <alignment horizontal="center"/>
      <protection locked="0"/>
    </xf>
  </cellXfs>
  <cellStyles count="18">
    <cellStyle name="Ezres" xfId="1" builtinId="3"/>
    <cellStyle name="Ezres 2" xfId="2"/>
    <cellStyle name="Ezres 3" xfId="3"/>
    <cellStyle name="Ezres 4" xfId="4"/>
    <cellStyle name="Ezres 5" xfId="16"/>
    <cellStyle name="Hiperhivatkozás" xfId="13"/>
    <cellStyle name="Már látott hiperhivatkozás" xfId="14"/>
    <cellStyle name="Normál" xfId="0" builtinId="0"/>
    <cellStyle name="Normál 2" xfId="5"/>
    <cellStyle name="Normál 3" xfId="6"/>
    <cellStyle name="Normál_010. sz.melléklet2007" xfId="7"/>
    <cellStyle name="Normál_011 sz. melléklet" xfId="8"/>
    <cellStyle name="Normál_011 sz. melléklet 2" xfId="15"/>
    <cellStyle name="Normál_012. sz.melléklet2007" xfId="9"/>
    <cellStyle name="Normál_012. sz.melléklet2007 2" xfId="17"/>
    <cellStyle name="Normál_Kv.rend.2013 E" xfId="10"/>
    <cellStyle name="Normál_KVRENMUNKA" xfId="11"/>
    <cellStyle name="Normál_SEGEDLETEK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SkyDrive/Dokumentumok/Munkahelyi%20dokumentumok/T&#225;bl&#225;zatok/Test&#252;leti%20anyagok/2016/I.%20f&#233;l&#233;v/2016.%20I.%20f&#233;l&#233;v%20V&#201;GLEG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SkyDrive/Dokumentumok/Munkahelyi%20dokumentumok/T&#225;bl&#225;zatok/Test&#252;leti%20anyagok/2016/Rendeletm&#243;dos&#237;t&#225;s%2012.%20h&#243;/Adatt&#225;bla%2012.%20h&#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"/>
      <sheetName val="1.2."/>
      <sheetName val="1.3."/>
      <sheetName val="1.4."/>
      <sheetName val="2."/>
      <sheetName val="3A."/>
      <sheetName val="3B."/>
      <sheetName val="4.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6A."/>
      <sheetName val="16B."/>
      <sheetName val="16A. (2)"/>
      <sheetName val="16B. (2)"/>
    </sheetNames>
    <sheetDataSet>
      <sheetData sheetId="0" refreshError="1"/>
      <sheetData sheetId="1">
        <row r="244">
          <cell r="AR244">
            <v>2153666993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39"/>
  <sheetViews>
    <sheetView tabSelected="1" view="pageBreakPreview" zoomScale="130" zoomScaleNormal="100" zoomScaleSheetLayoutView="130" workbookViewId="0">
      <selection activeCell="K32" sqref="K32:M42"/>
    </sheetView>
  </sheetViews>
  <sheetFormatPr defaultRowHeight="15.75"/>
  <cols>
    <col min="1" max="2" width="8.140625" style="114" customWidth="1"/>
    <col min="3" max="3" width="60.85546875" style="114" customWidth="1"/>
    <col min="4" max="4" width="13.140625" style="115" bestFit="1" customWidth="1"/>
    <col min="5" max="5" width="13.140625" style="115" customWidth="1"/>
    <col min="6" max="6" width="10.85546875" style="115" bestFit="1" customWidth="1"/>
    <col min="7" max="7" width="12.28515625" style="57" bestFit="1" customWidth="1"/>
    <col min="8" max="8" width="12.42578125" style="57" hidden="1" customWidth="1"/>
    <col min="9" max="9" width="12.28515625" style="57" hidden="1" customWidth="1"/>
    <col min="10" max="10" width="9.140625" style="57"/>
    <col min="11" max="11" width="13.140625" style="57" customWidth="1"/>
    <col min="12" max="12" width="9.140625" style="57"/>
    <col min="13" max="13" width="10.85546875" style="57" bestFit="1" customWidth="1"/>
    <col min="14" max="16384" width="9.140625" style="57"/>
  </cols>
  <sheetData>
    <row r="1" spans="1:9" ht="15.95" customHeight="1">
      <c r="A1" s="733" t="s">
        <v>8</v>
      </c>
      <c r="B1" s="733"/>
      <c r="C1" s="733"/>
      <c r="D1" s="733"/>
      <c r="E1" s="733"/>
      <c r="F1" s="733"/>
      <c r="G1" s="733"/>
      <c r="H1" s="733"/>
      <c r="I1" s="733"/>
    </row>
    <row r="2" spans="1:9" ht="15.95" customHeight="1" thickBot="1">
      <c r="A2" s="731" t="s">
        <v>9</v>
      </c>
      <c r="B2" s="731"/>
      <c r="C2" s="731"/>
      <c r="D2" s="58"/>
      <c r="E2" s="58"/>
      <c r="F2" s="58"/>
    </row>
    <row r="3" spans="1:9" ht="42.75" thickBot="1">
      <c r="A3" s="59" t="s">
        <v>10</v>
      </c>
      <c r="B3" s="175" t="s">
        <v>347</v>
      </c>
      <c r="C3" s="60" t="s">
        <v>11</v>
      </c>
      <c r="D3" s="61" t="s">
        <v>649</v>
      </c>
      <c r="E3" s="331" t="s">
        <v>812</v>
      </c>
      <c r="F3" s="619" t="s">
        <v>746</v>
      </c>
      <c r="G3" s="331" t="s">
        <v>747</v>
      </c>
      <c r="H3" s="619" t="s">
        <v>777</v>
      </c>
      <c r="I3" s="619" t="s">
        <v>747</v>
      </c>
    </row>
    <row r="4" spans="1:9" s="64" customFormat="1" ht="12" customHeight="1" thickBot="1">
      <c r="A4" s="62">
        <v>1</v>
      </c>
      <c r="B4" s="62">
        <v>2</v>
      </c>
      <c r="C4" s="62">
        <v>3</v>
      </c>
      <c r="D4" s="62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</row>
    <row r="5" spans="1:9" s="67" customFormat="1" ht="12" customHeight="1" thickBot="1">
      <c r="A5" s="65" t="s">
        <v>12</v>
      </c>
      <c r="B5" s="288" t="s">
        <v>375</v>
      </c>
      <c r="C5" s="66" t="s">
        <v>13</v>
      </c>
      <c r="D5" s="50">
        <f>+D6+D7+D8+D9+D10+D11</f>
        <v>810282300</v>
      </c>
      <c r="E5" s="50">
        <f>+E6+E7+E8+E9+E10+E11</f>
        <v>843443181</v>
      </c>
      <c r="F5" s="50">
        <f t="shared" ref="F5:I5" si="0">+F6+F7+F8+F9+F10+F11</f>
        <v>25899787</v>
      </c>
      <c r="G5" s="50">
        <f t="shared" si="0"/>
        <v>869342968</v>
      </c>
      <c r="H5" s="50">
        <f t="shared" si="0"/>
        <v>0</v>
      </c>
      <c r="I5" s="50">
        <f t="shared" si="0"/>
        <v>869342968</v>
      </c>
    </row>
    <row r="6" spans="1:9" s="67" customFormat="1" ht="12" customHeight="1">
      <c r="A6" s="68" t="s">
        <v>14</v>
      </c>
      <c r="B6" s="289" t="s">
        <v>376</v>
      </c>
      <c r="C6" s="69" t="s">
        <v>15</v>
      </c>
      <c r="D6" s="70">
        <f>'1.2.sz.mell.'!D6+'1.3.sz.mell.'!D6+'1.4.sz.mell.'!D6</f>
        <v>254727629</v>
      </c>
      <c r="E6" s="70">
        <f>'1.2.sz.mell.'!E6+'1.3.sz.mell.'!E6+'1.4.sz.mell.'!E6</f>
        <v>254727629</v>
      </c>
      <c r="F6" s="70">
        <f>'1.2.sz.mell.'!F6+'1.3.sz.mell.'!F6+'1.4.sz.mell.'!F6</f>
        <v>0</v>
      </c>
      <c r="G6" s="70">
        <f>'1.2.sz.mell.'!G6+'1.3.sz.mell.'!G6+'1.4.sz.mell.'!G6</f>
        <v>254727629</v>
      </c>
      <c r="H6" s="70">
        <f>'1.2.sz.mell.'!H6+'1.3.sz.mell.'!H6+'1.4.sz.mell.'!H6</f>
        <v>0</v>
      </c>
      <c r="I6" s="70">
        <f>'1.2.sz.mell.'!I6+'1.3.sz.mell.'!I6+'1.4.sz.mell.'!I6</f>
        <v>254727629</v>
      </c>
    </row>
    <row r="7" spans="1:9" s="67" customFormat="1" ht="12" customHeight="1">
      <c r="A7" s="71" t="s">
        <v>16</v>
      </c>
      <c r="B7" s="290" t="s">
        <v>377</v>
      </c>
      <c r="C7" s="72" t="s">
        <v>17</v>
      </c>
      <c r="D7" s="73">
        <f>'1.2.sz.mell.'!D7+'1.3.sz.mell.'!D7+'1.4.sz.mell.'!D7</f>
        <v>280295534</v>
      </c>
      <c r="E7" s="73">
        <f>'1.2.sz.mell.'!E7+'1.3.sz.mell.'!E7+'1.4.sz.mell.'!E7</f>
        <v>282465934</v>
      </c>
      <c r="F7" s="73">
        <f>'1.2.sz.mell.'!F7+'1.3.sz.mell.'!F7+'1.4.sz.mell.'!F7</f>
        <v>4083866</v>
      </c>
      <c r="G7" s="73">
        <f>'1.2.sz.mell.'!G7+'1.3.sz.mell.'!G7+'1.4.sz.mell.'!G7</f>
        <v>286549800</v>
      </c>
      <c r="H7" s="73">
        <f>'1.2.sz.mell.'!H7+'1.3.sz.mell.'!H7+'1.4.sz.mell.'!H7</f>
        <v>0</v>
      </c>
      <c r="I7" s="73">
        <f>'1.2.sz.mell.'!I7+'1.3.sz.mell.'!I7+'1.4.sz.mell.'!I7</f>
        <v>286549800</v>
      </c>
    </row>
    <row r="8" spans="1:9" s="67" customFormat="1" ht="12" customHeight="1">
      <c r="A8" s="71" t="s">
        <v>18</v>
      </c>
      <c r="B8" s="290" t="s">
        <v>378</v>
      </c>
      <c r="C8" s="72" t="s">
        <v>637</v>
      </c>
      <c r="D8" s="73">
        <f>'1.2.sz.mell.'!D8+'1.3.sz.mell.'!D8+'1.4.sz.mell.'!D8</f>
        <v>249687257</v>
      </c>
      <c r="E8" s="73">
        <f>'1.2.sz.mell.'!E8+'1.3.sz.mell.'!E8+'1.4.sz.mell.'!E8</f>
        <v>275060665</v>
      </c>
      <c r="F8" s="73">
        <f>'1.2.sz.mell.'!F8+'1.3.sz.mell.'!F8+'1.4.sz.mell.'!F8</f>
        <v>-10093998</v>
      </c>
      <c r="G8" s="73">
        <f>'1.2.sz.mell.'!G8+'1.3.sz.mell.'!G8+'1.4.sz.mell.'!G8</f>
        <v>264966667</v>
      </c>
      <c r="H8" s="73">
        <f>'1.2.sz.mell.'!H8+'1.3.sz.mell.'!H8+'1.4.sz.mell.'!H8</f>
        <v>0</v>
      </c>
      <c r="I8" s="73">
        <f>'1.2.sz.mell.'!I8+'1.3.sz.mell.'!I8+'1.4.sz.mell.'!I8</f>
        <v>264966667</v>
      </c>
    </row>
    <row r="9" spans="1:9" s="67" customFormat="1" ht="12" customHeight="1">
      <c r="A9" s="71" t="s">
        <v>19</v>
      </c>
      <c r="B9" s="290" t="s">
        <v>379</v>
      </c>
      <c r="C9" s="72" t="s">
        <v>20</v>
      </c>
      <c r="D9" s="73">
        <f>'1.2.sz.mell.'!D9+'1.3.sz.mell.'!D9+'1.4.sz.mell.'!D9</f>
        <v>15551880</v>
      </c>
      <c r="E9" s="73">
        <f>'1.2.sz.mell.'!E9+'1.3.sz.mell.'!E9+'1.4.sz.mell.'!E9</f>
        <v>17284775</v>
      </c>
      <c r="F9" s="73">
        <f>'1.2.sz.mell.'!F9+'1.3.sz.mell.'!F9+'1.4.sz.mell.'!F9</f>
        <v>0</v>
      </c>
      <c r="G9" s="73">
        <f>'1.2.sz.mell.'!G9+'1.3.sz.mell.'!G9+'1.4.sz.mell.'!G9</f>
        <v>17284775</v>
      </c>
      <c r="H9" s="73">
        <f>'1.2.sz.mell.'!H9+'1.3.sz.mell.'!H9+'1.4.sz.mell.'!H9</f>
        <v>0</v>
      </c>
      <c r="I9" s="73">
        <f>'1.2.sz.mell.'!I9+'1.3.sz.mell.'!I9+'1.4.sz.mell.'!I9</f>
        <v>17284775</v>
      </c>
    </row>
    <row r="10" spans="1:9" s="67" customFormat="1" ht="12" customHeight="1">
      <c r="A10" s="71" t="s">
        <v>21</v>
      </c>
      <c r="B10" s="290" t="s">
        <v>380</v>
      </c>
      <c r="C10" s="72" t="s">
        <v>638</v>
      </c>
      <c r="D10" s="73">
        <f>'1.2.sz.mell.'!D10+'1.3.sz.mell.'!D10+'1.4.sz.mell.'!D10</f>
        <v>10020000</v>
      </c>
      <c r="E10" s="73">
        <f>'1.2.sz.mell.'!E10+'1.3.sz.mell.'!E10+'1.4.sz.mell.'!E10</f>
        <v>13727181</v>
      </c>
      <c r="F10" s="73">
        <f>'1.2.sz.mell.'!F10+'1.3.sz.mell.'!F10+'1.4.sz.mell.'!F10</f>
        <v>31909919</v>
      </c>
      <c r="G10" s="73">
        <f>'1.2.sz.mell.'!G10+'1.3.sz.mell.'!G10+'1.4.sz.mell.'!G10</f>
        <v>45637100</v>
      </c>
      <c r="H10" s="73">
        <f>'1.2.sz.mell.'!H10+'1.3.sz.mell.'!H10+'1.4.sz.mell.'!H10</f>
        <v>0</v>
      </c>
      <c r="I10" s="73">
        <f>'1.2.sz.mell.'!I10+'1.3.sz.mell.'!I10+'1.4.sz.mell.'!I10</f>
        <v>45637100</v>
      </c>
    </row>
    <row r="11" spans="1:9" s="67" customFormat="1" ht="12" customHeight="1" thickBot="1">
      <c r="A11" s="74" t="s">
        <v>22</v>
      </c>
      <c r="B11" s="291" t="s">
        <v>381</v>
      </c>
      <c r="C11" s="75" t="s">
        <v>639</v>
      </c>
      <c r="D11" s="73">
        <f>'1.2.sz.mell.'!D11+'1.3.sz.mell.'!D11+'1.4.sz.mell.'!D11</f>
        <v>0</v>
      </c>
      <c r="E11" s="73">
        <f>'1.2.sz.mell.'!E11+'1.3.sz.mell.'!E11+'1.4.sz.mell.'!E11</f>
        <v>176997</v>
      </c>
      <c r="F11" s="73">
        <f>'1.2.sz.mell.'!F11+'1.3.sz.mell.'!F11+'1.4.sz.mell.'!F11</f>
        <v>0</v>
      </c>
      <c r="G11" s="73">
        <f>'1.2.sz.mell.'!G11+'1.3.sz.mell.'!G11+'1.4.sz.mell.'!G11</f>
        <v>176997</v>
      </c>
      <c r="H11" s="73">
        <f>'1.2.sz.mell.'!H11+'1.3.sz.mell.'!H11+'1.4.sz.mell.'!H11</f>
        <v>0</v>
      </c>
      <c r="I11" s="73">
        <f>'1.2.sz.mell.'!I11+'1.3.sz.mell.'!I11+'1.4.sz.mell.'!I11</f>
        <v>176997</v>
      </c>
    </row>
    <row r="12" spans="1:9" s="67" customFormat="1" ht="12" customHeight="1" thickBot="1">
      <c r="A12" s="65" t="s">
        <v>23</v>
      </c>
      <c r="B12" s="288"/>
      <c r="C12" s="76" t="s">
        <v>24</v>
      </c>
      <c r="D12" s="50">
        <f>+D13+D14+D15+D16+D17</f>
        <v>49578000</v>
      </c>
      <c r="E12" s="50">
        <f>+E13+E14+E15+E16+E17</f>
        <v>105156197</v>
      </c>
      <c r="F12" s="50">
        <f t="shared" ref="F12:I12" si="1">+F13+F14+F15+F16+F17</f>
        <v>3850129</v>
      </c>
      <c r="G12" s="50">
        <f t="shared" si="1"/>
        <v>109006326</v>
      </c>
      <c r="H12" s="50">
        <f t="shared" si="1"/>
        <v>0</v>
      </c>
      <c r="I12" s="50">
        <f t="shared" si="1"/>
        <v>109006326</v>
      </c>
    </row>
    <row r="13" spans="1:9" s="67" customFormat="1" ht="12" customHeight="1">
      <c r="A13" s="68" t="s">
        <v>25</v>
      </c>
      <c r="B13" s="289" t="s">
        <v>382</v>
      </c>
      <c r="C13" s="69" t="s">
        <v>26</v>
      </c>
      <c r="D13" s="70">
        <f>'1.2.sz.mell.'!D13+'1.3.sz.mell.'!D13+'1.4.sz.mell.'!D13</f>
        <v>0</v>
      </c>
      <c r="E13" s="70">
        <f>'1.2.sz.mell.'!E13+'1.3.sz.mell.'!E13+'1.4.sz.mell.'!E13</f>
        <v>0</v>
      </c>
      <c r="F13" s="70">
        <f>'1.2.sz.mell.'!F13+'1.3.sz.mell.'!F13+'1.4.sz.mell.'!F13</f>
        <v>0</v>
      </c>
      <c r="G13" s="70">
        <f>'1.2.sz.mell.'!G13+'1.3.sz.mell.'!G13+'1.4.sz.mell.'!G13</f>
        <v>0</v>
      </c>
      <c r="H13" s="70">
        <f>'1.2.sz.mell.'!H13+'1.3.sz.mell.'!H13+'1.4.sz.mell.'!H13</f>
        <v>0</v>
      </c>
      <c r="I13" s="70">
        <f>'1.2.sz.mell.'!I13+'1.3.sz.mell.'!I13+'1.4.sz.mell.'!I13</f>
        <v>0</v>
      </c>
    </row>
    <row r="14" spans="1:9" s="67" customFormat="1" ht="12" customHeight="1">
      <c r="A14" s="71" t="s">
        <v>27</v>
      </c>
      <c r="B14" s="290" t="s">
        <v>383</v>
      </c>
      <c r="C14" s="72" t="s">
        <v>28</v>
      </c>
      <c r="D14" s="73">
        <f>'1.2.sz.mell.'!D14+'1.3.sz.mell.'!D14+'1.4.sz.mell.'!D14</f>
        <v>0</v>
      </c>
      <c r="E14" s="73">
        <f>'1.2.sz.mell.'!E14+'1.3.sz.mell.'!E14+'1.4.sz.mell.'!E14</f>
        <v>0</v>
      </c>
      <c r="F14" s="73">
        <f>'1.2.sz.mell.'!F14+'1.3.sz.mell.'!F14+'1.4.sz.mell.'!F14</f>
        <v>0</v>
      </c>
      <c r="G14" s="73">
        <f>'1.2.sz.mell.'!G14+'1.3.sz.mell.'!G14+'1.4.sz.mell.'!G14</f>
        <v>0</v>
      </c>
      <c r="H14" s="73">
        <f>'1.2.sz.mell.'!H14+'1.3.sz.mell.'!H14+'1.4.sz.mell.'!H14</f>
        <v>0</v>
      </c>
      <c r="I14" s="73">
        <f>'1.2.sz.mell.'!I14+'1.3.sz.mell.'!I14+'1.4.sz.mell.'!I14</f>
        <v>0</v>
      </c>
    </row>
    <row r="15" spans="1:9" s="67" customFormat="1" ht="12" customHeight="1">
      <c r="A15" s="71" t="s">
        <v>29</v>
      </c>
      <c r="B15" s="290" t="s">
        <v>384</v>
      </c>
      <c r="C15" s="72" t="s">
        <v>30</v>
      </c>
      <c r="D15" s="73">
        <f>'1.2.sz.mell.'!D15+'1.3.sz.mell.'!D15+'1.4.sz.mell.'!D15</f>
        <v>0</v>
      </c>
      <c r="E15" s="73">
        <f>'1.2.sz.mell.'!E15+'1.3.sz.mell.'!E15+'1.4.sz.mell.'!E15</f>
        <v>0</v>
      </c>
      <c r="F15" s="73">
        <f>'1.2.sz.mell.'!F15+'1.3.sz.mell.'!F15+'1.4.sz.mell.'!F15</f>
        <v>0</v>
      </c>
      <c r="G15" s="73">
        <f>'1.2.sz.mell.'!G15+'1.3.sz.mell.'!G15+'1.4.sz.mell.'!G15</f>
        <v>0</v>
      </c>
      <c r="H15" s="73">
        <f>'1.2.sz.mell.'!H15+'1.3.sz.mell.'!H15+'1.4.sz.mell.'!H15</f>
        <v>0</v>
      </c>
      <c r="I15" s="73">
        <f>'1.2.sz.mell.'!I15+'1.3.sz.mell.'!I15+'1.4.sz.mell.'!I15</f>
        <v>0</v>
      </c>
    </row>
    <row r="16" spans="1:9" s="67" customFormat="1" ht="12" customHeight="1">
      <c r="A16" s="71" t="s">
        <v>31</v>
      </c>
      <c r="B16" s="290" t="s">
        <v>385</v>
      </c>
      <c r="C16" s="72" t="s">
        <v>32</v>
      </c>
      <c r="D16" s="73">
        <f>'1.2.sz.mell.'!D16+'1.3.sz.mell.'!D16+'1.4.sz.mell.'!D16</f>
        <v>0</v>
      </c>
      <c r="E16" s="73">
        <f>'1.2.sz.mell.'!E16+'1.3.sz.mell.'!E16+'1.4.sz.mell.'!E16</f>
        <v>0</v>
      </c>
      <c r="F16" s="73">
        <f>'1.2.sz.mell.'!F16+'1.3.sz.mell.'!F16+'1.4.sz.mell.'!F16</f>
        <v>0</v>
      </c>
      <c r="G16" s="73">
        <f>'1.2.sz.mell.'!G16+'1.3.sz.mell.'!G16+'1.4.sz.mell.'!G16</f>
        <v>0</v>
      </c>
      <c r="H16" s="73">
        <f>'1.2.sz.mell.'!H16+'1.3.sz.mell.'!H16+'1.4.sz.mell.'!H16</f>
        <v>0</v>
      </c>
      <c r="I16" s="73">
        <f>'1.2.sz.mell.'!I16+'1.3.sz.mell.'!I16+'1.4.sz.mell.'!I16</f>
        <v>0</v>
      </c>
    </row>
    <row r="17" spans="1:13" s="67" customFormat="1" ht="12" customHeight="1" thickBot="1">
      <c r="A17" s="71" t="s">
        <v>33</v>
      </c>
      <c r="B17" s="290" t="s">
        <v>386</v>
      </c>
      <c r="C17" s="72" t="s">
        <v>34</v>
      </c>
      <c r="D17" s="73">
        <f>'1.2.sz.mell.'!D17+'1.3.sz.mell.'!D17+'1.4.sz.mell.'!D17</f>
        <v>49578000</v>
      </c>
      <c r="E17" s="73">
        <f>'1.2.sz.mell.'!E17+'1.3.sz.mell.'!E17+'1.4.sz.mell.'!E17</f>
        <v>105156197</v>
      </c>
      <c r="F17" s="73">
        <f>'1.2.sz.mell.'!F17+'1.3.sz.mell.'!F17+'1.4.sz.mell.'!F17</f>
        <v>3850129</v>
      </c>
      <c r="G17" s="73">
        <f>'1.2.sz.mell.'!G17+'1.3.sz.mell.'!G17+'1.4.sz.mell.'!G17</f>
        <v>109006326</v>
      </c>
      <c r="H17" s="73">
        <f>'1.2.sz.mell.'!H17+'1.3.sz.mell.'!H17+'1.4.sz.mell.'!H17</f>
        <v>0</v>
      </c>
      <c r="I17" s="73">
        <f>'1.2.sz.mell.'!I17+'1.3.sz.mell.'!I17+'1.4.sz.mell.'!I17</f>
        <v>109006326</v>
      </c>
    </row>
    <row r="18" spans="1:13" s="67" customFormat="1" ht="12" customHeight="1" thickBot="1">
      <c r="A18" s="65" t="s">
        <v>35</v>
      </c>
      <c r="B18" s="288" t="s">
        <v>387</v>
      </c>
      <c r="C18" s="66" t="s">
        <v>36</v>
      </c>
      <c r="D18" s="50">
        <f>+D19+D20+D21+D22+D23</f>
        <v>0</v>
      </c>
      <c r="E18" s="50">
        <f>+E19+E20+E21+E22+E23</f>
        <v>14000000</v>
      </c>
      <c r="F18" s="50">
        <f t="shared" ref="F18:I18" si="2">+F19+F20+F21+F22+F23</f>
        <v>56132000</v>
      </c>
      <c r="G18" s="50">
        <f t="shared" si="2"/>
        <v>70132000</v>
      </c>
      <c r="H18" s="50">
        <f t="shared" si="2"/>
        <v>0</v>
      </c>
      <c r="I18" s="50">
        <f t="shared" si="2"/>
        <v>70132000</v>
      </c>
    </row>
    <row r="19" spans="1:13" s="67" customFormat="1" ht="12" customHeight="1">
      <c r="A19" s="68" t="s">
        <v>37</v>
      </c>
      <c r="B19" s="289" t="s">
        <v>388</v>
      </c>
      <c r="C19" s="69" t="s">
        <v>38</v>
      </c>
      <c r="D19" s="70">
        <f>'1.2.sz.mell.'!D19+'1.3.sz.mell.'!D19+'1.4.sz.mell.'!D19</f>
        <v>0</v>
      </c>
      <c r="E19" s="70">
        <f>'1.2.sz.mell.'!E19+'1.3.sz.mell.'!E19+'1.4.sz.mell.'!E19</f>
        <v>14000000</v>
      </c>
      <c r="F19" s="70">
        <f>'1.2.sz.mell.'!F19+'1.3.sz.mell.'!F19+'1.4.sz.mell.'!F19</f>
        <v>382000</v>
      </c>
      <c r="G19" s="70">
        <f>'1.2.sz.mell.'!G19+'1.3.sz.mell.'!G19+'1.4.sz.mell.'!G19</f>
        <v>14382000</v>
      </c>
      <c r="H19" s="70">
        <f>'1.2.sz.mell.'!H19+'1.3.sz.mell.'!H19+'1.4.sz.mell.'!H19</f>
        <v>0</v>
      </c>
      <c r="I19" s="70">
        <f>'1.2.sz.mell.'!I19+'1.3.sz.mell.'!I19+'1.4.sz.mell.'!I19</f>
        <v>14382000</v>
      </c>
    </row>
    <row r="20" spans="1:13" s="67" customFormat="1" ht="12" customHeight="1">
      <c r="A20" s="71" t="s">
        <v>39</v>
      </c>
      <c r="B20" s="290" t="s">
        <v>389</v>
      </c>
      <c r="C20" s="72" t="s">
        <v>40</v>
      </c>
      <c r="D20" s="73">
        <f>'1.2.sz.mell.'!D20+'1.3.sz.mell.'!D20+'1.4.sz.mell.'!D20</f>
        <v>0</v>
      </c>
      <c r="E20" s="73">
        <f>'1.2.sz.mell.'!E20+'1.3.sz.mell.'!E20+'1.4.sz.mell.'!E20</f>
        <v>0</v>
      </c>
      <c r="F20" s="73">
        <f>'1.2.sz.mell.'!F20+'1.3.sz.mell.'!F20+'1.4.sz.mell.'!F20</f>
        <v>0</v>
      </c>
      <c r="G20" s="73">
        <f>'1.2.sz.mell.'!G20+'1.3.sz.mell.'!G20+'1.4.sz.mell.'!G20</f>
        <v>0</v>
      </c>
      <c r="H20" s="73">
        <f>'1.2.sz.mell.'!H20+'1.3.sz.mell.'!H20+'1.4.sz.mell.'!H20</f>
        <v>0</v>
      </c>
      <c r="I20" s="73">
        <f>'1.2.sz.mell.'!I20+'1.3.sz.mell.'!I20+'1.4.sz.mell.'!I20</f>
        <v>0</v>
      </c>
    </row>
    <row r="21" spans="1:13" s="67" customFormat="1" ht="12" customHeight="1">
      <c r="A21" s="71" t="s">
        <v>41</v>
      </c>
      <c r="B21" s="290" t="s">
        <v>390</v>
      </c>
      <c r="C21" s="72" t="s">
        <v>42</v>
      </c>
      <c r="D21" s="73">
        <f>'1.2.sz.mell.'!D21+'1.3.sz.mell.'!D21+'1.4.sz.mell.'!D21</f>
        <v>0</v>
      </c>
      <c r="E21" s="73">
        <f>'1.2.sz.mell.'!E21+'1.3.sz.mell.'!E21+'1.4.sz.mell.'!E21</f>
        <v>0</v>
      </c>
      <c r="F21" s="73">
        <f>'1.2.sz.mell.'!F21+'1.3.sz.mell.'!F21+'1.4.sz.mell.'!F21</f>
        <v>0</v>
      </c>
      <c r="G21" s="73">
        <f>'1.2.sz.mell.'!G21+'1.3.sz.mell.'!G21+'1.4.sz.mell.'!G21</f>
        <v>0</v>
      </c>
      <c r="H21" s="73">
        <f>'1.2.sz.mell.'!H21+'1.3.sz.mell.'!H21+'1.4.sz.mell.'!H21</f>
        <v>0</v>
      </c>
      <c r="I21" s="73">
        <f>'1.2.sz.mell.'!I21+'1.3.sz.mell.'!I21+'1.4.sz.mell.'!I21</f>
        <v>0</v>
      </c>
    </row>
    <row r="22" spans="1:13" s="67" customFormat="1" ht="12" customHeight="1">
      <c r="A22" s="71" t="s">
        <v>43</v>
      </c>
      <c r="B22" s="290" t="s">
        <v>391</v>
      </c>
      <c r="C22" s="72" t="s">
        <v>44</v>
      </c>
      <c r="D22" s="73">
        <f>'1.2.sz.mell.'!D22+'1.3.sz.mell.'!D22+'1.4.sz.mell.'!D22</f>
        <v>0</v>
      </c>
      <c r="E22" s="73">
        <f>'1.2.sz.mell.'!E22+'1.3.sz.mell.'!E22+'1.4.sz.mell.'!E22</f>
        <v>0</v>
      </c>
      <c r="F22" s="73">
        <f>'1.2.sz.mell.'!F22+'1.3.sz.mell.'!F22+'1.4.sz.mell.'!F22</f>
        <v>0</v>
      </c>
      <c r="G22" s="73">
        <f>'1.2.sz.mell.'!G22+'1.3.sz.mell.'!G22+'1.4.sz.mell.'!G22</f>
        <v>0</v>
      </c>
      <c r="H22" s="73">
        <f>'1.2.sz.mell.'!H22+'1.3.sz.mell.'!H22+'1.4.sz.mell.'!H22</f>
        <v>0</v>
      </c>
      <c r="I22" s="73">
        <f>'1.2.sz.mell.'!I22+'1.3.sz.mell.'!I22+'1.4.sz.mell.'!I22</f>
        <v>0</v>
      </c>
    </row>
    <row r="23" spans="1:13" s="67" customFormat="1" ht="12" customHeight="1" thickBot="1">
      <c r="A23" s="71" t="s">
        <v>45</v>
      </c>
      <c r="B23" s="290" t="s">
        <v>392</v>
      </c>
      <c r="C23" s="72" t="s">
        <v>46</v>
      </c>
      <c r="D23" s="73">
        <f>'1.2.sz.mell.'!D23+'1.3.sz.mell.'!D23+'1.4.sz.mell.'!D23</f>
        <v>0</v>
      </c>
      <c r="E23" s="73">
        <f>'1.2.sz.mell.'!E23+'1.3.sz.mell.'!E23+'1.4.sz.mell.'!E23</f>
        <v>0</v>
      </c>
      <c r="F23" s="73">
        <f>'1.2.sz.mell.'!F23+'1.3.sz.mell.'!F23+'1.4.sz.mell.'!F23</f>
        <v>55750000</v>
      </c>
      <c r="G23" s="73">
        <f>'1.2.sz.mell.'!G23+'1.3.sz.mell.'!G23+'1.4.sz.mell.'!G23</f>
        <v>55750000</v>
      </c>
      <c r="H23" s="73">
        <f>'1.2.sz.mell.'!H23+'1.3.sz.mell.'!H23+'1.4.sz.mell.'!H23</f>
        <v>0</v>
      </c>
      <c r="I23" s="73">
        <f>'1.2.sz.mell.'!I23+'1.3.sz.mell.'!I23+'1.4.sz.mell.'!I23</f>
        <v>55750000</v>
      </c>
    </row>
    <row r="24" spans="1:13" s="67" customFormat="1" ht="12" customHeight="1" thickBot="1">
      <c r="A24" s="65" t="s">
        <v>47</v>
      </c>
      <c r="B24" s="288" t="s">
        <v>393</v>
      </c>
      <c r="C24" s="66" t="s">
        <v>642</v>
      </c>
      <c r="D24" s="55">
        <f>SUM(D25:D31)</f>
        <v>525500000</v>
      </c>
      <c r="E24" s="55">
        <f>SUM(E25:E31)</f>
        <v>525500000</v>
      </c>
      <c r="F24" s="55">
        <f t="shared" ref="F24:I24" si="3">SUM(F25:F31)</f>
        <v>0</v>
      </c>
      <c r="G24" s="55">
        <f t="shared" si="3"/>
        <v>525500000</v>
      </c>
      <c r="H24" s="55">
        <f t="shared" si="3"/>
        <v>0</v>
      </c>
      <c r="I24" s="55">
        <f t="shared" si="3"/>
        <v>525500000</v>
      </c>
    </row>
    <row r="25" spans="1:13" s="67" customFormat="1" ht="12" customHeight="1">
      <c r="A25" s="68" t="s">
        <v>458</v>
      </c>
      <c r="B25" s="289" t="s">
        <v>394</v>
      </c>
      <c r="C25" s="69" t="s">
        <v>644</v>
      </c>
      <c r="D25" s="78">
        <f>'1.2.sz.mell.'!D25+'1.3.sz.mell.'!D25+'1.4.sz.mell.'!D25</f>
        <v>55700000</v>
      </c>
      <c r="E25" s="78">
        <f>'1.2.sz.mell.'!E25+'1.3.sz.mell.'!E25+'1.4.sz.mell.'!E25</f>
        <v>55700000</v>
      </c>
      <c r="F25" s="78">
        <f>'1.2.sz.mell.'!F25+'1.3.sz.mell.'!F25+'1.4.sz.mell.'!F25</f>
        <v>0</v>
      </c>
      <c r="G25" s="78">
        <f>'1.2.sz.mell.'!G25+'1.3.sz.mell.'!G25+'1.4.sz.mell.'!G25</f>
        <v>55700000</v>
      </c>
      <c r="H25" s="78">
        <f>'1.2.sz.mell.'!H25+'1.3.sz.mell.'!H25+'1.4.sz.mell.'!H25</f>
        <v>0</v>
      </c>
      <c r="I25" s="78">
        <f>'1.2.sz.mell.'!I25+'1.3.sz.mell.'!I25+'1.4.sz.mell.'!I25</f>
        <v>55700000</v>
      </c>
    </row>
    <row r="26" spans="1:13" s="67" customFormat="1" ht="12" customHeight="1">
      <c r="A26" s="68" t="s">
        <v>459</v>
      </c>
      <c r="B26" s="289" t="s">
        <v>711</v>
      </c>
      <c r="C26" s="69" t="s">
        <v>710</v>
      </c>
      <c r="D26" s="78">
        <f>'1.2.sz.mell.'!D26+'1.3.sz.mell.'!D26+'1.4.sz.mell.'!D26</f>
        <v>100000</v>
      </c>
      <c r="E26" s="78">
        <f>'1.2.sz.mell.'!E26+'1.3.sz.mell.'!E26+'1.4.sz.mell.'!E26</f>
        <v>100000</v>
      </c>
      <c r="F26" s="78">
        <f>'1.2.sz.mell.'!F26+'1.3.sz.mell.'!F26+'1.4.sz.mell.'!F26</f>
        <v>0</v>
      </c>
      <c r="G26" s="78">
        <f>'1.2.sz.mell.'!G26+'1.3.sz.mell.'!G26+'1.4.sz.mell.'!G26</f>
        <v>100000</v>
      </c>
      <c r="H26" s="78">
        <f>'1.2.sz.mell.'!H26+'1.3.sz.mell.'!H26+'1.4.sz.mell.'!H26</f>
        <v>0</v>
      </c>
      <c r="I26" s="78">
        <f>'1.2.sz.mell.'!I26+'1.3.sz.mell.'!I26+'1.4.sz.mell.'!I26</f>
        <v>100000</v>
      </c>
    </row>
    <row r="27" spans="1:13" s="67" customFormat="1" ht="12" customHeight="1">
      <c r="A27" s="68" t="s">
        <v>460</v>
      </c>
      <c r="B27" s="290" t="s">
        <v>640</v>
      </c>
      <c r="C27" s="72" t="s">
        <v>645</v>
      </c>
      <c r="D27" s="78">
        <f>'1.2.sz.mell.'!D27+'1.3.sz.mell.'!D27+'1.4.sz.mell.'!D27</f>
        <v>420000000</v>
      </c>
      <c r="E27" s="78">
        <f>'1.2.sz.mell.'!E27+'1.3.sz.mell.'!E27+'1.4.sz.mell.'!E27</f>
        <v>420000000</v>
      </c>
      <c r="F27" s="78">
        <f>'1.2.sz.mell.'!F27+'1.3.sz.mell.'!F27+'1.4.sz.mell.'!F27</f>
        <v>0</v>
      </c>
      <c r="G27" s="78">
        <f>'1.2.sz.mell.'!G27+'1.3.sz.mell.'!G27+'1.4.sz.mell.'!G27</f>
        <v>420000000</v>
      </c>
      <c r="H27" s="78">
        <f>'1.2.sz.mell.'!H27+'1.3.sz.mell.'!H27+'1.4.sz.mell.'!H27</f>
        <v>0</v>
      </c>
      <c r="I27" s="78">
        <f>'1.2.sz.mell.'!I27+'1.3.sz.mell.'!I27+'1.4.sz.mell.'!I27</f>
        <v>420000000</v>
      </c>
    </row>
    <row r="28" spans="1:13" s="67" customFormat="1" ht="12" customHeight="1">
      <c r="A28" s="68" t="s">
        <v>461</v>
      </c>
      <c r="B28" s="290" t="s">
        <v>641</v>
      </c>
      <c r="C28" s="72" t="s">
        <v>646</v>
      </c>
      <c r="D28" s="78">
        <f>'1.2.sz.mell.'!D28+'1.3.sz.mell.'!D28+'1.4.sz.mell.'!D28</f>
        <v>0</v>
      </c>
      <c r="E28" s="78">
        <f>'1.2.sz.mell.'!E28+'1.3.sz.mell.'!E28+'1.4.sz.mell.'!E28</f>
        <v>0</v>
      </c>
      <c r="F28" s="78">
        <f>'1.2.sz.mell.'!F28+'1.3.sz.mell.'!F28+'1.4.sz.mell.'!F28</f>
        <v>0</v>
      </c>
      <c r="G28" s="78">
        <f>'1.2.sz.mell.'!G28+'1.3.sz.mell.'!G28+'1.4.sz.mell.'!G28</f>
        <v>0</v>
      </c>
      <c r="H28" s="78">
        <f>'1.2.sz.mell.'!H28+'1.3.sz.mell.'!H28+'1.4.sz.mell.'!H28</f>
        <v>0</v>
      </c>
      <c r="I28" s="78">
        <f>'1.2.sz.mell.'!I28+'1.3.sz.mell.'!I28+'1.4.sz.mell.'!I28</f>
        <v>0</v>
      </c>
    </row>
    <row r="29" spans="1:13" s="67" customFormat="1" ht="12" customHeight="1">
      <c r="A29" s="68" t="s">
        <v>462</v>
      </c>
      <c r="B29" s="290" t="s">
        <v>395</v>
      </c>
      <c r="C29" s="72" t="s">
        <v>647</v>
      </c>
      <c r="D29" s="78">
        <f>'1.2.sz.mell.'!D29+'1.3.sz.mell.'!D29+'1.4.sz.mell.'!D29</f>
        <v>47000000</v>
      </c>
      <c r="E29" s="78">
        <f>'1.2.sz.mell.'!E29+'1.3.sz.mell.'!E29+'1.4.sz.mell.'!E29</f>
        <v>47000000</v>
      </c>
      <c r="F29" s="78">
        <f>'1.2.sz.mell.'!F29+'1.3.sz.mell.'!F29+'1.4.sz.mell.'!F29</f>
        <v>0</v>
      </c>
      <c r="G29" s="78">
        <f>'1.2.sz.mell.'!G29+'1.3.sz.mell.'!G29+'1.4.sz.mell.'!G29</f>
        <v>47000000</v>
      </c>
      <c r="H29" s="78">
        <f>'1.2.sz.mell.'!H29+'1.3.sz.mell.'!H29+'1.4.sz.mell.'!H29</f>
        <v>0</v>
      </c>
      <c r="I29" s="78">
        <f>'1.2.sz.mell.'!I29+'1.3.sz.mell.'!I29+'1.4.sz.mell.'!I29</f>
        <v>47000000</v>
      </c>
    </row>
    <row r="30" spans="1:13" s="67" customFormat="1" ht="12" customHeight="1">
      <c r="A30" s="68" t="s">
        <v>463</v>
      </c>
      <c r="B30" s="291" t="s">
        <v>396</v>
      </c>
      <c r="C30" s="75" t="s">
        <v>648</v>
      </c>
      <c r="D30" s="78">
        <f>'1.2.sz.mell.'!D30+'1.3.sz.mell.'!D30+'1.4.sz.mell.'!D30</f>
        <v>800000</v>
      </c>
      <c r="E30" s="78">
        <f>'1.2.sz.mell.'!E30+'1.3.sz.mell.'!E30+'1.4.sz.mell.'!E30</f>
        <v>800000</v>
      </c>
      <c r="F30" s="78">
        <f>'1.2.sz.mell.'!F30+'1.3.sz.mell.'!F30+'1.4.sz.mell.'!F30</f>
        <v>0</v>
      </c>
      <c r="G30" s="78">
        <f>'1.2.sz.mell.'!G30+'1.3.sz.mell.'!G30+'1.4.sz.mell.'!G30</f>
        <v>800000</v>
      </c>
      <c r="H30" s="78">
        <f>'1.2.sz.mell.'!H30+'1.3.sz.mell.'!H30+'1.4.sz.mell.'!H30</f>
        <v>0</v>
      </c>
      <c r="I30" s="78">
        <f>'1.2.sz.mell.'!I30+'1.3.sz.mell.'!I30+'1.4.sz.mell.'!I30</f>
        <v>800000</v>
      </c>
    </row>
    <row r="31" spans="1:13" s="67" customFormat="1" ht="12" customHeight="1" thickBot="1">
      <c r="A31" s="68" t="s">
        <v>712</v>
      </c>
      <c r="B31" s="291" t="s">
        <v>397</v>
      </c>
      <c r="C31" s="75" t="s">
        <v>643</v>
      </c>
      <c r="D31" s="78">
        <f>'1.2.sz.mell.'!D31+'1.3.sz.mell.'!D31+'1.4.sz.mell.'!D31</f>
        <v>1900000</v>
      </c>
      <c r="E31" s="78">
        <f>'1.2.sz.mell.'!E31+'1.3.sz.mell.'!E31+'1.4.sz.mell.'!E31</f>
        <v>1900000</v>
      </c>
      <c r="F31" s="78">
        <f>'1.2.sz.mell.'!F31+'1.3.sz.mell.'!F31+'1.4.sz.mell.'!F31</f>
        <v>0</v>
      </c>
      <c r="G31" s="78">
        <f>'1.2.sz.mell.'!G31+'1.3.sz.mell.'!G31+'1.4.sz.mell.'!G31</f>
        <v>1900000</v>
      </c>
      <c r="H31" s="78">
        <f>'1.2.sz.mell.'!H31+'1.3.sz.mell.'!H31+'1.4.sz.mell.'!H31</f>
        <v>0</v>
      </c>
      <c r="I31" s="78">
        <f>'1.2.sz.mell.'!I31+'1.3.sz.mell.'!I31+'1.4.sz.mell.'!I31</f>
        <v>1900000</v>
      </c>
    </row>
    <row r="32" spans="1:13" s="67" customFormat="1" ht="12" customHeight="1" thickBot="1">
      <c r="A32" s="65" t="s">
        <v>49</v>
      </c>
      <c r="B32" s="288" t="s">
        <v>398</v>
      </c>
      <c r="C32" s="66" t="s">
        <v>50</v>
      </c>
      <c r="D32" s="50">
        <f>SUM(D33:D42)</f>
        <v>223787000</v>
      </c>
      <c r="E32" s="50">
        <f>SUM(E33:E42)</f>
        <v>235278700</v>
      </c>
      <c r="F32" s="50">
        <f t="shared" ref="F32:I32" si="4">SUM(F33:F42)</f>
        <v>-390000</v>
      </c>
      <c r="G32" s="50">
        <f t="shared" si="4"/>
        <v>234888700</v>
      </c>
      <c r="H32" s="50">
        <f t="shared" si="4"/>
        <v>0</v>
      </c>
      <c r="I32" s="50">
        <f t="shared" si="4"/>
        <v>234888700</v>
      </c>
      <c r="K32" s="729"/>
      <c r="M32" s="730"/>
    </row>
    <row r="33" spans="1:13" s="67" customFormat="1" ht="12" customHeight="1">
      <c r="A33" s="68" t="s">
        <v>51</v>
      </c>
      <c r="B33" s="289" t="s">
        <v>399</v>
      </c>
      <c r="C33" s="69" t="s">
        <v>52</v>
      </c>
      <c r="D33" s="70">
        <f>'1.2.sz.mell.'!D33+'1.3.sz.mell.'!D33+'1.4.sz.mell.'!D33</f>
        <v>0</v>
      </c>
      <c r="E33" s="70">
        <f>'1.2.sz.mell.'!E33+'1.3.sz.mell.'!E33+'1.4.sz.mell.'!E33</f>
        <v>442000</v>
      </c>
      <c r="F33" s="70">
        <f>'1.2.sz.mell.'!F33+'1.3.sz.mell.'!F33+'1.4.sz.mell.'!F33</f>
        <v>1275000</v>
      </c>
      <c r="G33" s="70">
        <f>'1.2.sz.mell.'!G33+'1.3.sz.mell.'!G33+'1.4.sz.mell.'!G33</f>
        <v>1717000</v>
      </c>
      <c r="H33" s="70">
        <f>'1.2.sz.mell.'!H33+'1.3.sz.mell.'!H33+'1.4.sz.mell.'!H33</f>
        <v>0</v>
      </c>
      <c r="I33" s="70">
        <f>'1.2.sz.mell.'!I33+'1.3.sz.mell.'!I33+'1.4.sz.mell.'!I33</f>
        <v>1717000</v>
      </c>
      <c r="K33" s="729"/>
      <c r="M33" s="730"/>
    </row>
    <row r="34" spans="1:13" s="67" customFormat="1" ht="12" customHeight="1">
      <c r="A34" s="71" t="s">
        <v>53</v>
      </c>
      <c r="B34" s="290" t="s">
        <v>400</v>
      </c>
      <c r="C34" s="72" t="s">
        <v>54</v>
      </c>
      <c r="D34" s="73">
        <f>'1.2.sz.mell.'!D34+'1.3.sz.mell.'!D34+'1.4.sz.mell.'!D34</f>
        <v>0</v>
      </c>
      <c r="E34" s="73">
        <f>'1.2.sz.mell.'!E34+'1.3.sz.mell.'!E34+'1.4.sz.mell.'!E34</f>
        <v>36415000</v>
      </c>
      <c r="F34" s="73">
        <f>'1.2.sz.mell.'!F34+'1.3.sz.mell.'!F34+'1.4.sz.mell.'!F34</f>
        <v>61866000</v>
      </c>
      <c r="G34" s="73">
        <f>'1.2.sz.mell.'!G34+'1.3.sz.mell.'!G34+'1.4.sz.mell.'!G34</f>
        <v>98281000</v>
      </c>
      <c r="H34" s="73">
        <f>'1.2.sz.mell.'!H34+'1.3.sz.mell.'!H34+'1.4.sz.mell.'!H34</f>
        <v>0</v>
      </c>
      <c r="I34" s="73">
        <f>'1.2.sz.mell.'!I34+'1.3.sz.mell.'!I34+'1.4.sz.mell.'!I34</f>
        <v>98281000</v>
      </c>
      <c r="K34" s="729"/>
      <c r="M34" s="730"/>
    </row>
    <row r="35" spans="1:13" s="67" customFormat="1" ht="12" customHeight="1">
      <c r="A35" s="71" t="s">
        <v>55</v>
      </c>
      <c r="B35" s="290" t="s">
        <v>401</v>
      </c>
      <c r="C35" s="72" t="s">
        <v>56</v>
      </c>
      <c r="D35" s="73">
        <f>'1.2.sz.mell.'!D35+'1.3.sz.mell.'!D35+'1.4.sz.mell.'!D35</f>
        <v>0</v>
      </c>
      <c r="E35" s="73">
        <f>'1.2.sz.mell.'!E35+'1.3.sz.mell.'!E35+'1.4.sz.mell.'!E35</f>
        <v>7113000</v>
      </c>
      <c r="F35" s="73">
        <f>'1.2.sz.mell.'!F35+'1.3.sz.mell.'!F35+'1.4.sz.mell.'!F35</f>
        <v>11083000</v>
      </c>
      <c r="G35" s="73">
        <f>'1.2.sz.mell.'!G35+'1.3.sz.mell.'!G35+'1.4.sz.mell.'!G35</f>
        <v>18196000</v>
      </c>
      <c r="H35" s="73">
        <f>'1.2.sz.mell.'!H35+'1.3.sz.mell.'!H35+'1.4.sz.mell.'!H35</f>
        <v>0</v>
      </c>
      <c r="I35" s="73">
        <f>'1.2.sz.mell.'!I35+'1.3.sz.mell.'!I35+'1.4.sz.mell.'!I35</f>
        <v>18196000</v>
      </c>
      <c r="K35" s="729"/>
      <c r="M35" s="730"/>
    </row>
    <row r="36" spans="1:13" s="67" customFormat="1" ht="12" customHeight="1">
      <c r="A36" s="71" t="s">
        <v>57</v>
      </c>
      <c r="B36" s="290" t="s">
        <v>402</v>
      </c>
      <c r="C36" s="72" t="s">
        <v>58</v>
      </c>
      <c r="D36" s="73">
        <f>'1.2.sz.mell.'!D36+'1.3.sz.mell.'!D36+'1.4.sz.mell.'!D36</f>
        <v>54400000</v>
      </c>
      <c r="E36" s="73">
        <f>'1.2.sz.mell.'!E36+'1.3.sz.mell.'!E36+'1.4.sz.mell.'!E36</f>
        <v>55035700</v>
      </c>
      <c r="F36" s="73">
        <f>'1.2.sz.mell.'!F36+'1.3.sz.mell.'!F36+'1.4.sz.mell.'!F36</f>
        <v>0</v>
      </c>
      <c r="G36" s="73">
        <f>'1.2.sz.mell.'!G36+'1.3.sz.mell.'!G36+'1.4.sz.mell.'!G36</f>
        <v>55035700</v>
      </c>
      <c r="H36" s="73">
        <f>'1.2.sz.mell.'!H36+'1.3.sz.mell.'!H36+'1.4.sz.mell.'!H36</f>
        <v>0</v>
      </c>
      <c r="I36" s="73">
        <f>'1.2.sz.mell.'!I36+'1.3.sz.mell.'!I36+'1.4.sz.mell.'!I36</f>
        <v>55035700</v>
      </c>
      <c r="K36" s="729"/>
      <c r="M36" s="730"/>
    </row>
    <row r="37" spans="1:13" s="67" customFormat="1" ht="12" customHeight="1">
      <c r="A37" s="71" t="s">
        <v>59</v>
      </c>
      <c r="B37" s="290" t="s">
        <v>403</v>
      </c>
      <c r="C37" s="72" t="s">
        <v>60</v>
      </c>
      <c r="D37" s="73">
        <f>'1.2.sz.mell.'!D37+'1.3.sz.mell.'!D37+'1.4.sz.mell.'!D37</f>
        <v>0</v>
      </c>
      <c r="E37" s="73">
        <f>'1.2.sz.mell.'!E37+'1.3.sz.mell.'!E37+'1.4.sz.mell.'!E37</f>
        <v>34993000</v>
      </c>
      <c r="F37" s="73">
        <f>'1.2.sz.mell.'!F37+'1.3.sz.mell.'!F37+'1.4.sz.mell.'!F37</f>
        <v>0</v>
      </c>
      <c r="G37" s="73">
        <f>'1.2.sz.mell.'!G37+'1.3.sz.mell.'!G37+'1.4.sz.mell.'!G37</f>
        <v>34993000</v>
      </c>
      <c r="H37" s="73">
        <f>'1.2.sz.mell.'!H37+'1.3.sz.mell.'!H37+'1.4.sz.mell.'!H37</f>
        <v>0</v>
      </c>
      <c r="I37" s="73">
        <f>'1.2.sz.mell.'!I37+'1.3.sz.mell.'!I37+'1.4.sz.mell.'!I37</f>
        <v>34993000</v>
      </c>
      <c r="K37" s="729"/>
      <c r="M37" s="730"/>
    </row>
    <row r="38" spans="1:13" s="67" customFormat="1" ht="12" customHeight="1">
      <c r="A38" s="71" t="s">
        <v>61</v>
      </c>
      <c r="B38" s="290" t="s">
        <v>404</v>
      </c>
      <c r="C38" s="72" t="s">
        <v>62</v>
      </c>
      <c r="D38" s="73">
        <f>'1.2.sz.mell.'!D38+'1.3.sz.mell.'!D38+'1.4.sz.mell.'!D38</f>
        <v>0</v>
      </c>
      <c r="E38" s="73">
        <f>'1.2.sz.mell.'!E38+'1.3.sz.mell.'!E38+'1.4.sz.mell.'!E38</f>
        <v>13869000</v>
      </c>
      <c r="F38" s="73">
        <f>'1.2.sz.mell.'!F38+'1.3.sz.mell.'!F38+'1.4.sz.mell.'!F38</f>
        <v>7025000</v>
      </c>
      <c r="G38" s="73">
        <f>'1.2.sz.mell.'!G38+'1.3.sz.mell.'!G38+'1.4.sz.mell.'!G38</f>
        <v>20894000</v>
      </c>
      <c r="H38" s="73">
        <f>'1.2.sz.mell.'!H38+'1.3.sz.mell.'!H38+'1.4.sz.mell.'!H38</f>
        <v>0</v>
      </c>
      <c r="I38" s="73">
        <f>'1.2.sz.mell.'!I38+'1.3.sz.mell.'!I38+'1.4.sz.mell.'!I38</f>
        <v>20894000</v>
      </c>
      <c r="K38" s="729"/>
      <c r="M38" s="730"/>
    </row>
    <row r="39" spans="1:13" s="67" customFormat="1" ht="12" customHeight="1">
      <c r="A39" s="71" t="s">
        <v>63</v>
      </c>
      <c r="B39" s="290" t="s">
        <v>405</v>
      </c>
      <c r="C39" s="72" t="s">
        <v>64</v>
      </c>
      <c r="D39" s="73">
        <f>'1.2.sz.mell.'!D39+'1.3.sz.mell.'!D39+'1.4.sz.mell.'!D39</f>
        <v>0</v>
      </c>
      <c r="E39" s="73">
        <f>'1.2.sz.mell.'!E39+'1.3.sz.mell.'!E39+'1.4.sz.mell.'!E39</f>
        <v>2336000</v>
      </c>
      <c r="F39" s="73">
        <f>'1.2.sz.mell.'!F39+'1.3.sz.mell.'!F39+'1.4.sz.mell.'!F39</f>
        <v>0</v>
      </c>
      <c r="G39" s="73">
        <f>'1.2.sz.mell.'!G39+'1.3.sz.mell.'!G39+'1.4.sz.mell.'!G39</f>
        <v>2336000</v>
      </c>
      <c r="H39" s="73">
        <f>'1.2.sz.mell.'!H39+'1.3.sz.mell.'!H39+'1.4.sz.mell.'!H39</f>
        <v>0</v>
      </c>
      <c r="I39" s="73">
        <f>'1.2.sz.mell.'!I39+'1.3.sz.mell.'!I39+'1.4.sz.mell.'!I39</f>
        <v>2336000</v>
      </c>
      <c r="K39" s="729"/>
      <c r="M39" s="730"/>
    </row>
    <row r="40" spans="1:13" s="67" customFormat="1" ht="12" customHeight="1">
      <c r="A40" s="71" t="s">
        <v>65</v>
      </c>
      <c r="B40" s="290" t="s">
        <v>406</v>
      </c>
      <c r="C40" s="72" t="s">
        <v>66</v>
      </c>
      <c r="D40" s="73">
        <f>'1.2.sz.mell.'!D40+'1.3.sz.mell.'!D40+'1.4.sz.mell.'!D40</f>
        <v>0</v>
      </c>
      <c r="E40" s="73">
        <f>'1.2.sz.mell.'!E40+'1.3.sz.mell.'!E40+'1.4.sz.mell.'!E40</f>
        <v>18000</v>
      </c>
      <c r="F40" s="73">
        <f>'1.2.sz.mell.'!F40+'1.3.sz.mell.'!F40+'1.4.sz.mell.'!F40</f>
        <v>2000000</v>
      </c>
      <c r="G40" s="73">
        <f>'1.2.sz.mell.'!G40+'1.3.sz.mell.'!G40+'1.4.sz.mell.'!G40</f>
        <v>2018000</v>
      </c>
      <c r="H40" s="73">
        <f>'1.2.sz.mell.'!H40+'1.3.sz.mell.'!H40+'1.4.sz.mell.'!H40</f>
        <v>0</v>
      </c>
      <c r="I40" s="73">
        <f>'1.2.sz.mell.'!I40+'1.3.sz.mell.'!I40+'1.4.sz.mell.'!I40</f>
        <v>2018000</v>
      </c>
      <c r="K40" s="729"/>
      <c r="M40" s="730"/>
    </row>
    <row r="41" spans="1:13" s="67" customFormat="1" ht="12" customHeight="1">
      <c r="A41" s="71" t="s">
        <v>67</v>
      </c>
      <c r="B41" s="290" t="s">
        <v>407</v>
      </c>
      <c r="C41" s="72" t="s">
        <v>68</v>
      </c>
      <c r="D41" s="79">
        <f>'1.2.sz.mell.'!D41+'1.3.sz.mell.'!D41+'1.4.sz.mell.'!D41</f>
        <v>0</v>
      </c>
      <c r="E41" s="79">
        <f>'1.2.sz.mell.'!E41+'1.3.sz.mell.'!E41+'1.4.sz.mell.'!E41</f>
        <v>390000</v>
      </c>
      <c r="F41" s="79">
        <f>'1.2.sz.mell.'!F41+'1.3.sz.mell.'!F41+'1.4.sz.mell.'!F41</f>
        <v>-390000</v>
      </c>
      <c r="G41" s="79">
        <f>'1.2.sz.mell.'!G41+'1.3.sz.mell.'!G41+'1.4.sz.mell.'!G41</f>
        <v>0</v>
      </c>
      <c r="H41" s="79">
        <f>'1.2.sz.mell.'!H41+'1.3.sz.mell.'!H41+'1.4.sz.mell.'!H41</f>
        <v>0</v>
      </c>
      <c r="I41" s="79">
        <f>'1.2.sz.mell.'!I41+'1.3.sz.mell.'!I41+'1.4.sz.mell.'!I41</f>
        <v>0</v>
      </c>
      <c r="K41" s="729"/>
      <c r="M41" s="730"/>
    </row>
    <row r="42" spans="1:13" s="67" customFormat="1" ht="12" customHeight="1" thickBot="1">
      <c r="A42" s="74" t="s">
        <v>69</v>
      </c>
      <c r="B42" s="290" t="s">
        <v>408</v>
      </c>
      <c r="C42" s="75" t="s">
        <v>70</v>
      </c>
      <c r="D42" s="80">
        <f>'1.2.sz.mell.'!D42+'1.3.sz.mell.'!D42+'1.4.sz.mell.'!D42</f>
        <v>169387000</v>
      </c>
      <c r="E42" s="80">
        <f>'1.2.sz.mell.'!E42+'1.3.sz.mell.'!E42+'1.4.sz.mell.'!E42</f>
        <v>84667000</v>
      </c>
      <c r="F42" s="80">
        <f>'1.2.sz.mell.'!F42+'1.3.sz.mell.'!F42+'1.4.sz.mell.'!F42</f>
        <v>-83249000</v>
      </c>
      <c r="G42" s="80">
        <f>'1.2.sz.mell.'!G42+'1.3.sz.mell.'!G42+'1.4.sz.mell.'!G42</f>
        <v>1418000</v>
      </c>
      <c r="H42" s="80"/>
      <c r="I42" s="80">
        <f>'1.2.sz.mell.'!I42+'1.3.sz.mell.'!I42+'1.4.sz.mell.'!I42</f>
        <v>1418000</v>
      </c>
      <c r="K42" s="729"/>
      <c r="M42" s="730"/>
    </row>
    <row r="43" spans="1:13" s="67" customFormat="1" ht="12" customHeight="1" thickBot="1">
      <c r="A43" s="65" t="s">
        <v>71</v>
      </c>
      <c r="B43" s="288" t="s">
        <v>409</v>
      </c>
      <c r="C43" s="66" t="s">
        <v>72</v>
      </c>
      <c r="D43" s="50">
        <f>SUM(D44:D48)</f>
        <v>40000000</v>
      </c>
      <c r="E43" s="50">
        <f>SUM(E44:E48)</f>
        <v>20000000</v>
      </c>
      <c r="F43" s="50">
        <f t="shared" ref="F43:I43" si="5">SUM(F44:F48)</f>
        <v>0</v>
      </c>
      <c r="G43" s="50">
        <f t="shared" si="5"/>
        <v>20000000</v>
      </c>
      <c r="H43" s="50">
        <f t="shared" si="5"/>
        <v>0</v>
      </c>
      <c r="I43" s="50">
        <f t="shared" si="5"/>
        <v>20000000</v>
      </c>
    </row>
    <row r="44" spans="1:13" s="67" customFormat="1" ht="12" customHeight="1">
      <c r="A44" s="68" t="s">
        <v>73</v>
      </c>
      <c r="B44" s="289" t="s">
        <v>410</v>
      </c>
      <c r="C44" s="69" t="s">
        <v>74</v>
      </c>
      <c r="D44" s="81">
        <f>'1.2.sz.mell.'!D44+'1.3.sz.mell.'!D44+'1.4.sz.mell.'!D44</f>
        <v>0</v>
      </c>
      <c r="E44" s="81">
        <f>'1.2.sz.mell.'!E44+'1.3.sz.mell.'!E44+'1.4.sz.mell.'!E44</f>
        <v>0</v>
      </c>
      <c r="F44" s="81">
        <f>'1.2.sz.mell.'!F44+'1.3.sz.mell.'!F44+'1.4.sz.mell.'!F44</f>
        <v>0</v>
      </c>
      <c r="G44" s="81">
        <f>'1.2.sz.mell.'!G44+'1.3.sz.mell.'!G44+'1.4.sz.mell.'!G44</f>
        <v>0</v>
      </c>
      <c r="H44" s="81">
        <f>'1.2.sz.mell.'!H44+'1.3.sz.mell.'!H44+'1.4.sz.mell.'!H44</f>
        <v>0</v>
      </c>
      <c r="I44" s="81">
        <f>'1.2.sz.mell.'!I44+'1.3.sz.mell.'!I44+'1.4.sz.mell.'!I44</f>
        <v>0</v>
      </c>
    </row>
    <row r="45" spans="1:13" s="67" customFormat="1" ht="12" customHeight="1">
      <c r="A45" s="71" t="s">
        <v>75</v>
      </c>
      <c r="B45" s="290" t="s">
        <v>411</v>
      </c>
      <c r="C45" s="72" t="s">
        <v>76</v>
      </c>
      <c r="D45" s="79">
        <f>'1.2.sz.mell.'!D45+'1.3.sz.mell.'!D45+'1.4.sz.mell.'!D45</f>
        <v>20000000</v>
      </c>
      <c r="E45" s="79">
        <f>'1.2.sz.mell.'!E45+'1.3.sz.mell.'!E45+'1.4.sz.mell.'!E45</f>
        <v>20000000</v>
      </c>
      <c r="F45" s="79">
        <f>'1.2.sz.mell.'!F45+'1.3.sz.mell.'!F45+'1.4.sz.mell.'!F45</f>
        <v>0</v>
      </c>
      <c r="G45" s="79">
        <f>'1.2.sz.mell.'!G45+'1.3.sz.mell.'!G45+'1.4.sz.mell.'!G45</f>
        <v>20000000</v>
      </c>
      <c r="H45" s="79">
        <f>'1.2.sz.mell.'!H45+'1.3.sz.mell.'!H45+'1.4.sz.mell.'!H45</f>
        <v>0</v>
      </c>
      <c r="I45" s="79">
        <f>'1.2.sz.mell.'!I45+'1.3.sz.mell.'!I45+'1.4.sz.mell.'!I45</f>
        <v>20000000</v>
      </c>
    </row>
    <row r="46" spans="1:13" s="67" customFormat="1" ht="12" customHeight="1">
      <c r="A46" s="71" t="s">
        <v>77</v>
      </c>
      <c r="B46" s="290" t="s">
        <v>412</v>
      </c>
      <c r="C46" s="72" t="s">
        <v>78</v>
      </c>
      <c r="D46" s="79">
        <f>'1.2.sz.mell.'!D46+'1.3.sz.mell.'!D46+'1.4.sz.mell.'!D46</f>
        <v>20000000</v>
      </c>
      <c r="E46" s="79">
        <f>'1.2.sz.mell.'!E46+'1.3.sz.mell.'!E46+'1.4.sz.mell.'!E46</f>
        <v>0</v>
      </c>
      <c r="F46" s="79">
        <f>'1.2.sz.mell.'!F46+'1.3.sz.mell.'!F46+'1.4.sz.mell.'!F46</f>
        <v>0</v>
      </c>
      <c r="G46" s="79">
        <f>'1.2.sz.mell.'!G46+'1.3.sz.mell.'!G46+'1.4.sz.mell.'!G46</f>
        <v>0</v>
      </c>
      <c r="H46" s="79">
        <f>'1.2.sz.mell.'!H46+'1.3.sz.mell.'!H46+'1.4.sz.mell.'!H46</f>
        <v>0</v>
      </c>
      <c r="I46" s="79">
        <f>'1.2.sz.mell.'!I46+'1.3.sz.mell.'!I46+'1.4.sz.mell.'!I46</f>
        <v>0</v>
      </c>
    </row>
    <row r="47" spans="1:13" s="67" customFormat="1" ht="12" customHeight="1">
      <c r="A47" s="71" t="s">
        <v>79</v>
      </c>
      <c r="B47" s="290" t="s">
        <v>413</v>
      </c>
      <c r="C47" s="72" t="s">
        <v>80</v>
      </c>
      <c r="D47" s="79">
        <f>'1.2.sz.mell.'!D47+'1.3.sz.mell.'!D47+'1.4.sz.mell.'!D47</f>
        <v>0</v>
      </c>
      <c r="E47" s="79">
        <f>'1.2.sz.mell.'!E47+'1.3.sz.mell.'!E47+'1.4.sz.mell.'!E47</f>
        <v>0</v>
      </c>
      <c r="F47" s="79">
        <f>'1.2.sz.mell.'!F47+'1.3.sz.mell.'!F47+'1.4.sz.mell.'!F47</f>
        <v>0</v>
      </c>
      <c r="G47" s="79">
        <f>'1.2.sz.mell.'!G47+'1.3.sz.mell.'!G47+'1.4.sz.mell.'!G47</f>
        <v>0</v>
      </c>
      <c r="H47" s="79">
        <f>'1.2.sz.mell.'!H47+'1.3.sz.mell.'!H47+'1.4.sz.mell.'!H47</f>
        <v>0</v>
      </c>
      <c r="I47" s="79">
        <f>'1.2.sz.mell.'!I47+'1.3.sz.mell.'!I47+'1.4.sz.mell.'!I47</f>
        <v>0</v>
      </c>
    </row>
    <row r="48" spans="1:13" s="67" customFormat="1" ht="12" customHeight="1" thickBot="1">
      <c r="A48" s="74" t="s">
        <v>81</v>
      </c>
      <c r="B48" s="290" t="s">
        <v>414</v>
      </c>
      <c r="C48" s="75" t="s">
        <v>82</v>
      </c>
      <c r="D48" s="80">
        <f>'1.2.sz.mell.'!D48+'1.3.sz.mell.'!D48+'1.4.sz.mell.'!D48</f>
        <v>0</v>
      </c>
      <c r="E48" s="80">
        <f>'1.2.sz.mell.'!E48+'1.3.sz.mell.'!E48+'1.4.sz.mell.'!E48</f>
        <v>0</v>
      </c>
      <c r="F48" s="80">
        <f>'1.2.sz.mell.'!F48+'1.3.sz.mell.'!F48+'1.4.sz.mell.'!F48</f>
        <v>0</v>
      </c>
      <c r="G48" s="80">
        <f>'1.2.sz.mell.'!G48+'1.3.sz.mell.'!G48+'1.4.sz.mell.'!G48</f>
        <v>0</v>
      </c>
      <c r="H48" s="80">
        <f>'1.2.sz.mell.'!H48+'1.3.sz.mell.'!H48+'1.4.sz.mell.'!H48</f>
        <v>0</v>
      </c>
      <c r="I48" s="80">
        <f>'1.2.sz.mell.'!I48+'1.3.sz.mell.'!I48+'1.4.sz.mell.'!I48</f>
        <v>0</v>
      </c>
    </row>
    <row r="49" spans="1:9" s="67" customFormat="1" ht="12" customHeight="1" thickBot="1">
      <c r="A49" s="65" t="s">
        <v>83</v>
      </c>
      <c r="B49" s="288" t="s">
        <v>415</v>
      </c>
      <c r="C49" s="66" t="s">
        <v>84</v>
      </c>
      <c r="D49" s="50">
        <f>SUM(D50:D54)</f>
        <v>0</v>
      </c>
      <c r="E49" s="50">
        <f>SUM(E50:E54)</f>
        <v>5677495</v>
      </c>
      <c r="F49" s="50">
        <f t="shared" ref="F49:I49" si="6">SUM(F50:F54)</f>
        <v>-1336506</v>
      </c>
      <c r="G49" s="50">
        <f t="shared" si="6"/>
        <v>4340989</v>
      </c>
      <c r="H49" s="50">
        <f t="shared" si="6"/>
        <v>0</v>
      </c>
      <c r="I49" s="50">
        <f t="shared" si="6"/>
        <v>4340989</v>
      </c>
    </row>
    <row r="50" spans="1:9" s="67" customFormat="1" ht="12.75">
      <c r="A50" s="68" t="s">
        <v>654</v>
      </c>
      <c r="B50" s="289" t="s">
        <v>416</v>
      </c>
      <c r="C50" s="69" t="s">
        <v>651</v>
      </c>
      <c r="D50" s="70">
        <f>'1.2.sz.mell.'!D50+'1.3.sz.mell.'!D50+'1.4.sz.mell.'!D50</f>
        <v>0</v>
      </c>
      <c r="E50" s="70">
        <f>'1.2.sz.mell.'!E50+'1.3.sz.mell.'!E50+'1.4.sz.mell.'!E50</f>
        <v>0</v>
      </c>
      <c r="F50" s="70">
        <f>'1.2.sz.mell.'!F50+'1.3.sz.mell.'!F50+'1.4.sz.mell.'!F50</f>
        <v>0</v>
      </c>
      <c r="G50" s="70">
        <f>'1.2.sz.mell.'!G50+'1.3.sz.mell.'!G50+'1.4.sz.mell.'!G50</f>
        <v>0</v>
      </c>
      <c r="H50" s="70">
        <f>'1.2.sz.mell.'!H50+'1.3.sz.mell.'!H50+'1.4.sz.mell.'!H50</f>
        <v>0</v>
      </c>
      <c r="I50" s="70">
        <f>'1.2.sz.mell.'!I50+'1.3.sz.mell.'!I50+'1.4.sz.mell.'!I50</f>
        <v>0</v>
      </c>
    </row>
    <row r="51" spans="1:9" s="67" customFormat="1" ht="12" customHeight="1">
      <c r="A51" s="68" t="s">
        <v>655</v>
      </c>
      <c r="B51" s="290" t="s">
        <v>417</v>
      </c>
      <c r="C51" s="72" t="s">
        <v>652</v>
      </c>
      <c r="D51" s="70">
        <f>'1.2.sz.mell.'!D51+'1.3.sz.mell.'!D51+'1.4.sz.mell.'!D51</f>
        <v>0</v>
      </c>
      <c r="E51" s="70">
        <f>'1.2.sz.mell.'!E51+'1.3.sz.mell.'!E51+'1.4.sz.mell.'!E51</f>
        <v>0</v>
      </c>
      <c r="F51" s="70">
        <f>'1.2.sz.mell.'!F51+'1.3.sz.mell.'!F51+'1.4.sz.mell.'!F51</f>
        <v>0</v>
      </c>
      <c r="G51" s="70">
        <f>'1.2.sz.mell.'!G51+'1.3.sz.mell.'!G51+'1.4.sz.mell.'!G51</f>
        <v>0</v>
      </c>
      <c r="H51" s="70">
        <f>'1.2.sz.mell.'!H51+'1.3.sz.mell.'!H51+'1.4.sz.mell.'!H51</f>
        <v>0</v>
      </c>
      <c r="I51" s="70">
        <f>'1.2.sz.mell.'!I51+'1.3.sz.mell.'!I51+'1.4.sz.mell.'!I51</f>
        <v>0</v>
      </c>
    </row>
    <row r="52" spans="1:9" s="67" customFormat="1" ht="13.5" customHeight="1">
      <c r="A52" s="68" t="s">
        <v>656</v>
      </c>
      <c r="B52" s="290" t="s">
        <v>418</v>
      </c>
      <c r="C52" s="72" t="s">
        <v>700</v>
      </c>
      <c r="D52" s="70">
        <f>'1.2.sz.mell.'!D52+'1.3.sz.mell.'!D52+'1.4.sz.mell.'!D52</f>
        <v>0</v>
      </c>
      <c r="E52" s="70">
        <f>'1.2.sz.mell.'!E52+'1.3.sz.mell.'!E52+'1.4.sz.mell.'!E52</f>
        <v>0</v>
      </c>
      <c r="F52" s="70">
        <f>'1.2.sz.mell.'!F52+'1.3.sz.mell.'!F52+'1.4.sz.mell.'!F52</f>
        <v>0</v>
      </c>
      <c r="G52" s="70">
        <f>'1.2.sz.mell.'!G52+'1.3.sz.mell.'!G52+'1.4.sz.mell.'!G52</f>
        <v>0</v>
      </c>
      <c r="H52" s="70">
        <f>'1.2.sz.mell.'!H52+'1.3.sz.mell.'!H52+'1.4.sz.mell.'!H52</f>
        <v>0</v>
      </c>
      <c r="I52" s="70">
        <f>'1.2.sz.mell.'!I52+'1.3.sz.mell.'!I52+'1.4.sz.mell.'!I52</f>
        <v>0</v>
      </c>
    </row>
    <row r="53" spans="1:9" s="67" customFormat="1" ht="12.75">
      <c r="A53" s="68" t="s">
        <v>657</v>
      </c>
      <c r="B53" s="290" t="s">
        <v>653</v>
      </c>
      <c r="C53" s="72" t="s">
        <v>659</v>
      </c>
      <c r="D53" s="70">
        <f>'1.2.sz.mell.'!D53+'1.3.sz.mell.'!D53+'1.4.sz.mell.'!D53</f>
        <v>0</v>
      </c>
      <c r="E53" s="70">
        <f>'1.2.sz.mell.'!E53+'1.3.sz.mell.'!E53+'1.4.sz.mell.'!E53</f>
        <v>1500000</v>
      </c>
      <c r="F53" s="70">
        <f>'1.2.sz.mell.'!F53+'1.3.sz.mell.'!F53+'1.4.sz.mell.'!F53</f>
        <v>0</v>
      </c>
      <c r="G53" s="70">
        <f>'1.2.sz.mell.'!G53+'1.3.sz.mell.'!G53+'1.4.sz.mell.'!G53</f>
        <v>1500000</v>
      </c>
      <c r="H53" s="70">
        <f>'1.2.sz.mell.'!H53+'1.3.sz.mell.'!H53+'1.4.sz.mell.'!H53</f>
        <v>0</v>
      </c>
      <c r="I53" s="70">
        <f>'1.2.sz.mell.'!I53+'1.3.sz.mell.'!I53+'1.4.sz.mell.'!I53</f>
        <v>1500000</v>
      </c>
    </row>
    <row r="54" spans="1:9" s="67" customFormat="1" ht="12" customHeight="1" thickBot="1">
      <c r="A54" s="68" t="s">
        <v>658</v>
      </c>
      <c r="B54" s="290" t="s">
        <v>650</v>
      </c>
      <c r="C54" s="72" t="s">
        <v>660</v>
      </c>
      <c r="D54" s="70">
        <f>'1.2.sz.mell.'!D54+'1.3.sz.mell.'!D54+'1.4.sz.mell.'!D54</f>
        <v>0</v>
      </c>
      <c r="E54" s="70">
        <f>'1.2.sz.mell.'!E54+'1.3.sz.mell.'!E54+'1.4.sz.mell.'!E54</f>
        <v>4177495</v>
      </c>
      <c r="F54" s="70">
        <f>'1.2.sz.mell.'!F54+'1.3.sz.mell.'!F54+'1.4.sz.mell.'!F54</f>
        <v>-1336506</v>
      </c>
      <c r="G54" s="70">
        <f>'1.2.sz.mell.'!G54+'1.3.sz.mell.'!G54+'1.4.sz.mell.'!G54</f>
        <v>2840989</v>
      </c>
      <c r="H54" s="70">
        <f>'1.2.sz.mell.'!H54+'1.3.sz.mell.'!H54+'1.4.sz.mell.'!H54</f>
        <v>0</v>
      </c>
      <c r="I54" s="70">
        <f>'1.2.sz.mell.'!I54+'1.3.sz.mell.'!I54+'1.4.sz.mell.'!I54</f>
        <v>2840989</v>
      </c>
    </row>
    <row r="55" spans="1:9" s="67" customFormat="1" ht="12" customHeight="1" thickBot="1">
      <c r="A55" s="65" t="s">
        <v>89</v>
      </c>
      <c r="B55" s="288" t="s">
        <v>419</v>
      </c>
      <c r="C55" s="76" t="s">
        <v>90</v>
      </c>
      <c r="D55" s="50">
        <f>SUM(D56:D58)</f>
        <v>0</v>
      </c>
      <c r="E55" s="50">
        <f>SUM(E56:E58)</f>
        <v>0</v>
      </c>
      <c r="F55" s="50">
        <f t="shared" ref="F55:I55" si="7">SUM(F56:F58)</f>
        <v>0</v>
      </c>
      <c r="G55" s="50">
        <f t="shared" si="7"/>
        <v>0</v>
      </c>
      <c r="H55" s="50">
        <f t="shared" si="7"/>
        <v>0</v>
      </c>
      <c r="I55" s="50">
        <f t="shared" si="7"/>
        <v>0</v>
      </c>
    </row>
    <row r="56" spans="1:9" s="67" customFormat="1" ht="12" customHeight="1">
      <c r="A56" s="68" t="s">
        <v>666</v>
      </c>
      <c r="B56" s="289" t="s">
        <v>420</v>
      </c>
      <c r="C56" s="69" t="s">
        <v>661</v>
      </c>
      <c r="D56" s="79">
        <f>'1.2.sz.mell.'!D56+'1.3.sz.mell.'!D56+'1.4.sz.mell.'!D56</f>
        <v>0</v>
      </c>
      <c r="E56" s="79">
        <f>'1.2.sz.mell.'!E56+'1.3.sz.mell.'!E56+'1.4.sz.mell.'!E56</f>
        <v>0</v>
      </c>
      <c r="F56" s="79">
        <f>'1.2.sz.mell.'!F56+'1.3.sz.mell.'!F56+'1.4.sz.mell.'!F56</f>
        <v>0</v>
      </c>
      <c r="G56" s="79">
        <f>'1.2.sz.mell.'!G56+'1.3.sz.mell.'!G56+'1.4.sz.mell.'!G56</f>
        <v>0</v>
      </c>
      <c r="H56" s="79">
        <f>'1.2.sz.mell.'!H56+'1.3.sz.mell.'!H56+'1.4.sz.mell.'!H56</f>
        <v>0</v>
      </c>
      <c r="I56" s="79">
        <f>'1.2.sz.mell.'!I56+'1.3.sz.mell.'!I56+'1.4.sz.mell.'!I56</f>
        <v>0</v>
      </c>
    </row>
    <row r="57" spans="1:9" s="67" customFormat="1" ht="12" customHeight="1">
      <c r="A57" s="68" t="s">
        <v>667</v>
      </c>
      <c r="B57" s="289" t="s">
        <v>421</v>
      </c>
      <c r="C57" s="72" t="s">
        <v>662</v>
      </c>
      <c r="D57" s="79">
        <f>'1.2.sz.mell.'!D57+'1.3.sz.mell.'!D57+'1.4.sz.mell.'!D57</f>
        <v>0</v>
      </c>
      <c r="E57" s="79">
        <f>'1.2.sz.mell.'!E57+'1.3.sz.mell.'!E57+'1.4.sz.mell.'!E57</f>
        <v>0</v>
      </c>
      <c r="F57" s="79">
        <f>'1.2.sz.mell.'!F57+'1.3.sz.mell.'!F57+'1.4.sz.mell.'!F57</f>
        <v>0</v>
      </c>
      <c r="G57" s="79">
        <f>'1.2.sz.mell.'!G57+'1.3.sz.mell.'!G57+'1.4.sz.mell.'!G57</f>
        <v>0</v>
      </c>
      <c r="H57" s="79">
        <f>'1.2.sz.mell.'!H57+'1.3.sz.mell.'!H57+'1.4.sz.mell.'!H57</f>
        <v>0</v>
      </c>
      <c r="I57" s="79">
        <f>'1.2.sz.mell.'!I57+'1.3.sz.mell.'!I57+'1.4.sz.mell.'!I57</f>
        <v>0</v>
      </c>
    </row>
    <row r="58" spans="1:9" s="67" customFormat="1" ht="11.25" customHeight="1">
      <c r="A58" s="68" t="s">
        <v>668</v>
      </c>
      <c r="B58" s="289" t="s">
        <v>422</v>
      </c>
      <c r="C58" s="72" t="s">
        <v>701</v>
      </c>
      <c r="D58" s="79">
        <f>'1.2.sz.mell.'!D58+'1.3.sz.mell.'!D58+'1.4.sz.mell.'!D58</f>
        <v>0</v>
      </c>
      <c r="E58" s="79">
        <f>'1.2.sz.mell.'!E58+'1.3.sz.mell.'!E58+'1.4.sz.mell.'!E58</f>
        <v>0</v>
      </c>
      <c r="F58" s="79">
        <f>'1.2.sz.mell.'!F58+'1.3.sz.mell.'!F58+'1.4.sz.mell.'!F58</f>
        <v>0</v>
      </c>
      <c r="G58" s="79">
        <f>'1.2.sz.mell.'!G58+'1.3.sz.mell.'!G58+'1.4.sz.mell.'!G58</f>
        <v>0</v>
      </c>
      <c r="H58" s="79">
        <f>'1.2.sz.mell.'!H58+'1.3.sz.mell.'!H58+'1.4.sz.mell.'!H58</f>
        <v>0</v>
      </c>
      <c r="I58" s="79">
        <f>'1.2.sz.mell.'!I58+'1.3.sz.mell.'!I58+'1.4.sz.mell.'!I58</f>
        <v>0</v>
      </c>
    </row>
    <row r="59" spans="1:9" s="67" customFormat="1" ht="12" customHeight="1">
      <c r="A59" s="68" t="s">
        <v>669</v>
      </c>
      <c r="B59" s="295" t="s">
        <v>664</v>
      </c>
      <c r="C59" s="75" t="s">
        <v>663</v>
      </c>
      <c r="D59" s="79">
        <f>'1.2.sz.mell.'!D59+'1.3.sz.mell.'!D59+'1.4.sz.mell.'!D59</f>
        <v>0</v>
      </c>
      <c r="E59" s="79">
        <f>'1.2.sz.mell.'!E59+'1.3.sz.mell.'!E59+'1.4.sz.mell.'!E59</f>
        <v>0</v>
      </c>
      <c r="F59" s="79">
        <f>'1.2.sz.mell.'!F59+'1.3.sz.mell.'!F59+'1.4.sz.mell.'!F59</f>
        <v>0</v>
      </c>
      <c r="G59" s="79">
        <f>'1.2.sz.mell.'!G59+'1.3.sz.mell.'!G59+'1.4.sz.mell.'!G59</f>
        <v>0</v>
      </c>
      <c r="H59" s="79">
        <f>'1.2.sz.mell.'!H59+'1.3.sz.mell.'!H59+'1.4.sz.mell.'!H59</f>
        <v>0</v>
      </c>
      <c r="I59" s="79">
        <f>'1.2.sz.mell.'!I59+'1.3.sz.mell.'!I59+'1.4.sz.mell.'!I59</f>
        <v>0</v>
      </c>
    </row>
    <row r="60" spans="1:9" s="67" customFormat="1" ht="12" customHeight="1" thickBot="1">
      <c r="A60" s="68" t="s">
        <v>670</v>
      </c>
      <c r="B60" s="291" t="s">
        <v>671</v>
      </c>
      <c r="C60" s="75" t="s">
        <v>665</v>
      </c>
      <c r="D60" s="79">
        <f>'1.2.sz.mell.'!D60+'1.3.sz.mell.'!D60+'1.4.sz.mell.'!D60</f>
        <v>0</v>
      </c>
      <c r="E60" s="79">
        <f>'1.2.sz.mell.'!E60+'1.3.sz.mell.'!E60+'1.4.sz.mell.'!E60</f>
        <v>0</v>
      </c>
      <c r="F60" s="79">
        <f>'1.2.sz.mell.'!F60+'1.3.sz.mell.'!F60+'1.4.sz.mell.'!F60</f>
        <v>0</v>
      </c>
      <c r="G60" s="79">
        <f>'1.2.sz.mell.'!G60+'1.3.sz.mell.'!G60+'1.4.sz.mell.'!G60</f>
        <v>0</v>
      </c>
      <c r="H60" s="79">
        <f>'1.2.sz.mell.'!H60+'1.3.sz.mell.'!H60+'1.4.sz.mell.'!H60</f>
        <v>0</v>
      </c>
      <c r="I60" s="79">
        <f>'1.2.sz.mell.'!I60+'1.3.sz.mell.'!I60+'1.4.sz.mell.'!I60</f>
        <v>0</v>
      </c>
    </row>
    <row r="61" spans="1:9" s="67" customFormat="1" ht="12" customHeight="1" thickBot="1">
      <c r="A61" s="65" t="s">
        <v>95</v>
      </c>
      <c r="B61" s="288"/>
      <c r="C61" s="66" t="s">
        <v>96</v>
      </c>
      <c r="D61" s="55">
        <f>+D5+D12+D18+D24+D32+D43+D49+D55</f>
        <v>1649147300</v>
      </c>
      <c r="E61" s="55">
        <f>+E5+E12+E18+E24+E32+E43+E49+E55</f>
        <v>1749055573</v>
      </c>
      <c r="F61" s="55">
        <f t="shared" ref="F61:I61" si="8">+F5+F12+F18+F24+F32+F43+F49+F55</f>
        <v>84155410</v>
      </c>
      <c r="G61" s="55">
        <f t="shared" si="8"/>
        <v>1833210983</v>
      </c>
      <c r="H61" s="55">
        <f t="shared" si="8"/>
        <v>0</v>
      </c>
      <c r="I61" s="55">
        <f t="shared" si="8"/>
        <v>1833210983</v>
      </c>
    </row>
    <row r="62" spans="1:9" s="67" customFormat="1" ht="12" customHeight="1" thickBot="1">
      <c r="A62" s="82" t="s">
        <v>97</v>
      </c>
      <c r="B62" s="288" t="s">
        <v>424</v>
      </c>
      <c r="C62" s="76" t="s">
        <v>98</v>
      </c>
      <c r="D62" s="50">
        <f>SUM(D63:D65)</f>
        <v>0</v>
      </c>
      <c r="E62" s="50">
        <f>SUM(E63:E65)</f>
        <v>0</v>
      </c>
      <c r="F62" s="50">
        <f t="shared" ref="F62:I62" si="9">SUM(F63:F65)</f>
        <v>0</v>
      </c>
      <c r="G62" s="50">
        <f t="shared" si="9"/>
        <v>0</v>
      </c>
      <c r="H62" s="50">
        <f t="shared" si="9"/>
        <v>0</v>
      </c>
      <c r="I62" s="50">
        <f t="shared" si="9"/>
        <v>0</v>
      </c>
    </row>
    <row r="63" spans="1:9" s="67" customFormat="1" ht="12" customHeight="1">
      <c r="A63" s="68" t="s">
        <v>99</v>
      </c>
      <c r="B63" s="289" t="s">
        <v>425</v>
      </c>
      <c r="C63" s="69" t="s">
        <v>100</v>
      </c>
      <c r="D63" s="79">
        <f>'1.2.sz.mell.'!D63+'1.3.sz.mell.'!D63+'1.4.sz.mell.'!D63</f>
        <v>0</v>
      </c>
      <c r="E63" s="79">
        <f>'1.2.sz.mell.'!E63+'1.3.sz.mell.'!E63+'1.4.sz.mell.'!E63</f>
        <v>0</v>
      </c>
      <c r="F63" s="79">
        <f>'1.2.sz.mell.'!F63+'1.3.sz.mell.'!F63+'1.4.sz.mell.'!F63</f>
        <v>0</v>
      </c>
      <c r="G63" s="79">
        <f>'1.2.sz.mell.'!G63+'1.3.sz.mell.'!G63+'1.4.sz.mell.'!G63</f>
        <v>0</v>
      </c>
      <c r="H63" s="79">
        <f>'1.2.sz.mell.'!H63+'1.3.sz.mell.'!H63+'1.4.sz.mell.'!H63</f>
        <v>0</v>
      </c>
      <c r="I63" s="79">
        <f>'1.2.sz.mell.'!I63+'1.3.sz.mell.'!I63+'1.4.sz.mell.'!I63</f>
        <v>0</v>
      </c>
    </row>
    <row r="64" spans="1:9" s="67" customFormat="1" ht="12" customHeight="1">
      <c r="A64" s="71" t="s">
        <v>101</v>
      </c>
      <c r="B64" s="289" t="s">
        <v>426</v>
      </c>
      <c r="C64" s="72" t="s">
        <v>102</v>
      </c>
      <c r="D64" s="79">
        <f>'1.2.sz.mell.'!D64+'1.3.sz.mell.'!D64+'1.4.sz.mell.'!D64</f>
        <v>0</v>
      </c>
      <c r="E64" s="79">
        <f>'1.2.sz.mell.'!E64+'1.3.sz.mell.'!E64+'1.4.sz.mell.'!E64</f>
        <v>0</v>
      </c>
      <c r="F64" s="79">
        <f>'1.2.sz.mell.'!F64+'1.3.sz.mell.'!F64+'1.4.sz.mell.'!F64</f>
        <v>0</v>
      </c>
      <c r="G64" s="79">
        <f>'1.2.sz.mell.'!G64+'1.3.sz.mell.'!G64+'1.4.sz.mell.'!G64</f>
        <v>0</v>
      </c>
      <c r="H64" s="79">
        <f>'1.2.sz.mell.'!H64+'1.3.sz.mell.'!H64+'1.4.sz.mell.'!H64</f>
        <v>0</v>
      </c>
      <c r="I64" s="79">
        <f>'1.2.sz.mell.'!I64+'1.3.sz.mell.'!I64+'1.4.sz.mell.'!I64</f>
        <v>0</v>
      </c>
    </row>
    <row r="65" spans="1:9" s="67" customFormat="1" ht="12" customHeight="1" thickBot="1">
      <c r="A65" s="74" t="s">
        <v>103</v>
      </c>
      <c r="B65" s="289" t="s">
        <v>427</v>
      </c>
      <c r="C65" s="83" t="s">
        <v>104</v>
      </c>
      <c r="D65" s="79">
        <f>'1.2.sz.mell.'!D65+'1.3.sz.mell.'!D65+'1.4.sz.mell.'!D65</f>
        <v>0</v>
      </c>
      <c r="E65" s="79">
        <f>'1.2.sz.mell.'!E65+'1.3.sz.mell.'!E65+'1.4.sz.mell.'!E65</f>
        <v>0</v>
      </c>
      <c r="F65" s="79">
        <f>'1.2.sz.mell.'!F65+'1.3.sz.mell.'!F65+'1.4.sz.mell.'!F65</f>
        <v>0</v>
      </c>
      <c r="G65" s="79">
        <f>'1.2.sz.mell.'!G65+'1.3.sz.mell.'!G65+'1.4.sz.mell.'!G65</f>
        <v>0</v>
      </c>
      <c r="H65" s="79">
        <f>'1.2.sz.mell.'!H65+'1.3.sz.mell.'!H65+'1.4.sz.mell.'!H65</f>
        <v>0</v>
      </c>
      <c r="I65" s="79">
        <f>'1.2.sz.mell.'!I65+'1.3.sz.mell.'!I65+'1.4.sz.mell.'!I65</f>
        <v>0</v>
      </c>
    </row>
    <row r="66" spans="1:9" s="67" customFormat="1" ht="12" customHeight="1" thickBot="1">
      <c r="A66" s="82" t="s">
        <v>105</v>
      </c>
      <c r="B66" s="288" t="s">
        <v>428</v>
      </c>
      <c r="C66" s="76" t="s">
        <v>106</v>
      </c>
      <c r="D66" s="50">
        <f>SUM(D67:D70)</f>
        <v>0</v>
      </c>
      <c r="E66" s="50">
        <f>SUM(E67:E70)</f>
        <v>150000000</v>
      </c>
      <c r="F66" s="50">
        <f t="shared" ref="F66:I66" si="10">SUM(F67:F70)</f>
        <v>390000</v>
      </c>
      <c r="G66" s="50">
        <f t="shared" si="10"/>
        <v>150390000</v>
      </c>
      <c r="H66" s="50">
        <f t="shared" si="10"/>
        <v>0</v>
      </c>
      <c r="I66" s="50">
        <f t="shared" si="10"/>
        <v>150390000</v>
      </c>
    </row>
    <row r="67" spans="1:9" s="67" customFormat="1" ht="12" customHeight="1">
      <c r="A67" s="68" t="s">
        <v>107</v>
      </c>
      <c r="B67" s="289" t="s">
        <v>429</v>
      </c>
      <c r="C67" s="69" t="s">
        <v>672</v>
      </c>
      <c r="D67" s="79">
        <f>'1.2.sz.mell.'!D67+'1.3.sz.mell.'!D67+'1.4.sz.mell.'!D67</f>
        <v>0</v>
      </c>
      <c r="E67" s="79">
        <f>'1.2.sz.mell.'!E67+'1.3.sz.mell.'!E67+'1.4.sz.mell.'!E67</f>
        <v>150000000</v>
      </c>
      <c r="F67" s="79">
        <f>'1.2.sz.mell.'!F67+'1.3.sz.mell.'!F67+'1.4.sz.mell.'!F67</f>
        <v>0</v>
      </c>
      <c r="G67" s="79">
        <f>'1.2.sz.mell.'!G67+'1.3.sz.mell.'!G67+'1.4.sz.mell.'!G67</f>
        <v>150000000</v>
      </c>
      <c r="H67" s="79">
        <f>'1.2.sz.mell.'!H67+'1.3.sz.mell.'!H67+'1.4.sz.mell.'!H67</f>
        <v>0</v>
      </c>
      <c r="I67" s="79">
        <f>'1.2.sz.mell.'!I67+'1.3.sz.mell.'!I67+'1.4.sz.mell.'!I67</f>
        <v>150000000</v>
      </c>
    </row>
    <row r="68" spans="1:9" s="67" customFormat="1" ht="12" customHeight="1">
      <c r="A68" s="71" t="s">
        <v>108</v>
      </c>
      <c r="B68" s="289" t="s">
        <v>430</v>
      </c>
      <c r="C68" s="72" t="s">
        <v>673</v>
      </c>
      <c r="D68" s="79">
        <f>'1.2.sz.mell.'!D68+'1.3.sz.mell.'!D68+'1.4.sz.mell.'!D68</f>
        <v>0</v>
      </c>
      <c r="E68" s="79">
        <f>'1.2.sz.mell.'!E68+'1.3.sz.mell.'!E68+'1.4.sz.mell.'!E68</f>
        <v>0</v>
      </c>
      <c r="F68" s="79">
        <f>'1.2.sz.mell.'!F68+'1.3.sz.mell.'!F68+'1.4.sz.mell.'!F68</f>
        <v>0</v>
      </c>
      <c r="G68" s="79">
        <f>'1.2.sz.mell.'!G68+'1.3.sz.mell.'!G68+'1.4.sz.mell.'!G68</f>
        <v>0</v>
      </c>
      <c r="H68" s="79">
        <f>'1.2.sz.mell.'!H68+'1.3.sz.mell.'!H68+'1.4.sz.mell.'!H68</f>
        <v>0</v>
      </c>
      <c r="I68" s="79">
        <f>'1.2.sz.mell.'!I68+'1.3.sz.mell.'!I68+'1.4.sz.mell.'!I68</f>
        <v>0</v>
      </c>
    </row>
    <row r="69" spans="1:9" s="67" customFormat="1" ht="12" customHeight="1">
      <c r="A69" s="71" t="s">
        <v>109</v>
      </c>
      <c r="B69" s="289" t="s">
        <v>431</v>
      </c>
      <c r="C69" s="72" t="s">
        <v>674</v>
      </c>
      <c r="D69" s="79">
        <f>'1.2.sz.mell.'!D69+'1.3.sz.mell.'!D69+'1.4.sz.mell.'!D69</f>
        <v>0</v>
      </c>
      <c r="E69" s="79">
        <f>'1.2.sz.mell.'!E69+'1.3.sz.mell.'!E69+'1.4.sz.mell.'!E69</f>
        <v>0</v>
      </c>
      <c r="F69" s="79">
        <f>'1.2.sz.mell.'!F69+'1.3.sz.mell.'!F69+'1.4.sz.mell.'!F69</f>
        <v>390000</v>
      </c>
      <c r="G69" s="79">
        <f>'1.2.sz.mell.'!G69+'1.3.sz.mell.'!G69+'1.4.sz.mell.'!G69</f>
        <v>390000</v>
      </c>
      <c r="H69" s="79">
        <f>'1.2.sz.mell.'!H69+'1.3.sz.mell.'!H69+'1.4.sz.mell.'!H69</f>
        <v>0</v>
      </c>
      <c r="I69" s="79">
        <f>'1.2.sz.mell.'!I69+'1.3.sz.mell.'!I69+'1.4.sz.mell.'!I69</f>
        <v>390000</v>
      </c>
    </row>
    <row r="70" spans="1:9" s="67" customFormat="1" ht="12" customHeight="1" thickBot="1">
      <c r="A70" s="74" t="s">
        <v>110</v>
      </c>
      <c r="B70" s="289" t="s">
        <v>432</v>
      </c>
      <c r="C70" s="75" t="s">
        <v>675</v>
      </c>
      <c r="D70" s="79">
        <f>'1.2.sz.mell.'!D70+'1.3.sz.mell.'!D70+'1.4.sz.mell.'!D70</f>
        <v>0</v>
      </c>
      <c r="E70" s="79">
        <f>'1.2.sz.mell.'!E70+'1.3.sz.mell.'!E70+'1.4.sz.mell.'!E70</f>
        <v>0</v>
      </c>
      <c r="F70" s="79">
        <f>'1.2.sz.mell.'!F70+'1.3.sz.mell.'!F70+'1.4.sz.mell.'!F70</f>
        <v>0</v>
      </c>
      <c r="G70" s="79">
        <f>'1.2.sz.mell.'!G70+'1.3.sz.mell.'!G70+'1.4.sz.mell.'!G70</f>
        <v>0</v>
      </c>
      <c r="H70" s="79">
        <f>'1.2.sz.mell.'!H70+'1.3.sz.mell.'!H70+'1.4.sz.mell.'!H70</f>
        <v>0</v>
      </c>
      <c r="I70" s="79">
        <f>'1.2.sz.mell.'!I70+'1.3.sz.mell.'!I70+'1.4.sz.mell.'!I70</f>
        <v>0</v>
      </c>
    </row>
    <row r="71" spans="1:9" s="67" customFormat="1" ht="12" customHeight="1" thickBot="1">
      <c r="A71" s="82" t="s">
        <v>111</v>
      </c>
      <c r="B71" s="288" t="s">
        <v>433</v>
      </c>
      <c r="C71" s="76" t="s">
        <v>112</v>
      </c>
      <c r="D71" s="50">
        <f>SUM(D72:D73)</f>
        <v>254611420</v>
      </c>
      <c r="E71" s="50">
        <f>SUM(E72:E73)</f>
        <v>254611420</v>
      </c>
      <c r="F71" s="50">
        <f t="shared" ref="F71:I71" si="11">SUM(F72:F73)</f>
        <v>0</v>
      </c>
      <c r="G71" s="50">
        <f t="shared" si="11"/>
        <v>254611420</v>
      </c>
      <c r="H71" s="50">
        <f t="shared" si="11"/>
        <v>0</v>
      </c>
      <c r="I71" s="50">
        <f t="shared" si="11"/>
        <v>254611420</v>
      </c>
    </row>
    <row r="72" spans="1:9" s="67" customFormat="1" ht="12" customHeight="1">
      <c r="A72" s="68" t="s">
        <v>113</v>
      </c>
      <c r="B72" s="289" t="s">
        <v>434</v>
      </c>
      <c r="C72" s="69" t="s">
        <v>114</v>
      </c>
      <c r="D72" s="79">
        <f>'1.2.sz.mell.'!D72+'1.3.sz.mell.'!D72+'1.4.sz.mell.'!D72</f>
        <v>254611420</v>
      </c>
      <c r="E72" s="79">
        <f>'1.2.sz.mell.'!E72+'1.3.sz.mell.'!E72+'1.4.sz.mell.'!E72</f>
        <v>254611420</v>
      </c>
      <c r="F72" s="79">
        <f>'1.2.sz.mell.'!F72+'1.3.sz.mell.'!F72+'1.4.sz.mell.'!F72</f>
        <v>0</v>
      </c>
      <c r="G72" s="79">
        <f>'1.2.sz.mell.'!G72+'1.3.sz.mell.'!G72+'1.4.sz.mell.'!G72</f>
        <v>254611420</v>
      </c>
      <c r="H72" s="79">
        <f>'1.2.sz.mell.'!H72+'1.3.sz.mell.'!H72+'1.4.sz.mell.'!H72</f>
        <v>0</v>
      </c>
      <c r="I72" s="79">
        <f>'1.2.sz.mell.'!I72+'1.3.sz.mell.'!I72+'1.4.sz.mell.'!I72</f>
        <v>254611420</v>
      </c>
    </row>
    <row r="73" spans="1:9" s="67" customFormat="1" ht="12" customHeight="1" thickBot="1">
      <c r="A73" s="74" t="s">
        <v>115</v>
      </c>
      <c r="B73" s="289" t="s">
        <v>435</v>
      </c>
      <c r="C73" s="75" t="s">
        <v>116</v>
      </c>
      <c r="D73" s="79">
        <f>'1.2.sz.mell.'!D73+'1.3.sz.mell.'!D73+'1.4.sz.mell.'!D73</f>
        <v>0</v>
      </c>
      <c r="E73" s="79">
        <f>'1.2.sz.mell.'!E73+'1.3.sz.mell.'!E73+'1.4.sz.mell.'!E73</f>
        <v>0</v>
      </c>
      <c r="F73" s="79">
        <f>'1.2.sz.mell.'!F73+'1.3.sz.mell.'!F73+'1.4.sz.mell.'!F73</f>
        <v>0</v>
      </c>
      <c r="G73" s="79">
        <f>'1.2.sz.mell.'!G73+'1.3.sz.mell.'!G73+'1.4.sz.mell.'!G73</f>
        <v>0</v>
      </c>
      <c r="H73" s="79">
        <f>'1.2.sz.mell.'!H73+'1.3.sz.mell.'!H73+'1.4.sz.mell.'!H73</f>
        <v>0</v>
      </c>
      <c r="I73" s="79">
        <f>'1.2.sz.mell.'!I73+'1.3.sz.mell.'!I73+'1.4.sz.mell.'!I73</f>
        <v>0</v>
      </c>
    </row>
    <row r="74" spans="1:9" s="67" customFormat="1" ht="12" customHeight="1" thickBot="1">
      <c r="A74" s="82" t="s">
        <v>117</v>
      </c>
      <c r="B74" s="288"/>
      <c r="C74" s="76" t="s">
        <v>699</v>
      </c>
      <c r="D74" s="50">
        <f>SUM(D75:D79)</f>
        <v>0</v>
      </c>
      <c r="E74" s="50">
        <f>SUM(E75:E79)</f>
        <v>0</v>
      </c>
      <c r="F74" s="50">
        <f t="shared" ref="F74:I74" si="12">SUM(F75:F79)</f>
        <v>0</v>
      </c>
      <c r="G74" s="50">
        <f t="shared" si="12"/>
        <v>0</v>
      </c>
      <c r="H74" s="50">
        <f t="shared" si="12"/>
        <v>0</v>
      </c>
      <c r="I74" s="50">
        <f t="shared" si="12"/>
        <v>0</v>
      </c>
    </row>
    <row r="75" spans="1:9" s="67" customFormat="1" ht="12" customHeight="1">
      <c r="A75" s="68" t="s">
        <v>679</v>
      </c>
      <c r="B75" s="289" t="s">
        <v>436</v>
      </c>
      <c r="C75" s="69" t="s">
        <v>119</v>
      </c>
      <c r="D75" s="79">
        <f>'1.2.sz.mell.'!D75+'1.3.sz.mell.'!D75+'1.4.sz.mell.'!D75</f>
        <v>0</v>
      </c>
      <c r="E75" s="79">
        <f>'1.2.sz.mell.'!E75+'1.3.sz.mell.'!E75+'1.4.sz.mell.'!E75</f>
        <v>0</v>
      </c>
      <c r="F75" s="79">
        <f>'1.2.sz.mell.'!F75+'1.3.sz.mell.'!F75+'1.4.sz.mell.'!F75</f>
        <v>0</v>
      </c>
      <c r="G75" s="79">
        <f>'1.2.sz.mell.'!G75+'1.3.sz.mell.'!G75+'1.4.sz.mell.'!G75</f>
        <v>0</v>
      </c>
      <c r="H75" s="79">
        <f>'1.2.sz.mell.'!H75+'1.3.sz.mell.'!H75+'1.4.sz.mell.'!H75</f>
        <v>0</v>
      </c>
      <c r="I75" s="79">
        <f>'1.2.sz.mell.'!I75+'1.3.sz.mell.'!I75+'1.4.sz.mell.'!I75</f>
        <v>0</v>
      </c>
    </row>
    <row r="76" spans="1:9" s="67" customFormat="1" ht="12" customHeight="1">
      <c r="A76" s="68" t="s">
        <v>680</v>
      </c>
      <c r="B76" s="290" t="s">
        <v>437</v>
      </c>
      <c r="C76" s="72" t="s">
        <v>120</v>
      </c>
      <c r="D76" s="79">
        <f>'1.2.sz.mell.'!D76+'1.3.sz.mell.'!D76+'1.4.sz.mell.'!D76</f>
        <v>0</v>
      </c>
      <c r="E76" s="79">
        <f>'1.2.sz.mell.'!E76+'1.3.sz.mell.'!E76+'1.4.sz.mell.'!E76</f>
        <v>0</v>
      </c>
      <c r="F76" s="79">
        <f>'1.2.sz.mell.'!F76+'1.3.sz.mell.'!F76+'1.4.sz.mell.'!F76</f>
        <v>0</v>
      </c>
      <c r="G76" s="79">
        <f>'1.2.sz.mell.'!G76+'1.3.sz.mell.'!G76+'1.4.sz.mell.'!G76</f>
        <v>0</v>
      </c>
      <c r="H76" s="79">
        <f>'1.2.sz.mell.'!H76+'1.3.sz.mell.'!H76+'1.4.sz.mell.'!H76</f>
        <v>0</v>
      </c>
      <c r="I76" s="79">
        <f>'1.2.sz.mell.'!I76+'1.3.sz.mell.'!I76+'1.4.sz.mell.'!I76</f>
        <v>0</v>
      </c>
    </row>
    <row r="77" spans="1:9" s="67" customFormat="1" ht="12" customHeight="1">
      <c r="A77" s="68" t="s">
        <v>681</v>
      </c>
      <c r="B77" s="291" t="s">
        <v>676</v>
      </c>
      <c r="C77" s="75" t="s">
        <v>684</v>
      </c>
      <c r="D77" s="79"/>
      <c r="E77" s="79"/>
      <c r="F77" s="79"/>
      <c r="G77" s="79"/>
      <c r="H77" s="79"/>
      <c r="I77" s="79"/>
    </row>
    <row r="78" spans="1:9" s="67" customFormat="1" ht="12" customHeight="1">
      <c r="A78" s="68" t="s">
        <v>682</v>
      </c>
      <c r="B78" s="291" t="s">
        <v>677</v>
      </c>
      <c r="C78" s="75" t="s">
        <v>685</v>
      </c>
      <c r="D78" s="79"/>
      <c r="E78" s="79"/>
      <c r="F78" s="79"/>
      <c r="G78" s="79"/>
      <c r="H78" s="79"/>
      <c r="I78" s="79"/>
    </row>
    <row r="79" spans="1:9" s="67" customFormat="1" ht="12" customHeight="1" thickBot="1">
      <c r="A79" s="68" t="s">
        <v>683</v>
      </c>
      <c r="B79" s="291" t="s">
        <v>678</v>
      </c>
      <c r="C79" s="75" t="s">
        <v>686</v>
      </c>
      <c r="D79" s="79">
        <f>'1.2.sz.mell.'!D79+'1.3.sz.mell.'!D79+'1.4.sz.mell.'!D79</f>
        <v>0</v>
      </c>
      <c r="E79" s="79">
        <f>'1.2.sz.mell.'!E79+'1.3.sz.mell.'!E79+'1.4.sz.mell.'!E79</f>
        <v>0</v>
      </c>
      <c r="F79" s="79">
        <f>'1.2.sz.mell.'!F79+'1.3.sz.mell.'!F79+'1.4.sz.mell.'!F79</f>
        <v>0</v>
      </c>
      <c r="G79" s="79">
        <f>'1.2.sz.mell.'!G79+'1.3.sz.mell.'!G79+'1.4.sz.mell.'!G79</f>
        <v>0</v>
      </c>
      <c r="H79" s="79">
        <f>'1.2.sz.mell.'!H79+'1.3.sz.mell.'!H79+'1.4.sz.mell.'!H79</f>
        <v>0</v>
      </c>
      <c r="I79" s="79">
        <f>'1.2.sz.mell.'!I79+'1.3.sz.mell.'!I79+'1.4.sz.mell.'!I79</f>
        <v>0</v>
      </c>
    </row>
    <row r="80" spans="1:9" s="67" customFormat="1" ht="12" customHeight="1" thickBot="1">
      <c r="A80" s="82" t="s">
        <v>121</v>
      </c>
      <c r="B80" s="288" t="s">
        <v>438</v>
      </c>
      <c r="C80" s="76" t="s">
        <v>698</v>
      </c>
      <c r="D80" s="50">
        <f>SUM(D81:D85)</f>
        <v>0</v>
      </c>
      <c r="E80" s="50">
        <f>SUM(E81:E85)</f>
        <v>0</v>
      </c>
      <c r="F80" s="50">
        <f t="shared" ref="F80:I80" si="13">SUM(F81:F85)</f>
        <v>0</v>
      </c>
      <c r="G80" s="50">
        <f t="shared" si="13"/>
        <v>0</v>
      </c>
      <c r="H80" s="50">
        <f t="shared" si="13"/>
        <v>0</v>
      </c>
      <c r="I80" s="50">
        <f t="shared" si="13"/>
        <v>0</v>
      </c>
    </row>
    <row r="81" spans="1:9" s="67" customFormat="1" ht="12" customHeight="1">
      <c r="A81" s="84" t="s">
        <v>693</v>
      </c>
      <c r="B81" s="289" t="s">
        <v>439</v>
      </c>
      <c r="C81" s="69" t="s">
        <v>687</v>
      </c>
      <c r="D81" s="79">
        <f>'1.2.sz.mell.'!D81+'1.3.sz.mell.'!D81+'1.4.sz.mell.'!D81</f>
        <v>0</v>
      </c>
      <c r="E81" s="79">
        <f>'1.2.sz.mell.'!E81+'1.3.sz.mell.'!E81+'1.4.sz.mell.'!E81</f>
        <v>0</v>
      </c>
      <c r="F81" s="79">
        <f>'1.2.sz.mell.'!F81+'1.3.sz.mell.'!F81+'1.4.sz.mell.'!F81</f>
        <v>0</v>
      </c>
      <c r="G81" s="79">
        <f>'1.2.sz.mell.'!G81+'1.3.sz.mell.'!G81+'1.4.sz.mell.'!G81</f>
        <v>0</v>
      </c>
      <c r="H81" s="79">
        <f>'1.2.sz.mell.'!H81+'1.3.sz.mell.'!H81+'1.4.sz.mell.'!H81</f>
        <v>0</v>
      </c>
      <c r="I81" s="79">
        <f>'1.2.sz.mell.'!I81+'1.3.sz.mell.'!I81+'1.4.sz.mell.'!I81</f>
        <v>0</v>
      </c>
    </row>
    <row r="82" spans="1:9" s="67" customFormat="1" ht="12" customHeight="1">
      <c r="A82" s="84" t="s">
        <v>694</v>
      </c>
      <c r="B82" s="289" t="s">
        <v>440</v>
      </c>
      <c r="C82" s="72" t="s">
        <v>688</v>
      </c>
      <c r="D82" s="79">
        <f>'1.2.sz.mell.'!D82+'1.3.sz.mell.'!D82+'1.4.sz.mell.'!D82</f>
        <v>0</v>
      </c>
      <c r="E82" s="79">
        <f>'1.2.sz.mell.'!E82+'1.3.sz.mell.'!E82+'1.4.sz.mell.'!E82</f>
        <v>0</v>
      </c>
      <c r="F82" s="79">
        <f>'1.2.sz.mell.'!F82+'1.3.sz.mell.'!F82+'1.4.sz.mell.'!F82</f>
        <v>0</v>
      </c>
      <c r="G82" s="79">
        <f>'1.2.sz.mell.'!G82+'1.3.sz.mell.'!G82+'1.4.sz.mell.'!G82</f>
        <v>0</v>
      </c>
      <c r="H82" s="79">
        <f>'1.2.sz.mell.'!H82+'1.3.sz.mell.'!H82+'1.4.sz.mell.'!H82</f>
        <v>0</v>
      </c>
      <c r="I82" s="79">
        <f>'1.2.sz.mell.'!I82+'1.3.sz.mell.'!I82+'1.4.sz.mell.'!I82</f>
        <v>0</v>
      </c>
    </row>
    <row r="83" spans="1:9" s="67" customFormat="1" ht="12" customHeight="1">
      <c r="A83" s="84" t="s">
        <v>695</v>
      </c>
      <c r="B83" s="289" t="s">
        <v>441</v>
      </c>
      <c r="C83" s="72" t="s">
        <v>689</v>
      </c>
      <c r="D83" s="79">
        <f>'1.2.sz.mell.'!D83+'1.3.sz.mell.'!D83+'1.4.sz.mell.'!D83</f>
        <v>0</v>
      </c>
      <c r="E83" s="79">
        <f>'1.2.sz.mell.'!E83+'1.3.sz.mell.'!E83+'1.4.sz.mell.'!E83</f>
        <v>0</v>
      </c>
      <c r="F83" s="79">
        <f>'1.2.sz.mell.'!F83+'1.3.sz.mell.'!F83+'1.4.sz.mell.'!F83</f>
        <v>0</v>
      </c>
      <c r="G83" s="79">
        <f>'1.2.sz.mell.'!G83+'1.3.sz.mell.'!G83+'1.4.sz.mell.'!G83</f>
        <v>0</v>
      </c>
      <c r="H83" s="79">
        <f>'1.2.sz.mell.'!H83+'1.3.sz.mell.'!H83+'1.4.sz.mell.'!H83</f>
        <v>0</v>
      </c>
      <c r="I83" s="79">
        <f>'1.2.sz.mell.'!I83+'1.3.sz.mell.'!I83+'1.4.sz.mell.'!I83</f>
        <v>0</v>
      </c>
    </row>
    <row r="84" spans="1:9" s="67" customFormat="1" ht="12" customHeight="1">
      <c r="A84" s="84" t="s">
        <v>696</v>
      </c>
      <c r="B84" s="289" t="s">
        <v>442</v>
      </c>
      <c r="C84" s="75" t="s">
        <v>690</v>
      </c>
      <c r="D84" s="79"/>
      <c r="E84" s="79"/>
      <c r="F84" s="79"/>
      <c r="G84" s="79"/>
      <c r="H84" s="79"/>
      <c r="I84" s="79"/>
    </row>
    <row r="85" spans="1:9" s="67" customFormat="1" ht="12" customHeight="1" thickBot="1">
      <c r="A85" s="84" t="s">
        <v>697</v>
      </c>
      <c r="B85" s="289" t="s">
        <v>692</v>
      </c>
      <c r="C85" s="75" t="s">
        <v>691</v>
      </c>
      <c r="D85" s="79">
        <f>'1.2.sz.mell.'!D85+'1.3.sz.mell.'!D85+'1.4.sz.mell.'!D85</f>
        <v>0</v>
      </c>
      <c r="E85" s="79">
        <f>'1.2.sz.mell.'!E85+'1.3.sz.mell.'!E85+'1.4.sz.mell.'!E85</f>
        <v>0</v>
      </c>
      <c r="F85" s="79">
        <f>'1.2.sz.mell.'!F85+'1.3.sz.mell.'!F85+'1.4.sz.mell.'!F85</f>
        <v>0</v>
      </c>
      <c r="G85" s="79">
        <f>'1.2.sz.mell.'!G85+'1.3.sz.mell.'!G85+'1.4.sz.mell.'!G85</f>
        <v>0</v>
      </c>
      <c r="H85" s="79">
        <f>'1.2.sz.mell.'!H85+'1.3.sz.mell.'!H85+'1.4.sz.mell.'!H85</f>
        <v>0</v>
      </c>
      <c r="I85" s="79">
        <f>'1.2.sz.mell.'!I85+'1.3.sz.mell.'!I85+'1.4.sz.mell.'!I85</f>
        <v>0</v>
      </c>
    </row>
    <row r="86" spans="1:9" s="67" customFormat="1" ht="13.5" customHeight="1" thickBot="1">
      <c r="A86" s="82" t="s">
        <v>127</v>
      </c>
      <c r="B86" s="288" t="s">
        <v>443</v>
      </c>
      <c r="C86" s="76" t="s">
        <v>128</v>
      </c>
      <c r="D86" s="87"/>
      <c r="E86" s="87"/>
      <c r="F86" s="87"/>
      <c r="G86" s="87"/>
      <c r="H86" s="87"/>
      <c r="I86" s="87"/>
    </row>
    <row r="87" spans="1:9" s="67" customFormat="1" ht="15.75" customHeight="1" thickBot="1">
      <c r="A87" s="82" t="s">
        <v>129</v>
      </c>
      <c r="B87" s="288" t="s">
        <v>423</v>
      </c>
      <c r="C87" s="88" t="s">
        <v>130</v>
      </c>
      <c r="D87" s="55">
        <f>+D62+D66+D71+D74+D80+D86</f>
        <v>254611420</v>
      </c>
      <c r="E87" s="55">
        <f>+E62+E66+E71+E74+E80+E86</f>
        <v>404611420</v>
      </c>
      <c r="F87" s="55">
        <f t="shared" ref="F87:I87" si="14">+F62+F66+F71+F74+F80+F86</f>
        <v>390000</v>
      </c>
      <c r="G87" s="55">
        <f t="shared" si="14"/>
        <v>405001420</v>
      </c>
      <c r="H87" s="55">
        <f t="shared" si="14"/>
        <v>0</v>
      </c>
      <c r="I87" s="55">
        <f t="shared" si="14"/>
        <v>405001420</v>
      </c>
    </row>
    <row r="88" spans="1:9" s="67" customFormat="1" ht="16.5" customHeight="1" thickBot="1">
      <c r="A88" s="89" t="s">
        <v>131</v>
      </c>
      <c r="B88" s="292"/>
      <c r="C88" s="90" t="s">
        <v>132</v>
      </c>
      <c r="D88" s="55">
        <f>+D61+D87</f>
        <v>1903758720</v>
      </c>
      <c r="E88" s="55">
        <f>+E61+E87</f>
        <v>2153666993</v>
      </c>
      <c r="F88" s="55">
        <f t="shared" ref="F88:I88" si="15">+F61+F87</f>
        <v>84545410</v>
      </c>
      <c r="G88" s="55">
        <f t="shared" si="15"/>
        <v>2238212403</v>
      </c>
      <c r="H88" s="55">
        <f t="shared" si="15"/>
        <v>0</v>
      </c>
      <c r="I88" s="55">
        <f t="shared" si="15"/>
        <v>2238212403</v>
      </c>
    </row>
    <row r="89" spans="1:9" s="67" customFormat="1" ht="16.5" customHeight="1">
      <c r="A89" s="91"/>
      <c r="B89" s="91"/>
      <c r="C89" s="91"/>
      <c r="D89" s="92"/>
      <c r="E89" s="92"/>
      <c r="F89" s="92"/>
    </row>
    <row r="90" spans="1:9" ht="16.5" customHeight="1">
      <c r="A90" s="733" t="s">
        <v>133</v>
      </c>
      <c r="B90" s="733"/>
      <c r="C90" s="733"/>
      <c r="D90" s="733"/>
      <c r="E90" s="733"/>
      <c r="F90" s="733"/>
      <c r="G90" s="733"/>
      <c r="H90" s="733"/>
      <c r="I90" s="733"/>
    </row>
    <row r="91" spans="1:9" s="94" customFormat="1" ht="16.5" customHeight="1" thickBot="1">
      <c r="A91" s="732" t="s">
        <v>134</v>
      </c>
      <c r="B91" s="732"/>
      <c r="C91" s="732"/>
      <c r="D91" s="93"/>
      <c r="E91" s="93"/>
      <c r="F91" s="93"/>
    </row>
    <row r="92" spans="1:9" ht="42.75" thickBot="1">
      <c r="A92" s="59" t="s">
        <v>10</v>
      </c>
      <c r="B92" s="175" t="s">
        <v>347</v>
      </c>
      <c r="C92" s="60" t="s">
        <v>135</v>
      </c>
      <c r="D92" s="61" t="s">
        <v>649</v>
      </c>
      <c r="E92" s="331" t="s">
        <v>812</v>
      </c>
      <c r="F92" s="619" t="s">
        <v>746</v>
      </c>
      <c r="G92" s="331" t="s">
        <v>747</v>
      </c>
      <c r="H92" s="619" t="s">
        <v>777</v>
      </c>
      <c r="I92" s="619" t="s">
        <v>747</v>
      </c>
    </row>
    <row r="93" spans="1:9" s="64" customFormat="1" ht="12" customHeight="1" thickBot="1">
      <c r="A93" s="49">
        <v>1</v>
      </c>
      <c r="B93" s="49">
        <v>2</v>
      </c>
      <c r="C93" s="49">
        <v>3</v>
      </c>
      <c r="D93" s="49">
        <v>4</v>
      </c>
      <c r="E93" s="49">
        <v>5</v>
      </c>
      <c r="F93" s="49">
        <v>6</v>
      </c>
      <c r="G93" s="49">
        <v>7</v>
      </c>
      <c r="H93" s="49">
        <v>8</v>
      </c>
      <c r="I93" s="49">
        <v>9</v>
      </c>
    </row>
    <row r="94" spans="1:9" ht="12" customHeight="1" thickBot="1">
      <c r="A94" s="96" t="s">
        <v>12</v>
      </c>
      <c r="B94" s="293"/>
      <c r="C94" s="97" t="s">
        <v>136</v>
      </c>
      <c r="D94" s="98">
        <f>SUM(D95:D99)</f>
        <v>1641534354</v>
      </c>
      <c r="E94" s="98">
        <f>SUM(E95:E99)</f>
        <v>1759602178</v>
      </c>
      <c r="F94" s="98">
        <f t="shared" ref="F94:I94" si="16">SUM(F95:F99)</f>
        <v>4579675</v>
      </c>
      <c r="G94" s="98">
        <f t="shared" si="16"/>
        <v>1764181853</v>
      </c>
      <c r="H94" s="98">
        <f t="shared" si="16"/>
        <v>0</v>
      </c>
      <c r="I94" s="98">
        <f t="shared" si="16"/>
        <v>1764181853</v>
      </c>
    </row>
    <row r="95" spans="1:9" ht="12" customHeight="1">
      <c r="A95" s="99" t="s">
        <v>14</v>
      </c>
      <c r="B95" s="294" t="s">
        <v>348</v>
      </c>
      <c r="C95" s="100" t="s">
        <v>137</v>
      </c>
      <c r="D95" s="101">
        <f>'1.2.sz.mell.'!D95+'1.3.sz.mell.'!D95+'1.4.sz.mell.'!D95</f>
        <v>613114000</v>
      </c>
      <c r="E95" s="101">
        <f>'1.2.sz.mell.'!E95+'1.3.sz.mell.'!E95+'1.4.sz.mell.'!E95</f>
        <v>645462514</v>
      </c>
      <c r="F95" s="101">
        <f>'1.2.sz.mell.'!F95+'1.3.sz.mell.'!F95+'1.4.sz.mell.'!F95</f>
        <v>-2762696</v>
      </c>
      <c r="G95" s="101">
        <f>'1.2.sz.mell.'!G95+'1.3.sz.mell.'!G95+'1.4.sz.mell.'!G95</f>
        <v>642699818</v>
      </c>
      <c r="H95" s="101">
        <f>'1.2.sz.mell.'!H95+'1.3.sz.mell.'!H95+'1.4.sz.mell.'!H95</f>
        <v>0</v>
      </c>
      <c r="I95" s="101">
        <f>'1.2.sz.mell.'!I95+'1.3.sz.mell.'!I95+'1.4.sz.mell.'!I95</f>
        <v>642699818</v>
      </c>
    </row>
    <row r="96" spans="1:9" ht="12" customHeight="1">
      <c r="A96" s="71" t="s">
        <v>16</v>
      </c>
      <c r="B96" s="290" t="s">
        <v>349</v>
      </c>
      <c r="C96" s="13" t="s">
        <v>138</v>
      </c>
      <c r="D96" s="73">
        <f>'1.2.sz.mell.'!D96+'1.3.sz.mell.'!D96+'1.4.sz.mell.'!D96</f>
        <v>169774000</v>
      </c>
      <c r="E96" s="73">
        <f>'1.2.sz.mell.'!E96+'1.3.sz.mell.'!E96+'1.4.sz.mell.'!E96</f>
        <v>174932542</v>
      </c>
      <c r="F96" s="73">
        <f>'1.2.sz.mell.'!F96+'1.3.sz.mell.'!F96+'1.4.sz.mell.'!F96</f>
        <v>-158729</v>
      </c>
      <c r="G96" s="73">
        <f>'1.2.sz.mell.'!G96+'1.3.sz.mell.'!G96+'1.4.sz.mell.'!G96</f>
        <v>174773813</v>
      </c>
      <c r="H96" s="73">
        <f>'1.2.sz.mell.'!H96+'1.3.sz.mell.'!H96+'1.4.sz.mell.'!H96</f>
        <v>0</v>
      </c>
      <c r="I96" s="73">
        <f>'1.2.sz.mell.'!I96+'1.3.sz.mell.'!I96+'1.4.sz.mell.'!I96</f>
        <v>174773813</v>
      </c>
    </row>
    <row r="97" spans="1:9" ht="12" customHeight="1">
      <c r="A97" s="71" t="s">
        <v>18</v>
      </c>
      <c r="B97" s="290" t="s">
        <v>350</v>
      </c>
      <c r="C97" s="13" t="s">
        <v>139</v>
      </c>
      <c r="D97" s="77">
        <f>'1.2.sz.mell.'!D97+'1.3.sz.mell.'!D97+'1.4.sz.mell.'!D97</f>
        <v>596334354</v>
      </c>
      <c r="E97" s="77">
        <f>'1.2.sz.mell.'!E97+'1.3.sz.mell.'!E97+'1.4.sz.mell.'!E97</f>
        <v>657630693</v>
      </c>
      <c r="F97" s="77">
        <f>'1.2.sz.mell.'!F97+'1.3.sz.mell.'!F97+'1.4.sz.mell.'!F97</f>
        <v>694923</v>
      </c>
      <c r="G97" s="77">
        <f>'1.2.sz.mell.'!G97+'1.3.sz.mell.'!G97+'1.4.sz.mell.'!G97</f>
        <v>658325616</v>
      </c>
      <c r="H97" s="77">
        <f>'1.2.sz.mell.'!H97+'1.3.sz.mell.'!H97+'1.4.sz.mell.'!H97</f>
        <v>0</v>
      </c>
      <c r="I97" s="77">
        <f>'1.2.sz.mell.'!I97+'1.3.sz.mell.'!I97+'1.4.sz.mell.'!I97</f>
        <v>658325616</v>
      </c>
    </row>
    <row r="98" spans="1:9" ht="12" customHeight="1">
      <c r="A98" s="71" t="s">
        <v>19</v>
      </c>
      <c r="B98" s="290" t="s">
        <v>351</v>
      </c>
      <c r="C98" s="102" t="s">
        <v>140</v>
      </c>
      <c r="D98" s="77">
        <f>'1.2.sz.mell.'!D98+'1.3.sz.mell.'!D98+'1.4.sz.mell.'!D98</f>
        <v>17899000</v>
      </c>
      <c r="E98" s="77">
        <f>'1.2.sz.mell.'!E98+'1.3.sz.mell.'!E98+'1.4.sz.mell.'!E98</f>
        <v>21088000</v>
      </c>
      <c r="F98" s="77">
        <f>'1.2.sz.mell.'!F98+'1.3.sz.mell.'!F98+'1.4.sz.mell.'!F98</f>
        <v>2604200</v>
      </c>
      <c r="G98" s="77">
        <f>'1.2.sz.mell.'!G98+'1.3.sz.mell.'!G98+'1.4.sz.mell.'!G98</f>
        <v>23692200</v>
      </c>
      <c r="H98" s="77">
        <f>'1.2.sz.mell.'!H98+'1.3.sz.mell.'!H98+'1.4.sz.mell.'!H98</f>
        <v>0</v>
      </c>
      <c r="I98" s="77">
        <f>'1.2.sz.mell.'!I98+'1.3.sz.mell.'!I98+'1.4.sz.mell.'!I98</f>
        <v>23692200</v>
      </c>
    </row>
    <row r="99" spans="1:9" ht="12" customHeight="1" thickBot="1">
      <c r="A99" s="71" t="s">
        <v>141</v>
      </c>
      <c r="B99" s="297" t="s">
        <v>352</v>
      </c>
      <c r="C99" s="103" t="s">
        <v>142</v>
      </c>
      <c r="D99" s="77">
        <f>'1.2.sz.mell.'!D99+'1.3.sz.mell.'!D99+'1.4.sz.mell.'!D99</f>
        <v>244413000</v>
      </c>
      <c r="E99" s="77">
        <f>'1.2.sz.mell.'!E99+'1.3.sz.mell.'!E99+'1.4.sz.mell.'!E99</f>
        <v>260488429</v>
      </c>
      <c r="F99" s="77">
        <f>'1.2.sz.mell.'!F99+'1.3.sz.mell.'!F99+'1.4.sz.mell.'!F99</f>
        <v>4201977</v>
      </c>
      <c r="G99" s="77">
        <f>'1.2.sz.mell.'!G99+'1.3.sz.mell.'!G99+'1.4.sz.mell.'!G99</f>
        <v>264690406</v>
      </c>
      <c r="H99" s="77">
        <f>'1.2.sz.mell.'!H99+'1.3.sz.mell.'!H99+'1.4.sz.mell.'!H99</f>
        <v>0</v>
      </c>
      <c r="I99" s="77">
        <f>'1.2.sz.mell.'!I99+'1.3.sz.mell.'!I99+'1.4.sz.mell.'!I99</f>
        <v>264690406</v>
      </c>
    </row>
    <row r="100" spans="1:9" ht="12" customHeight="1" thickBot="1">
      <c r="A100" s="65" t="s">
        <v>23</v>
      </c>
      <c r="B100" s="288"/>
      <c r="C100" s="105" t="s">
        <v>143</v>
      </c>
      <c r="D100" s="50">
        <f>+D101+D103+D105</f>
        <v>165373000</v>
      </c>
      <c r="E100" s="50">
        <f>+E101+E103+E105</f>
        <v>202240249</v>
      </c>
      <c r="F100" s="50">
        <f t="shared" ref="F100:I100" si="17">+F101+F103+F105</f>
        <v>2113600</v>
      </c>
      <c r="G100" s="50">
        <f t="shared" si="17"/>
        <v>204353849</v>
      </c>
      <c r="H100" s="50">
        <f t="shared" si="17"/>
        <v>0</v>
      </c>
      <c r="I100" s="50">
        <f t="shared" si="17"/>
        <v>204353849</v>
      </c>
    </row>
    <row r="101" spans="1:9" ht="12" customHeight="1">
      <c r="A101" s="68" t="s">
        <v>25</v>
      </c>
      <c r="B101" s="289" t="s">
        <v>353</v>
      </c>
      <c r="C101" s="13" t="s">
        <v>144</v>
      </c>
      <c r="D101" s="70">
        <f>'1.2.sz.mell.'!D101+'1.3.sz.mell.'!D101+'1.4.sz.mell.'!D101</f>
        <v>78034000</v>
      </c>
      <c r="E101" s="70">
        <f>'1.2.sz.mell.'!E101+'1.3.sz.mell.'!E101+'1.4.sz.mell.'!E101</f>
        <v>101282899</v>
      </c>
      <c r="F101" s="70">
        <f>'1.2.sz.mell.'!F101+'1.3.sz.mell.'!F101+'1.4.sz.mell.'!F101</f>
        <v>1005600</v>
      </c>
      <c r="G101" s="70">
        <f>'1.2.sz.mell.'!G101+'1.3.sz.mell.'!G101+'1.4.sz.mell.'!G101</f>
        <v>102288499</v>
      </c>
      <c r="H101" s="70">
        <f>'1.2.sz.mell.'!H101+'1.3.sz.mell.'!H101+'1.4.sz.mell.'!H101</f>
        <v>0</v>
      </c>
      <c r="I101" s="70">
        <f>'1.2.sz.mell.'!I101+'1.3.sz.mell.'!I101+'1.4.sz.mell.'!I101</f>
        <v>102288499</v>
      </c>
    </row>
    <row r="102" spans="1:9" ht="12" customHeight="1">
      <c r="A102" s="68" t="s">
        <v>27</v>
      </c>
      <c r="B102" s="298" t="s">
        <v>353</v>
      </c>
      <c r="C102" s="106" t="s">
        <v>145</v>
      </c>
      <c r="D102" s="70">
        <f>'1.2.sz.mell.'!D102+'1.3.sz.mell.'!D102+'1.4.sz.mell.'!D102</f>
        <v>0</v>
      </c>
      <c r="E102" s="70">
        <f>'1.2.sz.mell.'!E102+'1.3.sz.mell.'!E102+'1.4.sz.mell.'!E102</f>
        <v>0</v>
      </c>
      <c r="F102" s="70">
        <f>'1.2.sz.mell.'!F102+'1.3.sz.mell.'!F102+'1.4.sz.mell.'!F102</f>
        <v>0</v>
      </c>
      <c r="G102" s="70">
        <f>'1.2.sz.mell.'!G102+'1.3.sz.mell.'!G102+'1.4.sz.mell.'!G102</f>
        <v>0</v>
      </c>
      <c r="H102" s="70">
        <f>'1.2.sz.mell.'!H102+'1.3.sz.mell.'!H102+'1.4.sz.mell.'!H102</f>
        <v>0</v>
      </c>
      <c r="I102" s="70">
        <f>'1.2.sz.mell.'!I102+'1.3.sz.mell.'!I102+'1.4.sz.mell.'!I102</f>
        <v>0</v>
      </c>
    </row>
    <row r="103" spans="1:9" ht="12" customHeight="1">
      <c r="A103" s="68" t="s">
        <v>29</v>
      </c>
      <c r="B103" s="298" t="s">
        <v>354</v>
      </c>
      <c r="C103" s="106" t="s">
        <v>146</v>
      </c>
      <c r="D103" s="73">
        <f>'1.2.sz.mell.'!D103+'1.3.sz.mell.'!D103+'1.4.sz.mell.'!D103</f>
        <v>87339000</v>
      </c>
      <c r="E103" s="73">
        <f>'1.2.sz.mell.'!E103+'1.3.sz.mell.'!E103+'1.4.sz.mell.'!E103</f>
        <v>97807350</v>
      </c>
      <c r="F103" s="73">
        <f>'1.2.sz.mell.'!F103+'1.3.sz.mell.'!F103+'1.4.sz.mell.'!F103</f>
        <v>1108000</v>
      </c>
      <c r="G103" s="73">
        <f>'1.2.sz.mell.'!G103+'1.3.sz.mell.'!G103+'1.4.sz.mell.'!G103</f>
        <v>98915350</v>
      </c>
      <c r="H103" s="73">
        <f>'1.2.sz.mell.'!H103+'1.3.sz.mell.'!H103+'1.4.sz.mell.'!H103</f>
        <v>0</v>
      </c>
      <c r="I103" s="73">
        <f>'1.2.sz.mell.'!I103+'1.3.sz.mell.'!I103+'1.4.sz.mell.'!I103</f>
        <v>98915350</v>
      </c>
    </row>
    <row r="104" spans="1:9" ht="12" customHeight="1">
      <c r="A104" s="68" t="s">
        <v>31</v>
      </c>
      <c r="B104" s="298" t="s">
        <v>354</v>
      </c>
      <c r="C104" s="106" t="s">
        <v>147</v>
      </c>
      <c r="D104" s="52">
        <f>'1.2.sz.mell.'!D104+'1.3.sz.mell.'!D104+'1.4.sz.mell.'!D104</f>
        <v>0</v>
      </c>
      <c r="E104" s="52">
        <f>'1.2.sz.mell.'!E104+'1.3.sz.mell.'!E104+'1.4.sz.mell.'!E104</f>
        <v>0</v>
      </c>
      <c r="F104" s="52">
        <f>'1.2.sz.mell.'!F104+'1.3.sz.mell.'!F104+'1.4.sz.mell.'!F104</f>
        <v>0</v>
      </c>
      <c r="G104" s="52">
        <f>'1.2.sz.mell.'!G104+'1.3.sz.mell.'!G104+'1.4.sz.mell.'!G104</f>
        <v>0</v>
      </c>
      <c r="H104" s="52">
        <f>'1.2.sz.mell.'!H104+'1.3.sz.mell.'!H104+'1.4.sz.mell.'!H104</f>
        <v>0</v>
      </c>
      <c r="I104" s="52">
        <f>'1.2.sz.mell.'!I104+'1.3.sz.mell.'!I104+'1.4.sz.mell.'!I104</f>
        <v>0</v>
      </c>
    </row>
    <row r="105" spans="1:9" ht="12" customHeight="1" thickBot="1">
      <c r="A105" s="68" t="s">
        <v>33</v>
      </c>
      <c r="B105" s="295" t="s">
        <v>355</v>
      </c>
      <c r="C105" s="107" t="s">
        <v>148</v>
      </c>
      <c r="D105" s="52">
        <f>'1.2.sz.mell.'!D105+'1.3.sz.mell.'!D105+'1.4.sz.mell.'!D105</f>
        <v>0</v>
      </c>
      <c r="E105" s="52">
        <f>'1.2.sz.mell.'!E105+'1.3.sz.mell.'!E105+'1.4.sz.mell.'!E105</f>
        <v>3150000</v>
      </c>
      <c r="F105" s="52">
        <f>'1.2.sz.mell.'!F105+'1.3.sz.mell.'!F105+'1.4.sz.mell.'!F105</f>
        <v>0</v>
      </c>
      <c r="G105" s="52">
        <f>'1.2.sz.mell.'!G105+'1.3.sz.mell.'!G105+'1.4.sz.mell.'!G105</f>
        <v>3150000</v>
      </c>
      <c r="H105" s="52">
        <f>'1.2.sz.mell.'!H105+'1.3.sz.mell.'!H105+'1.4.sz.mell.'!H105</f>
        <v>0</v>
      </c>
      <c r="I105" s="52">
        <f>'1.2.sz.mell.'!I105+'1.3.sz.mell.'!I105+'1.4.sz.mell.'!I105</f>
        <v>3150000</v>
      </c>
    </row>
    <row r="106" spans="1:9" ht="12" customHeight="1" thickBot="1">
      <c r="A106" s="65" t="s">
        <v>35</v>
      </c>
      <c r="B106" s="288" t="s">
        <v>356</v>
      </c>
      <c r="C106" s="18" t="s">
        <v>149</v>
      </c>
      <c r="D106" s="50">
        <f>+D107+D109+D108</f>
        <v>57617366</v>
      </c>
      <c r="E106" s="50">
        <f>+E107+E109+E108</f>
        <v>2590461</v>
      </c>
      <c r="F106" s="50">
        <f t="shared" ref="F106:I106" si="18">+F107+F109+F108</f>
        <v>77852135</v>
      </c>
      <c r="G106" s="50">
        <f t="shared" si="18"/>
        <v>80442596</v>
      </c>
      <c r="H106" s="50">
        <f t="shared" si="18"/>
        <v>0</v>
      </c>
      <c r="I106" s="50">
        <f t="shared" si="18"/>
        <v>80442596</v>
      </c>
    </row>
    <row r="107" spans="1:9" ht="12" customHeight="1">
      <c r="A107" s="68" t="s">
        <v>37</v>
      </c>
      <c r="B107" s="289" t="s">
        <v>356</v>
      </c>
      <c r="C107" s="16" t="s">
        <v>150</v>
      </c>
      <c r="D107" s="70">
        <f>'1.2.sz.mell.'!D107+'1.3.sz.mell.'!D107+'1.4.sz.mell.'!D107</f>
        <v>5000000</v>
      </c>
      <c r="E107" s="70">
        <f>'1.2.sz.mell.'!E107+'1.3.sz.mell.'!E107+'1.4.sz.mell.'!E107</f>
        <v>2049297</v>
      </c>
      <c r="F107" s="70">
        <f>'1.2.sz.mell.'!F107+'1.3.sz.mell.'!F107+'1.4.sz.mell.'!F107</f>
        <v>77852135</v>
      </c>
      <c r="G107" s="70">
        <f>'1.2.sz.mell.'!G107+'1.3.sz.mell.'!G107+'1.4.sz.mell.'!G107</f>
        <v>79901432</v>
      </c>
      <c r="H107" s="70">
        <f>'1.2.sz.mell.'!H107+'1.3.sz.mell.'!H107+'1.4.sz.mell.'!H107</f>
        <v>0</v>
      </c>
      <c r="I107" s="70">
        <f>'1.2.sz.mell.'!I107+'1.3.sz.mell.'!I107+'1.4.sz.mell.'!I107</f>
        <v>79901432</v>
      </c>
    </row>
    <row r="108" spans="1:9" ht="12" customHeight="1">
      <c r="A108" s="104"/>
      <c r="B108" s="295" t="s">
        <v>356</v>
      </c>
      <c r="C108" s="329" t="s">
        <v>703</v>
      </c>
      <c r="D108" s="77">
        <f>'1.2.sz.mell.'!D108+'1.3.sz.mell.'!D108+'1.4.sz.mell.'!D108</f>
        <v>22617366</v>
      </c>
      <c r="E108" s="77">
        <f>'1.2.sz.mell.'!E108+'1.3.sz.mell.'!E108+'1.4.sz.mell.'!E108</f>
        <v>352498</v>
      </c>
      <c r="F108" s="77">
        <f>'1.2.sz.mell.'!F108+'1.3.sz.mell.'!F108+'1.4.sz.mell.'!F108</f>
        <v>0</v>
      </c>
      <c r="G108" s="77">
        <f>'1.2.sz.mell.'!G108+'1.3.sz.mell.'!G108+'1.4.sz.mell.'!G108</f>
        <v>352498</v>
      </c>
      <c r="H108" s="77">
        <f>'1.2.sz.mell.'!H108+'1.3.sz.mell.'!H108+'1.4.sz.mell.'!H108</f>
        <v>0</v>
      </c>
      <c r="I108" s="77">
        <f>'1.2.sz.mell.'!I108+'1.3.sz.mell.'!I108+'1.4.sz.mell.'!I108</f>
        <v>352498</v>
      </c>
    </row>
    <row r="109" spans="1:9" ht="12" customHeight="1" thickBot="1">
      <c r="A109" s="74" t="s">
        <v>39</v>
      </c>
      <c r="B109" s="291" t="s">
        <v>356</v>
      </c>
      <c r="C109" s="106" t="s">
        <v>702</v>
      </c>
      <c r="D109" s="77">
        <f>'1.2.sz.mell.'!D109+'1.3.sz.mell.'!D109+'1.4.sz.mell.'!D109</f>
        <v>30000000</v>
      </c>
      <c r="E109" s="77">
        <f>'1.2.sz.mell.'!E109+'1.3.sz.mell.'!E109+'1.4.sz.mell.'!E109</f>
        <v>188666</v>
      </c>
      <c r="F109" s="77">
        <f>'1.2.sz.mell.'!F109+'1.3.sz.mell.'!F109+'1.4.sz.mell.'!F109</f>
        <v>0</v>
      </c>
      <c r="G109" s="77">
        <f>'1.2.sz.mell.'!G109+'1.3.sz.mell.'!G109+'1.4.sz.mell.'!G109</f>
        <v>188666</v>
      </c>
      <c r="H109" s="77">
        <f>'1.2.sz.mell.'!H109+'1.3.sz.mell.'!H109+'1.4.sz.mell.'!H109</f>
        <v>0</v>
      </c>
      <c r="I109" s="77">
        <f>'1.2.sz.mell.'!I109+'1.3.sz.mell.'!I109+'1.4.sz.mell.'!I109</f>
        <v>188666</v>
      </c>
    </row>
    <row r="110" spans="1:9" ht="12" customHeight="1" thickBot="1">
      <c r="A110" s="65" t="s">
        <v>151</v>
      </c>
      <c r="B110" s="288"/>
      <c r="C110" s="18" t="s">
        <v>152</v>
      </c>
      <c r="D110" s="50">
        <f>+D94+D100+D106</f>
        <v>1864524720</v>
      </c>
      <c r="E110" s="50">
        <f>+E94+E100+E106</f>
        <v>1964432888</v>
      </c>
      <c r="F110" s="50">
        <f t="shared" ref="F110:I110" si="19">+F94+F100+F106</f>
        <v>84545410</v>
      </c>
      <c r="G110" s="50">
        <f t="shared" si="19"/>
        <v>2048978298</v>
      </c>
      <c r="H110" s="50">
        <f t="shared" si="19"/>
        <v>0</v>
      </c>
      <c r="I110" s="50">
        <f t="shared" si="19"/>
        <v>2048978298</v>
      </c>
    </row>
    <row r="111" spans="1:9" ht="12" customHeight="1" thickBot="1">
      <c r="A111" s="65" t="s">
        <v>49</v>
      </c>
      <c r="B111" s="288"/>
      <c r="C111" s="18" t="s">
        <v>153</v>
      </c>
      <c r="D111" s="50">
        <f>+D112+D113+D114</f>
        <v>10645000</v>
      </c>
      <c r="E111" s="50">
        <f>+E112+E113+E114</f>
        <v>10645000</v>
      </c>
      <c r="F111" s="50">
        <f t="shared" ref="F111:I111" si="20">+F112+F113+F114</f>
        <v>0</v>
      </c>
      <c r="G111" s="50">
        <f t="shared" si="20"/>
        <v>10645000</v>
      </c>
      <c r="H111" s="50">
        <f t="shared" si="20"/>
        <v>0</v>
      </c>
      <c r="I111" s="50">
        <f t="shared" si="20"/>
        <v>10645000</v>
      </c>
    </row>
    <row r="112" spans="1:9" ht="12" customHeight="1">
      <c r="A112" s="68" t="s">
        <v>51</v>
      </c>
      <c r="B112" s="289" t="s">
        <v>357</v>
      </c>
      <c r="C112" s="16" t="s">
        <v>154</v>
      </c>
      <c r="D112" s="52">
        <f>'1.2.sz.mell.'!D112+'1.3.sz.mell.'!D112+'1.4.sz.mell.'!D112</f>
        <v>10645000</v>
      </c>
      <c r="E112" s="52">
        <f>'1.2.sz.mell.'!E112+'1.3.sz.mell.'!E112+'1.4.sz.mell.'!E112</f>
        <v>10645000</v>
      </c>
      <c r="F112" s="52">
        <f>'1.2.sz.mell.'!F112+'1.3.sz.mell.'!F112+'1.4.sz.mell.'!F112</f>
        <v>0</v>
      </c>
      <c r="G112" s="52">
        <f>'1.2.sz.mell.'!G112+'1.3.sz.mell.'!G112+'1.4.sz.mell.'!G112</f>
        <v>10645000</v>
      </c>
      <c r="H112" s="52">
        <f>'1.2.sz.mell.'!H112+'1.3.sz.mell.'!H112+'1.4.sz.mell.'!H112</f>
        <v>0</v>
      </c>
      <c r="I112" s="52">
        <f>'1.2.sz.mell.'!I112+'1.3.sz.mell.'!I112+'1.4.sz.mell.'!I112</f>
        <v>10645000</v>
      </c>
    </row>
    <row r="113" spans="1:9" ht="12" customHeight="1">
      <c r="A113" s="68" t="s">
        <v>53</v>
      </c>
      <c r="B113" s="289" t="s">
        <v>358</v>
      </c>
      <c r="C113" s="16" t="s">
        <v>155</v>
      </c>
      <c r="D113" s="52">
        <f>'1.2.sz.mell.'!D113+'1.3.sz.mell.'!D113+'1.4.sz.mell.'!D113</f>
        <v>0</v>
      </c>
      <c r="E113" s="52">
        <f>'1.2.sz.mell.'!E113+'1.3.sz.mell.'!E113+'1.4.sz.mell.'!E113</f>
        <v>0</v>
      </c>
      <c r="F113" s="52">
        <f>'1.2.sz.mell.'!F113+'1.3.sz.mell.'!F113+'1.4.sz.mell.'!F113</f>
        <v>0</v>
      </c>
      <c r="G113" s="52">
        <f>'1.2.sz.mell.'!G113+'1.3.sz.mell.'!G113+'1.4.sz.mell.'!G113</f>
        <v>0</v>
      </c>
      <c r="H113" s="52">
        <f>'1.2.sz.mell.'!H113+'1.3.sz.mell.'!H113+'1.4.sz.mell.'!H113</f>
        <v>0</v>
      </c>
      <c r="I113" s="52">
        <f>'1.2.sz.mell.'!I113+'1.3.sz.mell.'!I113+'1.4.sz.mell.'!I113</f>
        <v>0</v>
      </c>
    </row>
    <row r="114" spans="1:9" ht="12" customHeight="1" thickBot="1">
      <c r="A114" s="104" t="s">
        <v>55</v>
      </c>
      <c r="B114" s="295" t="s">
        <v>359</v>
      </c>
      <c r="C114" s="54" t="s">
        <v>156</v>
      </c>
      <c r="D114" s="52">
        <f>'1.2.sz.mell.'!D114+'1.3.sz.mell.'!D114+'1.4.sz.mell.'!D114</f>
        <v>0</v>
      </c>
      <c r="E114" s="52">
        <f>'1.2.sz.mell.'!E114+'1.3.sz.mell.'!E114+'1.4.sz.mell.'!E114</f>
        <v>0</v>
      </c>
      <c r="F114" s="52">
        <f>'1.2.sz.mell.'!F114+'1.3.sz.mell.'!F114+'1.4.sz.mell.'!F114</f>
        <v>0</v>
      </c>
      <c r="G114" s="52">
        <f>'1.2.sz.mell.'!G114+'1.3.sz.mell.'!G114+'1.4.sz.mell.'!G114</f>
        <v>0</v>
      </c>
      <c r="H114" s="52">
        <f>'1.2.sz.mell.'!H114+'1.3.sz.mell.'!H114+'1.4.sz.mell.'!H114</f>
        <v>0</v>
      </c>
      <c r="I114" s="52">
        <f>'1.2.sz.mell.'!I114+'1.3.sz.mell.'!I114+'1.4.sz.mell.'!I114</f>
        <v>0</v>
      </c>
    </row>
    <row r="115" spans="1:9" ht="12" customHeight="1" thickBot="1">
      <c r="A115" s="65" t="s">
        <v>71</v>
      </c>
      <c r="B115" s="288" t="s">
        <v>360</v>
      </c>
      <c r="C115" s="18" t="s">
        <v>157</v>
      </c>
      <c r="D115" s="50">
        <f>+D116+D117+D118+D119</f>
        <v>0</v>
      </c>
      <c r="E115" s="50">
        <f>+E116+E117+E118+E119</f>
        <v>150000000</v>
      </c>
      <c r="F115" s="50">
        <f t="shared" ref="F115:I115" si="21">+F116+F117+F118+F119</f>
        <v>0</v>
      </c>
      <c r="G115" s="50">
        <f t="shared" si="21"/>
        <v>150000000</v>
      </c>
      <c r="H115" s="50">
        <f t="shared" si="21"/>
        <v>0</v>
      </c>
      <c r="I115" s="50">
        <f t="shared" si="21"/>
        <v>150000000</v>
      </c>
    </row>
    <row r="116" spans="1:9" ht="12" customHeight="1">
      <c r="A116" s="68" t="s">
        <v>73</v>
      </c>
      <c r="B116" s="289" t="s">
        <v>361</v>
      </c>
      <c r="C116" s="16" t="s">
        <v>158</v>
      </c>
      <c r="D116" s="52">
        <f>'1.2.sz.mell.'!D116+'1.3.sz.mell.'!D116+'1.4.sz.mell.'!D116</f>
        <v>0</v>
      </c>
      <c r="E116" s="52">
        <f>'1.2.sz.mell.'!E116+'1.3.sz.mell.'!E116+'1.4.sz.mell.'!E116</f>
        <v>150000000</v>
      </c>
      <c r="F116" s="52">
        <f>'1.2.sz.mell.'!F116+'1.3.sz.mell.'!F116+'1.4.sz.mell.'!F116</f>
        <v>0</v>
      </c>
      <c r="G116" s="52">
        <f>'1.2.sz.mell.'!G116+'1.3.sz.mell.'!G116+'1.4.sz.mell.'!G116</f>
        <v>150000000</v>
      </c>
      <c r="H116" s="52">
        <f>'1.2.sz.mell.'!H116+'1.3.sz.mell.'!H116+'1.4.sz.mell.'!H116</f>
        <v>0</v>
      </c>
      <c r="I116" s="52">
        <f>'1.2.sz.mell.'!I116+'1.3.sz.mell.'!I116+'1.4.sz.mell.'!I116</f>
        <v>150000000</v>
      </c>
    </row>
    <row r="117" spans="1:9" ht="12" customHeight="1">
      <c r="A117" s="68" t="s">
        <v>75</v>
      </c>
      <c r="B117" s="289" t="s">
        <v>362</v>
      </c>
      <c r="C117" s="16" t="s">
        <v>159</v>
      </c>
      <c r="D117" s="52">
        <f>'1.2.sz.mell.'!D117+'1.3.sz.mell.'!D117+'1.4.sz.mell.'!D117</f>
        <v>0</v>
      </c>
      <c r="E117" s="52">
        <f>'1.2.sz.mell.'!E117+'1.3.sz.mell.'!E117+'1.4.sz.mell.'!E117</f>
        <v>0</v>
      </c>
      <c r="F117" s="52">
        <f>'1.2.sz.mell.'!F117+'1.3.sz.mell.'!F117+'1.4.sz.mell.'!F117</f>
        <v>0</v>
      </c>
      <c r="G117" s="52">
        <f>'1.2.sz.mell.'!G117+'1.3.sz.mell.'!G117+'1.4.sz.mell.'!G117</f>
        <v>0</v>
      </c>
      <c r="H117" s="52">
        <f>'1.2.sz.mell.'!H117+'1.3.sz.mell.'!H117+'1.4.sz.mell.'!H117</f>
        <v>0</v>
      </c>
      <c r="I117" s="52">
        <f>'1.2.sz.mell.'!I117+'1.3.sz.mell.'!I117+'1.4.sz.mell.'!I117</f>
        <v>0</v>
      </c>
    </row>
    <row r="118" spans="1:9" ht="12" customHeight="1">
      <c r="A118" s="68" t="s">
        <v>77</v>
      </c>
      <c r="B118" s="289" t="s">
        <v>363</v>
      </c>
      <c r="C118" s="16" t="s">
        <v>160</v>
      </c>
      <c r="D118" s="52">
        <f>'1.2.sz.mell.'!D118+'1.3.sz.mell.'!D118+'1.4.sz.mell.'!D118</f>
        <v>0</v>
      </c>
      <c r="E118" s="52">
        <f>'1.2.sz.mell.'!E118+'1.3.sz.mell.'!E118+'1.4.sz.mell.'!E118</f>
        <v>0</v>
      </c>
      <c r="F118" s="52">
        <f>'1.2.sz.mell.'!F118+'1.3.sz.mell.'!F118+'1.4.sz.mell.'!F118</f>
        <v>0</v>
      </c>
      <c r="G118" s="52">
        <f>'1.2.sz.mell.'!G118+'1.3.sz.mell.'!G118+'1.4.sz.mell.'!G118</f>
        <v>0</v>
      </c>
      <c r="H118" s="52">
        <f>'1.2.sz.mell.'!H118+'1.3.sz.mell.'!H118+'1.4.sz.mell.'!H118</f>
        <v>0</v>
      </c>
      <c r="I118" s="52">
        <f>'1.2.sz.mell.'!I118+'1.3.sz.mell.'!I118+'1.4.sz.mell.'!I118</f>
        <v>0</v>
      </c>
    </row>
    <row r="119" spans="1:9" ht="12" customHeight="1" thickBot="1">
      <c r="A119" s="104" t="s">
        <v>79</v>
      </c>
      <c r="B119" s="295" t="s">
        <v>364</v>
      </c>
      <c r="C119" s="54" t="s">
        <v>161</v>
      </c>
      <c r="D119" s="52">
        <f>'1.2.sz.mell.'!D119+'1.3.sz.mell.'!D119+'1.4.sz.mell.'!D119</f>
        <v>0</v>
      </c>
      <c r="E119" s="52">
        <f>'1.2.sz.mell.'!E119+'1.3.sz.mell.'!E119+'1.4.sz.mell.'!E119</f>
        <v>0</v>
      </c>
      <c r="F119" s="52">
        <f>'1.2.sz.mell.'!F119+'1.3.sz.mell.'!F119+'1.4.sz.mell.'!F119</f>
        <v>0</v>
      </c>
      <c r="G119" s="52">
        <f>'1.2.sz.mell.'!G119+'1.3.sz.mell.'!G119+'1.4.sz.mell.'!G119</f>
        <v>0</v>
      </c>
      <c r="H119" s="52">
        <f>'1.2.sz.mell.'!H119+'1.3.sz.mell.'!H119+'1.4.sz.mell.'!H119</f>
        <v>0</v>
      </c>
      <c r="I119" s="52">
        <f>'1.2.sz.mell.'!I119+'1.3.sz.mell.'!I119+'1.4.sz.mell.'!I119</f>
        <v>0</v>
      </c>
    </row>
    <row r="120" spans="1:9" ht="12" customHeight="1" thickBot="1">
      <c r="A120" s="65" t="s">
        <v>162</v>
      </c>
      <c r="B120" s="288"/>
      <c r="C120" s="18" t="s">
        <v>163</v>
      </c>
      <c r="D120" s="55">
        <f>+D121+D122+D124+D125</f>
        <v>28589000</v>
      </c>
      <c r="E120" s="55">
        <f>+E121+E122+E124+E125</f>
        <v>28589105</v>
      </c>
      <c r="F120" s="55">
        <f t="shared" ref="F120:I120" si="22">+F121+F122+F124+F125</f>
        <v>0</v>
      </c>
      <c r="G120" s="55">
        <f t="shared" si="22"/>
        <v>28589105</v>
      </c>
      <c r="H120" s="55">
        <f t="shared" si="22"/>
        <v>0</v>
      </c>
      <c r="I120" s="55">
        <f t="shared" si="22"/>
        <v>28589105</v>
      </c>
    </row>
    <row r="121" spans="1:9" ht="12" customHeight="1">
      <c r="A121" s="68" t="s">
        <v>85</v>
      </c>
      <c r="B121" s="289" t="s">
        <v>365</v>
      </c>
      <c r="C121" s="16" t="s">
        <v>164</v>
      </c>
      <c r="D121" s="52">
        <f>'1.2.sz.mell.'!D121+'1.3.sz.mell.'!D121+'1.4.sz.mell.'!D121</f>
        <v>0</v>
      </c>
      <c r="E121" s="52">
        <f>'1.2.sz.mell.'!E121+'1.3.sz.mell.'!E121+'1.4.sz.mell.'!E121</f>
        <v>0</v>
      </c>
      <c r="F121" s="52">
        <f>'1.2.sz.mell.'!F121+'1.3.sz.mell.'!F121+'1.4.sz.mell.'!F121</f>
        <v>0</v>
      </c>
      <c r="G121" s="52">
        <f>'1.2.sz.mell.'!G121+'1.3.sz.mell.'!G121+'1.4.sz.mell.'!G121</f>
        <v>0</v>
      </c>
      <c r="H121" s="52">
        <f>'1.2.sz.mell.'!H121+'1.3.sz.mell.'!H121+'1.4.sz.mell.'!H121</f>
        <v>0</v>
      </c>
      <c r="I121" s="52">
        <f>'1.2.sz.mell.'!I121+'1.3.sz.mell.'!I121+'1.4.sz.mell.'!I121</f>
        <v>0</v>
      </c>
    </row>
    <row r="122" spans="1:9" ht="12" customHeight="1">
      <c r="A122" s="68" t="s">
        <v>86</v>
      </c>
      <c r="B122" s="289" t="s">
        <v>366</v>
      </c>
      <c r="C122" s="16" t="s">
        <v>165</v>
      </c>
      <c r="D122" s="52">
        <f>'1.2.sz.mell.'!D122+'1.3.sz.mell.'!D122+'1.4.sz.mell.'!D122</f>
        <v>28589000</v>
      </c>
      <c r="E122" s="52">
        <f>'1.2.sz.mell.'!E122+'1.3.sz.mell.'!E122+'1.4.sz.mell.'!E122</f>
        <v>28589105</v>
      </c>
      <c r="F122" s="52">
        <f>'1.2.sz.mell.'!F122+'1.3.sz.mell.'!F122+'1.4.sz.mell.'!F122</f>
        <v>0</v>
      </c>
      <c r="G122" s="52">
        <f>'1.2.sz.mell.'!G122+'1.3.sz.mell.'!G122+'1.4.sz.mell.'!G122</f>
        <v>28589105</v>
      </c>
      <c r="H122" s="52">
        <f>'1.2.sz.mell.'!H122+'1.3.sz.mell.'!H122+'1.4.sz.mell.'!H122</f>
        <v>0</v>
      </c>
      <c r="I122" s="52">
        <f>'1.2.sz.mell.'!I122+'1.3.sz.mell.'!I122+'1.4.sz.mell.'!I122</f>
        <v>28589105</v>
      </c>
    </row>
    <row r="123" spans="1:9" ht="12" customHeight="1">
      <c r="A123" s="68" t="s">
        <v>87</v>
      </c>
      <c r="B123" s="289" t="s">
        <v>367</v>
      </c>
      <c r="C123" s="16" t="s">
        <v>180</v>
      </c>
      <c r="D123" s="52">
        <f>'1.2.sz.mell.'!D123+'1.3.sz.mell.'!D123+'1.4.sz.mell.'!D123</f>
        <v>0</v>
      </c>
      <c r="E123" s="52">
        <f>'1.2.sz.mell.'!E123+'1.3.sz.mell.'!E123+'1.4.sz.mell.'!E123</f>
        <v>0</v>
      </c>
      <c r="F123" s="52">
        <f>'1.2.sz.mell.'!F123+'1.3.sz.mell.'!F123+'1.4.sz.mell.'!F123</f>
        <v>0</v>
      </c>
      <c r="G123" s="52">
        <f>'1.2.sz.mell.'!G123+'1.3.sz.mell.'!G123+'1.4.sz.mell.'!G123</f>
        <v>0</v>
      </c>
      <c r="H123" s="52">
        <f>'1.2.sz.mell.'!H123+'1.3.sz.mell.'!H123+'1.4.sz.mell.'!H123</f>
        <v>0</v>
      </c>
      <c r="I123" s="52">
        <f>'1.2.sz.mell.'!I123+'1.3.sz.mell.'!I123+'1.4.sz.mell.'!I123</f>
        <v>0</v>
      </c>
    </row>
    <row r="124" spans="1:9" ht="12" customHeight="1">
      <c r="A124" s="68" t="s">
        <v>88</v>
      </c>
      <c r="B124" s="289" t="s">
        <v>368</v>
      </c>
      <c r="C124" s="16" t="s">
        <v>166</v>
      </c>
      <c r="D124" s="52">
        <f>'1.2.sz.mell.'!D124+'1.3.sz.mell.'!D124+'1.4.sz.mell.'!D124</f>
        <v>0</v>
      </c>
      <c r="E124" s="52">
        <f>'1.2.sz.mell.'!E124+'1.3.sz.mell.'!E124+'1.4.sz.mell.'!E124</f>
        <v>0</v>
      </c>
      <c r="F124" s="52">
        <f>'1.2.sz.mell.'!F124+'1.3.sz.mell.'!F124+'1.4.sz.mell.'!F124</f>
        <v>0</v>
      </c>
      <c r="G124" s="52">
        <f>'1.2.sz.mell.'!G124+'1.3.sz.mell.'!G124+'1.4.sz.mell.'!G124</f>
        <v>0</v>
      </c>
      <c r="H124" s="52">
        <f>'1.2.sz.mell.'!H124+'1.3.sz.mell.'!H124+'1.4.sz.mell.'!H124</f>
        <v>0</v>
      </c>
      <c r="I124" s="52">
        <f>'1.2.sz.mell.'!I124+'1.3.sz.mell.'!I124+'1.4.sz.mell.'!I124</f>
        <v>0</v>
      </c>
    </row>
    <row r="125" spans="1:9" ht="12" customHeight="1" thickBot="1">
      <c r="A125" s="104" t="s">
        <v>181</v>
      </c>
      <c r="B125" s="295" t="s">
        <v>369</v>
      </c>
      <c r="C125" s="54" t="s">
        <v>167</v>
      </c>
      <c r="D125" s="52">
        <f>'1.2.sz.mell.'!D125+'1.3.sz.mell.'!D125+'1.4.sz.mell.'!D125</f>
        <v>0</v>
      </c>
      <c r="E125" s="52">
        <f>'1.2.sz.mell.'!E125+'1.3.sz.mell.'!E125+'1.4.sz.mell.'!E125</f>
        <v>0</v>
      </c>
      <c r="F125" s="52">
        <f>'1.2.sz.mell.'!F125+'1.3.sz.mell.'!F125+'1.4.sz.mell.'!F125</f>
        <v>0</v>
      </c>
      <c r="G125" s="52">
        <f>'1.2.sz.mell.'!G125+'1.3.sz.mell.'!G125+'1.4.sz.mell.'!G125</f>
        <v>0</v>
      </c>
      <c r="H125" s="52">
        <f>'1.2.sz.mell.'!H125+'1.3.sz.mell.'!H125+'1.4.sz.mell.'!H125</f>
        <v>0</v>
      </c>
      <c r="I125" s="52">
        <f>'1.2.sz.mell.'!I125+'1.3.sz.mell.'!I125+'1.4.sz.mell.'!I125</f>
        <v>0</v>
      </c>
    </row>
    <row r="126" spans="1:9" ht="12" customHeight="1" thickBot="1">
      <c r="A126" s="65" t="s">
        <v>89</v>
      </c>
      <c r="B126" s="288" t="s">
        <v>370</v>
      </c>
      <c r="C126" s="18" t="s">
        <v>168</v>
      </c>
      <c r="D126" s="109">
        <f>+D127+D128+D129+D130</f>
        <v>0</v>
      </c>
      <c r="E126" s="109">
        <f>+E127+E128+E129+E130</f>
        <v>0</v>
      </c>
      <c r="F126" s="109">
        <f t="shared" ref="F126:I126" si="23">+F127+F128+F129+F130</f>
        <v>0</v>
      </c>
      <c r="G126" s="109">
        <f t="shared" si="23"/>
        <v>0</v>
      </c>
      <c r="H126" s="109">
        <f t="shared" si="23"/>
        <v>0</v>
      </c>
      <c r="I126" s="109">
        <f t="shared" si="23"/>
        <v>0</v>
      </c>
    </row>
    <row r="127" spans="1:9" ht="12" customHeight="1">
      <c r="A127" s="68" t="s">
        <v>91</v>
      </c>
      <c r="B127" s="289" t="s">
        <v>371</v>
      </c>
      <c r="C127" s="16" t="s">
        <v>169</v>
      </c>
      <c r="D127" s="52">
        <f>'1.2.sz.mell.'!D127+'1.3.sz.mell.'!D127+'1.4.sz.mell.'!D127</f>
        <v>0</v>
      </c>
      <c r="E127" s="52">
        <f>'1.2.sz.mell.'!E127+'1.3.sz.mell.'!E127+'1.4.sz.mell.'!E127</f>
        <v>0</v>
      </c>
      <c r="F127" s="52">
        <f>'1.2.sz.mell.'!F127+'1.3.sz.mell.'!F127+'1.4.sz.mell.'!F127</f>
        <v>0</v>
      </c>
      <c r="G127" s="52">
        <f>'1.2.sz.mell.'!G127+'1.3.sz.mell.'!G127+'1.4.sz.mell.'!G127</f>
        <v>0</v>
      </c>
      <c r="H127" s="52">
        <f>'1.2.sz.mell.'!H127+'1.3.sz.mell.'!H127+'1.4.sz.mell.'!H127</f>
        <v>0</v>
      </c>
      <c r="I127" s="52">
        <f>'1.2.sz.mell.'!I127+'1.3.sz.mell.'!I127+'1.4.sz.mell.'!I127</f>
        <v>0</v>
      </c>
    </row>
    <row r="128" spans="1:9" ht="12" customHeight="1">
      <c r="A128" s="68" t="s">
        <v>92</v>
      </c>
      <c r="B128" s="289" t="s">
        <v>372</v>
      </c>
      <c r="C128" s="16" t="s">
        <v>170</v>
      </c>
      <c r="D128" s="52">
        <f>'1.2.sz.mell.'!D128+'1.3.sz.mell.'!D128+'1.4.sz.mell.'!D128</f>
        <v>0</v>
      </c>
      <c r="E128" s="52">
        <f>'1.2.sz.mell.'!E128+'1.3.sz.mell.'!E128+'1.4.sz.mell.'!E128</f>
        <v>0</v>
      </c>
      <c r="F128" s="52">
        <f>'1.2.sz.mell.'!F128+'1.3.sz.mell.'!F128+'1.4.sz.mell.'!F128</f>
        <v>0</v>
      </c>
      <c r="G128" s="52">
        <f>'1.2.sz.mell.'!G128+'1.3.sz.mell.'!G128+'1.4.sz.mell.'!G128</f>
        <v>0</v>
      </c>
      <c r="H128" s="52">
        <f>'1.2.sz.mell.'!H128+'1.3.sz.mell.'!H128+'1.4.sz.mell.'!H128</f>
        <v>0</v>
      </c>
      <c r="I128" s="52">
        <f>'1.2.sz.mell.'!I128+'1.3.sz.mell.'!I128+'1.4.sz.mell.'!I128</f>
        <v>0</v>
      </c>
    </row>
    <row r="129" spans="1:12" ht="12" customHeight="1">
      <c r="A129" s="68" t="s">
        <v>93</v>
      </c>
      <c r="B129" s="289" t="s">
        <v>373</v>
      </c>
      <c r="C129" s="16" t="s">
        <v>171</v>
      </c>
      <c r="D129" s="52">
        <f>'1.2.sz.mell.'!D129+'1.3.sz.mell.'!D129+'1.4.sz.mell.'!D129</f>
        <v>0</v>
      </c>
      <c r="E129" s="52">
        <f>'1.2.sz.mell.'!E129+'1.3.sz.mell.'!E129+'1.4.sz.mell.'!E129</f>
        <v>0</v>
      </c>
      <c r="F129" s="52">
        <f>'1.2.sz.mell.'!F129+'1.3.sz.mell.'!F129+'1.4.sz.mell.'!F129</f>
        <v>0</v>
      </c>
      <c r="G129" s="52">
        <f>'1.2.sz.mell.'!G129+'1.3.sz.mell.'!G129+'1.4.sz.mell.'!G129</f>
        <v>0</v>
      </c>
      <c r="H129" s="52">
        <f>'1.2.sz.mell.'!H129+'1.3.sz.mell.'!H129+'1.4.sz.mell.'!H129</f>
        <v>0</v>
      </c>
      <c r="I129" s="52">
        <f>'1.2.sz.mell.'!I129+'1.3.sz.mell.'!I129+'1.4.sz.mell.'!I129</f>
        <v>0</v>
      </c>
    </row>
    <row r="130" spans="1:12" ht="12" customHeight="1" thickBot="1">
      <c r="A130" s="68" t="s">
        <v>94</v>
      </c>
      <c r="B130" s="289" t="s">
        <v>374</v>
      </c>
      <c r="C130" s="16" t="s">
        <v>172</v>
      </c>
      <c r="D130" s="52">
        <f>'1.2.sz.mell.'!D130+'1.3.sz.mell.'!D130+'1.4.sz.mell.'!D130</f>
        <v>0</v>
      </c>
      <c r="E130" s="52">
        <f>'1.2.sz.mell.'!E130+'1.3.sz.mell.'!E130+'1.4.sz.mell.'!E130</f>
        <v>0</v>
      </c>
      <c r="F130" s="52">
        <f>'1.2.sz.mell.'!F130+'1.3.sz.mell.'!F130+'1.4.sz.mell.'!F130</f>
        <v>0</v>
      </c>
      <c r="G130" s="52">
        <f>'1.2.sz.mell.'!G130+'1.3.sz.mell.'!G130+'1.4.sz.mell.'!G130</f>
        <v>0</v>
      </c>
      <c r="H130" s="52">
        <f>'1.2.sz.mell.'!H130+'1.3.sz.mell.'!H130+'1.4.sz.mell.'!H130</f>
        <v>0</v>
      </c>
      <c r="I130" s="52">
        <f>'1.2.sz.mell.'!I130+'1.3.sz.mell.'!I130+'1.4.sz.mell.'!I130</f>
        <v>0</v>
      </c>
    </row>
    <row r="131" spans="1:12" ht="15" customHeight="1" thickBot="1">
      <c r="A131" s="65" t="s">
        <v>95</v>
      </c>
      <c r="B131" s="288"/>
      <c r="C131" s="18" t="s">
        <v>173</v>
      </c>
      <c r="D131" s="110">
        <f>+D111+D115+D120+D126</f>
        <v>39234000</v>
      </c>
      <c r="E131" s="110">
        <f>+E111+E115+E120+E126</f>
        <v>189234105</v>
      </c>
      <c r="F131" s="110">
        <f t="shared" ref="F131:I131" si="24">+F111+F115+F120+F126</f>
        <v>0</v>
      </c>
      <c r="G131" s="110">
        <f t="shared" si="24"/>
        <v>189234105</v>
      </c>
      <c r="H131" s="110">
        <f t="shared" si="24"/>
        <v>0</v>
      </c>
      <c r="I131" s="110">
        <f t="shared" si="24"/>
        <v>189234105</v>
      </c>
      <c r="J131" s="111"/>
      <c r="K131" s="111"/>
      <c r="L131" s="111"/>
    </row>
    <row r="132" spans="1:12" s="67" customFormat="1" ht="12.95" customHeight="1" thickBot="1">
      <c r="A132" s="112" t="s">
        <v>174</v>
      </c>
      <c r="B132" s="296"/>
      <c r="C132" s="113" t="s">
        <v>175</v>
      </c>
      <c r="D132" s="110">
        <f>+D110+D131</f>
        <v>1903758720</v>
      </c>
      <c r="E132" s="110">
        <f>+E110+E131</f>
        <v>2153666993</v>
      </c>
      <c r="F132" s="110">
        <f t="shared" ref="F132:I132" si="25">+F110+F131</f>
        <v>84545410</v>
      </c>
      <c r="G132" s="110">
        <f t="shared" si="25"/>
        <v>2238212403</v>
      </c>
      <c r="H132" s="110">
        <f t="shared" si="25"/>
        <v>0</v>
      </c>
      <c r="I132" s="110">
        <f t="shared" si="25"/>
        <v>2238212403</v>
      </c>
    </row>
    <row r="133" spans="1:12" ht="7.5" customHeight="1"/>
    <row r="134" spans="1:12">
      <c r="A134" s="734" t="s">
        <v>176</v>
      </c>
      <c r="B134" s="734"/>
      <c r="C134" s="734"/>
      <c r="D134" s="734"/>
      <c r="E134" s="734"/>
      <c r="F134" s="734"/>
      <c r="G134" s="734"/>
      <c r="H134" s="734"/>
      <c r="I134" s="734"/>
    </row>
    <row r="135" spans="1:12" ht="15" customHeight="1" thickBot="1">
      <c r="A135" s="731" t="s">
        <v>177</v>
      </c>
      <c r="B135" s="731"/>
      <c r="C135" s="731"/>
      <c r="D135" s="58"/>
      <c r="E135" s="58"/>
      <c r="F135" s="58"/>
    </row>
    <row r="136" spans="1:12" ht="13.5" customHeight="1" thickBot="1">
      <c r="A136" s="65">
        <v>1</v>
      </c>
      <c r="B136" s="288"/>
      <c r="C136" s="105" t="s">
        <v>178</v>
      </c>
      <c r="D136" s="50">
        <f>+D61-D110</f>
        <v>-215377420</v>
      </c>
      <c r="E136" s="50">
        <f t="shared" ref="E136:I136" si="26">+E61-E110</f>
        <v>-215377315</v>
      </c>
      <c r="F136" s="50">
        <f t="shared" si="26"/>
        <v>-390000</v>
      </c>
      <c r="G136" s="50">
        <f t="shared" si="26"/>
        <v>-215767315</v>
      </c>
      <c r="H136" s="50">
        <f t="shared" si="26"/>
        <v>0</v>
      </c>
      <c r="I136" s="50">
        <f t="shared" si="26"/>
        <v>-215767315</v>
      </c>
    </row>
    <row r="137" spans="1:12" ht="27.75" customHeight="1" thickBot="1">
      <c r="A137" s="65" t="s">
        <v>23</v>
      </c>
      <c r="B137" s="288"/>
      <c r="C137" s="105" t="s">
        <v>179</v>
      </c>
      <c r="D137" s="50">
        <f>+D87-D131</f>
        <v>215377420</v>
      </c>
      <c r="E137" s="50">
        <f t="shared" ref="E137:I137" si="27">+E87-E131</f>
        <v>215377315</v>
      </c>
      <c r="F137" s="50">
        <f t="shared" si="27"/>
        <v>390000</v>
      </c>
      <c r="G137" s="50">
        <f t="shared" si="27"/>
        <v>215767315</v>
      </c>
      <c r="H137" s="50">
        <f t="shared" si="27"/>
        <v>0</v>
      </c>
      <c r="I137" s="50">
        <f t="shared" si="27"/>
        <v>215767315</v>
      </c>
    </row>
    <row r="139" spans="1:12">
      <c r="D139" s="287">
        <f>D132-D88</f>
        <v>0</v>
      </c>
      <c r="E139" s="287"/>
      <c r="G139" s="650" t="e">
        <f>G132-#REF!</f>
        <v>#REF!</v>
      </c>
    </row>
  </sheetData>
  <mergeCells count="6">
    <mergeCell ref="A135:C135"/>
    <mergeCell ref="A2:C2"/>
    <mergeCell ref="A91:C91"/>
    <mergeCell ref="A1:I1"/>
    <mergeCell ref="A134:I134"/>
    <mergeCell ref="A90:I90"/>
  </mergeCells>
  <phoneticPr fontId="32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&amp;C&amp;"Times New Roman CE,Félkövér"&amp;12BONYHÁD VÁROS ÖNKORMÁNYZATA
 2016. ÉVI KÖLTSÉGVETÉSÉNEK ÖSSZEVONT MÉRLEGE&amp;R&amp;"Times New Roman CE,Félkövér dőlt" 1.1. melléklet
</oddHeader>
  </headerFooter>
  <rowBreaks count="1" manualBreakCount="1">
    <brk id="88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0"/>
  </sheetPr>
  <dimension ref="A1:S46"/>
  <sheetViews>
    <sheetView view="pageBreakPreview" topLeftCell="A7" zoomScale="115" zoomScaleSheetLayoutView="115" workbookViewId="0">
      <selection activeCell="I26" sqref="I26"/>
    </sheetView>
  </sheetViews>
  <sheetFormatPr defaultRowHeight="18.75"/>
  <cols>
    <col min="1" max="1" width="3.5703125" style="198" bestFit="1" customWidth="1"/>
    <col min="2" max="2" width="3.5703125" style="198" customWidth="1"/>
    <col min="3" max="3" width="58.140625" style="198" bestFit="1" customWidth="1"/>
    <col min="4" max="4" width="17.5703125" style="198" hidden="1" customWidth="1"/>
    <col min="5" max="5" width="17.140625" style="198" hidden="1" customWidth="1"/>
    <col min="6" max="6" width="20" style="198" bestFit="1" customWidth="1"/>
    <col min="7" max="7" width="20" style="198" customWidth="1"/>
    <col min="8" max="8" width="17.7109375" style="198" customWidth="1"/>
    <col min="9" max="9" width="20" style="198" bestFit="1" customWidth="1"/>
    <col min="10" max="10" width="17.7109375" style="198" hidden="1" customWidth="1"/>
    <col min="11" max="11" width="20" style="198" hidden="1" customWidth="1"/>
    <col min="12" max="12" width="9.140625" style="515"/>
    <col min="13" max="15" width="9.140625" style="198"/>
    <col min="16" max="16" width="18.42578125" style="198" bestFit="1" customWidth="1"/>
    <col min="17" max="17" width="17" style="198" bestFit="1" customWidth="1"/>
    <col min="18" max="18" width="13.5703125" style="198" bestFit="1" customWidth="1"/>
    <col min="19" max="19" width="17.140625" style="198" bestFit="1" customWidth="1"/>
    <col min="20" max="16384" width="9.140625" style="198"/>
  </cols>
  <sheetData>
    <row r="1" spans="1:19">
      <c r="A1" s="772" t="s">
        <v>332</v>
      </c>
      <c r="B1" s="773"/>
      <c r="C1" s="773"/>
    </row>
    <row r="2" spans="1:19">
      <c r="A2" s="201"/>
      <c r="B2" s="201"/>
      <c r="C2" s="245" t="s">
        <v>7</v>
      </c>
      <c r="D2" s="246"/>
      <c r="E2" s="247"/>
      <c r="F2" s="202">
        <v>10645000</v>
      </c>
      <c r="G2" s="202">
        <v>10645000</v>
      </c>
      <c r="H2" s="202"/>
      <c r="I2" s="202">
        <v>10645000</v>
      </c>
      <c r="J2" s="202"/>
      <c r="K2" s="202">
        <v>10645000</v>
      </c>
    </row>
    <row r="3" spans="1:19" s="248" customFormat="1">
      <c r="C3" s="249" t="s">
        <v>333</v>
      </c>
      <c r="D3" s="250"/>
      <c r="E3" s="251"/>
      <c r="F3" s="203">
        <f>SUM(F2:F2)</f>
        <v>10645000</v>
      </c>
      <c r="G3" s="203">
        <f t="shared" ref="G3:K3" si="0">SUM(G2:G2)</f>
        <v>10645000</v>
      </c>
      <c r="H3" s="203">
        <f t="shared" si="0"/>
        <v>0</v>
      </c>
      <c r="I3" s="203">
        <f t="shared" si="0"/>
        <v>10645000</v>
      </c>
      <c r="J3" s="203">
        <f t="shared" si="0"/>
        <v>0</v>
      </c>
      <c r="K3" s="203">
        <f t="shared" si="0"/>
        <v>10645000</v>
      </c>
      <c r="L3" s="516"/>
    </row>
    <row r="4" spans="1:19">
      <c r="D4" s="199"/>
      <c r="E4" s="199"/>
      <c r="F4" s="199"/>
      <c r="G4" s="199"/>
      <c r="H4" s="199"/>
      <c r="I4" s="199"/>
      <c r="J4" s="199"/>
      <c r="K4" s="199"/>
    </row>
    <row r="5" spans="1:19" ht="61.5" customHeight="1">
      <c r="A5" s="772" t="s">
        <v>334</v>
      </c>
      <c r="B5" s="772"/>
      <c r="C5" s="772"/>
      <c r="D5" s="200" t="s">
        <v>308</v>
      </c>
      <c r="E5" s="200" t="s">
        <v>335</v>
      </c>
      <c r="F5" s="575" t="s">
        <v>745</v>
      </c>
      <c r="G5" s="575" t="s">
        <v>812</v>
      </c>
      <c r="H5" s="575" t="s">
        <v>746</v>
      </c>
      <c r="I5" s="575" t="s">
        <v>813</v>
      </c>
      <c r="J5" s="575" t="s">
        <v>748</v>
      </c>
      <c r="K5" s="575" t="s">
        <v>747</v>
      </c>
    </row>
    <row r="6" spans="1:19">
      <c r="A6" s="201"/>
      <c r="B6" s="522">
        <v>1</v>
      </c>
      <c r="C6" s="255" t="s">
        <v>593</v>
      </c>
      <c r="D6" s="202">
        <v>20000000</v>
      </c>
      <c r="E6" s="202">
        <v>0</v>
      </c>
      <c r="F6" s="202">
        <f t="shared" ref="F6:F26" si="1">SUM(D6:E6)</f>
        <v>20000000</v>
      </c>
      <c r="G6" s="202">
        <v>3320674</v>
      </c>
      <c r="H6" s="202">
        <f>I6-G6</f>
        <v>0</v>
      </c>
      <c r="I6" s="202">
        <v>3320674</v>
      </c>
      <c r="J6" s="202"/>
      <c r="K6" s="202">
        <f t="shared" ref="K6:K26" si="2">SUM(I6:J6)</f>
        <v>3320674</v>
      </c>
    </row>
    <row r="7" spans="1:19">
      <c r="A7" s="201"/>
      <c r="B7" s="522">
        <v>2</v>
      </c>
      <c r="C7" s="255" t="s">
        <v>594</v>
      </c>
      <c r="D7" s="202">
        <v>5000000</v>
      </c>
      <c r="E7" s="202">
        <v>0</v>
      </c>
      <c r="F7" s="202">
        <f t="shared" si="1"/>
        <v>5000000</v>
      </c>
      <c r="G7" s="202">
        <v>16370750</v>
      </c>
      <c r="H7" s="202">
        <f t="shared" ref="H7:H26" si="3">I7-G7</f>
        <v>0</v>
      </c>
      <c r="I7" s="202">
        <v>16370750</v>
      </c>
      <c r="J7" s="202"/>
      <c r="K7" s="202">
        <f t="shared" si="2"/>
        <v>16370750</v>
      </c>
      <c r="P7" s="286">
        <f>D6*1000</f>
        <v>20000000000</v>
      </c>
      <c r="Q7" s="286">
        <f>E6*1000</f>
        <v>0</v>
      </c>
      <c r="R7" s="286">
        <f t="shared" ref="R7:R15" si="4">SUM(P7:Q7)</f>
        <v>20000000000</v>
      </c>
      <c r="S7" s="285">
        <v>3680</v>
      </c>
    </row>
    <row r="8" spans="1:19">
      <c r="A8" s="201"/>
      <c r="B8" s="522">
        <v>3</v>
      </c>
      <c r="C8" s="255" t="s">
        <v>595</v>
      </c>
      <c r="D8" s="202">
        <v>7874000</v>
      </c>
      <c r="E8" s="202">
        <v>2126000</v>
      </c>
      <c r="F8" s="202">
        <f t="shared" si="1"/>
        <v>10000000</v>
      </c>
      <c r="G8" s="202">
        <v>9000000</v>
      </c>
      <c r="H8" s="202">
        <f t="shared" si="3"/>
        <v>0</v>
      </c>
      <c r="I8" s="202">
        <v>9000000</v>
      </c>
      <c r="J8" s="202"/>
      <c r="K8" s="202">
        <f t="shared" si="2"/>
        <v>9000000</v>
      </c>
      <c r="L8" s="515" t="s">
        <v>707</v>
      </c>
      <c r="P8" s="286">
        <f t="shared" ref="P8:P16" si="5">D7*1000</f>
        <v>5000000000</v>
      </c>
      <c r="Q8" s="286">
        <f t="shared" ref="Q8:Q16" si="6">E7*1000</f>
        <v>0</v>
      </c>
      <c r="R8" s="286">
        <f t="shared" si="4"/>
        <v>5000000000</v>
      </c>
      <c r="S8" s="285">
        <v>31508</v>
      </c>
    </row>
    <row r="9" spans="1:19">
      <c r="A9" s="201"/>
      <c r="B9" s="522">
        <v>4</v>
      </c>
      <c r="C9" s="255" t="s">
        <v>596</v>
      </c>
      <c r="D9" s="202">
        <v>1575000</v>
      </c>
      <c r="E9" s="202">
        <v>425000</v>
      </c>
      <c r="F9" s="202">
        <f t="shared" si="1"/>
        <v>2000000</v>
      </c>
      <c r="G9" s="202">
        <v>2000000</v>
      </c>
      <c r="H9" s="202">
        <f t="shared" si="3"/>
        <v>0</v>
      </c>
      <c r="I9" s="202">
        <v>2000000</v>
      </c>
      <c r="J9" s="202"/>
      <c r="K9" s="202">
        <f t="shared" si="2"/>
        <v>2000000</v>
      </c>
      <c r="P9" s="286">
        <f t="shared" si="5"/>
        <v>7874000000</v>
      </c>
      <c r="Q9" s="286">
        <f t="shared" si="6"/>
        <v>2126000000</v>
      </c>
      <c r="R9" s="286">
        <f t="shared" si="4"/>
        <v>10000000000</v>
      </c>
      <c r="S9" s="285">
        <v>14636</v>
      </c>
    </row>
    <row r="10" spans="1:19">
      <c r="A10" s="201"/>
      <c r="B10" s="522">
        <v>5</v>
      </c>
      <c r="C10" s="255" t="s">
        <v>597</v>
      </c>
      <c r="D10" s="202">
        <v>1066000</v>
      </c>
      <c r="E10" s="202">
        <v>287000</v>
      </c>
      <c r="F10" s="202">
        <f t="shared" si="1"/>
        <v>1353000</v>
      </c>
      <c r="G10" s="202">
        <v>1353000</v>
      </c>
      <c r="H10" s="202">
        <f t="shared" si="3"/>
        <v>43100</v>
      </c>
      <c r="I10" s="202">
        <v>1396100</v>
      </c>
      <c r="J10" s="202"/>
      <c r="K10" s="202">
        <f t="shared" si="2"/>
        <v>1396100</v>
      </c>
      <c r="L10" s="515" t="s">
        <v>707</v>
      </c>
      <c r="P10" s="286">
        <f t="shared" si="5"/>
        <v>1575000000</v>
      </c>
      <c r="Q10" s="286">
        <f t="shared" si="6"/>
        <v>425000000</v>
      </c>
      <c r="R10" s="286"/>
      <c r="S10" s="285"/>
    </row>
    <row r="11" spans="1:19">
      <c r="A11" s="201"/>
      <c r="B11" s="522">
        <v>6</v>
      </c>
      <c r="C11" s="255" t="s">
        <v>598</v>
      </c>
      <c r="D11" s="202">
        <v>2780000</v>
      </c>
      <c r="E11" s="202">
        <v>750000</v>
      </c>
      <c r="F11" s="202">
        <f t="shared" si="1"/>
        <v>3530000</v>
      </c>
      <c r="G11" s="202">
        <v>3530000</v>
      </c>
      <c r="H11" s="202">
        <f t="shared" si="3"/>
        <v>-1151100</v>
      </c>
      <c r="I11" s="202">
        <v>2378900</v>
      </c>
      <c r="J11" s="202"/>
      <c r="K11" s="202">
        <f t="shared" si="2"/>
        <v>2378900</v>
      </c>
      <c r="L11" s="515" t="s">
        <v>707</v>
      </c>
      <c r="P11" s="286">
        <f t="shared" si="5"/>
        <v>1066000000</v>
      </c>
      <c r="Q11" s="286">
        <f t="shared" si="6"/>
        <v>287000000</v>
      </c>
      <c r="R11" s="286"/>
      <c r="S11" s="285"/>
    </row>
    <row r="12" spans="1:19">
      <c r="A12" s="201"/>
      <c r="B12" s="522">
        <v>7</v>
      </c>
      <c r="C12" s="255" t="s">
        <v>599</v>
      </c>
      <c r="D12" s="202">
        <v>3150000</v>
      </c>
      <c r="E12" s="202">
        <v>850000</v>
      </c>
      <c r="F12" s="202">
        <f t="shared" si="1"/>
        <v>4000000</v>
      </c>
      <c r="G12" s="202">
        <v>3150000</v>
      </c>
      <c r="H12" s="202">
        <f t="shared" si="3"/>
        <v>0</v>
      </c>
      <c r="I12" s="202">
        <v>3150000</v>
      </c>
      <c r="J12" s="202"/>
      <c r="K12" s="202">
        <f t="shared" si="2"/>
        <v>3150000</v>
      </c>
      <c r="P12" s="286">
        <f t="shared" si="5"/>
        <v>2780000000</v>
      </c>
      <c r="Q12" s="286">
        <f t="shared" si="6"/>
        <v>750000000</v>
      </c>
      <c r="R12" s="286"/>
      <c r="S12" s="285"/>
    </row>
    <row r="13" spans="1:19">
      <c r="A13" s="201"/>
      <c r="B13" s="522">
        <v>8</v>
      </c>
      <c r="C13" s="255" t="s">
        <v>600</v>
      </c>
      <c r="D13" s="202">
        <v>4567000</v>
      </c>
      <c r="E13" s="202">
        <v>1233000</v>
      </c>
      <c r="F13" s="202">
        <f t="shared" si="1"/>
        <v>5800000</v>
      </c>
      <c r="G13" s="202">
        <v>4419000</v>
      </c>
      <c r="H13" s="202">
        <f t="shared" si="3"/>
        <v>0</v>
      </c>
      <c r="I13" s="202">
        <v>4419000</v>
      </c>
      <c r="J13" s="202"/>
      <c r="K13" s="202">
        <f t="shared" si="2"/>
        <v>4419000</v>
      </c>
      <c r="P13" s="286">
        <f t="shared" si="5"/>
        <v>3150000000</v>
      </c>
      <c r="Q13" s="286">
        <f t="shared" si="6"/>
        <v>850000000</v>
      </c>
      <c r="R13" s="286"/>
      <c r="S13" s="285"/>
    </row>
    <row r="14" spans="1:19">
      <c r="A14" s="201"/>
      <c r="B14" s="522">
        <v>9</v>
      </c>
      <c r="C14" s="255" t="s">
        <v>601</v>
      </c>
      <c r="D14" s="202">
        <v>1969000</v>
      </c>
      <c r="E14" s="202">
        <v>531000</v>
      </c>
      <c r="F14" s="202">
        <f t="shared" si="1"/>
        <v>2500000</v>
      </c>
      <c r="G14" s="202">
        <v>2500000</v>
      </c>
      <c r="H14" s="202">
        <f t="shared" si="3"/>
        <v>0</v>
      </c>
      <c r="I14" s="202">
        <v>2500000</v>
      </c>
      <c r="J14" s="202"/>
      <c r="K14" s="202">
        <f t="shared" si="2"/>
        <v>2500000</v>
      </c>
      <c r="P14" s="286">
        <f t="shared" si="5"/>
        <v>4567000000</v>
      </c>
      <c r="Q14" s="286">
        <f t="shared" si="6"/>
        <v>1233000000</v>
      </c>
      <c r="R14" s="286">
        <f t="shared" si="4"/>
        <v>5800000000</v>
      </c>
      <c r="S14" s="285">
        <v>47636</v>
      </c>
    </row>
    <row r="15" spans="1:19">
      <c r="A15" s="201"/>
      <c r="B15" s="522">
        <v>10</v>
      </c>
      <c r="C15" s="255" t="s">
        <v>602</v>
      </c>
      <c r="D15" s="202">
        <v>402000</v>
      </c>
      <c r="E15" s="202">
        <v>109000</v>
      </c>
      <c r="F15" s="202">
        <f t="shared" si="1"/>
        <v>511000</v>
      </c>
      <c r="G15" s="202">
        <v>511000</v>
      </c>
      <c r="H15" s="202">
        <f t="shared" si="3"/>
        <v>0</v>
      </c>
      <c r="I15" s="202">
        <v>511000</v>
      </c>
      <c r="J15" s="202"/>
      <c r="K15" s="202">
        <f t="shared" si="2"/>
        <v>511000</v>
      </c>
      <c r="L15" s="515" t="s">
        <v>707</v>
      </c>
      <c r="P15" s="286">
        <f t="shared" si="5"/>
        <v>1969000000</v>
      </c>
      <c r="Q15" s="286">
        <f t="shared" si="6"/>
        <v>531000000</v>
      </c>
      <c r="R15" s="286">
        <f t="shared" si="4"/>
        <v>2500000000</v>
      </c>
      <c r="S15" s="285">
        <v>47684</v>
      </c>
    </row>
    <row r="16" spans="1:19">
      <c r="A16" s="201"/>
      <c r="B16" s="522">
        <v>11</v>
      </c>
      <c r="C16" s="255" t="s">
        <v>603</v>
      </c>
      <c r="D16" s="202">
        <v>5906000</v>
      </c>
      <c r="E16" s="202">
        <v>1594000</v>
      </c>
      <c r="F16" s="202">
        <f t="shared" si="1"/>
        <v>7500000</v>
      </c>
      <c r="G16" s="202">
        <v>7500000</v>
      </c>
      <c r="H16" s="202">
        <f t="shared" si="3"/>
        <v>0</v>
      </c>
      <c r="I16" s="202">
        <v>7500000</v>
      </c>
      <c r="J16" s="202"/>
      <c r="K16" s="202">
        <f t="shared" si="2"/>
        <v>7500000</v>
      </c>
      <c r="P16" s="286">
        <f t="shared" si="5"/>
        <v>402000000</v>
      </c>
      <c r="Q16" s="286">
        <f t="shared" si="6"/>
        <v>109000000</v>
      </c>
      <c r="R16" s="286"/>
      <c r="S16" s="285"/>
    </row>
    <row r="17" spans="1:19">
      <c r="A17" s="201"/>
      <c r="B17" s="522">
        <v>12</v>
      </c>
      <c r="C17" s="255" t="s">
        <v>765</v>
      </c>
      <c r="D17" s="202"/>
      <c r="E17" s="202"/>
      <c r="F17" s="202">
        <v>0</v>
      </c>
      <c r="G17" s="202">
        <v>100000</v>
      </c>
      <c r="H17" s="202">
        <f t="shared" si="3"/>
        <v>0</v>
      </c>
      <c r="I17" s="202">
        <v>100000</v>
      </c>
      <c r="J17" s="202"/>
      <c r="K17" s="202">
        <f t="shared" si="2"/>
        <v>100000</v>
      </c>
      <c r="P17" s="286"/>
      <c r="Q17" s="286"/>
      <c r="R17" s="286"/>
      <c r="S17" s="285"/>
    </row>
    <row r="18" spans="1:19">
      <c r="A18" s="201"/>
      <c r="B18" s="522">
        <v>13</v>
      </c>
      <c r="C18" s="255" t="s">
        <v>780</v>
      </c>
      <c r="D18" s="202"/>
      <c r="E18" s="202"/>
      <c r="F18" s="202">
        <v>0</v>
      </c>
      <c r="G18" s="202">
        <v>15460000</v>
      </c>
      <c r="H18" s="202">
        <f t="shared" si="3"/>
        <v>0</v>
      </c>
      <c r="I18" s="202">
        <v>15460000</v>
      </c>
      <c r="J18" s="202"/>
      <c r="K18" s="202">
        <f t="shared" si="2"/>
        <v>15460000</v>
      </c>
      <c r="P18" s="286"/>
      <c r="Q18" s="286"/>
      <c r="R18" s="286"/>
      <c r="S18" s="285"/>
    </row>
    <row r="19" spans="1:19">
      <c r="A19" s="201"/>
      <c r="B19" s="522">
        <v>14</v>
      </c>
      <c r="C19" s="255" t="s">
        <v>781</v>
      </c>
      <c r="D19" s="202"/>
      <c r="E19" s="202"/>
      <c r="F19" s="202">
        <v>0</v>
      </c>
      <c r="G19" s="202">
        <v>6096000</v>
      </c>
      <c r="H19" s="202">
        <f t="shared" si="3"/>
        <v>0</v>
      </c>
      <c r="I19" s="202">
        <v>6096000</v>
      </c>
      <c r="J19" s="202"/>
      <c r="K19" s="202">
        <f t="shared" si="2"/>
        <v>6096000</v>
      </c>
      <c r="P19" s="286"/>
      <c r="Q19" s="286"/>
      <c r="R19" s="286"/>
      <c r="S19" s="285"/>
    </row>
    <row r="20" spans="1:19">
      <c r="A20" s="201"/>
      <c r="B20" s="522">
        <v>15</v>
      </c>
      <c r="C20" s="255" t="s">
        <v>782</v>
      </c>
      <c r="D20" s="202"/>
      <c r="E20" s="202"/>
      <c r="F20" s="202"/>
      <c r="G20" s="202">
        <v>1000000</v>
      </c>
      <c r="H20" s="202">
        <f t="shared" si="3"/>
        <v>-1000000</v>
      </c>
      <c r="I20" s="202">
        <v>0</v>
      </c>
      <c r="J20" s="202"/>
      <c r="K20" s="202">
        <f t="shared" si="2"/>
        <v>0</v>
      </c>
      <c r="P20" s="286"/>
      <c r="Q20" s="286"/>
      <c r="R20" s="286"/>
      <c r="S20" s="285"/>
    </row>
    <row r="21" spans="1:19">
      <c r="A21" s="201"/>
      <c r="B21" s="522">
        <v>16</v>
      </c>
      <c r="C21" s="255" t="s">
        <v>796</v>
      </c>
      <c r="D21" s="202"/>
      <c r="E21" s="202"/>
      <c r="F21" s="202">
        <v>0</v>
      </c>
      <c r="G21" s="202">
        <v>2987000</v>
      </c>
      <c r="H21" s="202">
        <f t="shared" si="3"/>
        <v>0</v>
      </c>
      <c r="I21" s="202">
        <v>2987000</v>
      </c>
      <c r="J21" s="202"/>
      <c r="K21" s="202">
        <f t="shared" si="2"/>
        <v>2987000</v>
      </c>
      <c r="P21" s="286"/>
      <c r="Q21" s="286"/>
      <c r="R21" s="286"/>
      <c r="S21" s="285"/>
    </row>
    <row r="22" spans="1:19">
      <c r="A22" s="201"/>
      <c r="B22" s="522">
        <v>17</v>
      </c>
      <c r="C22" s="255" t="s">
        <v>798</v>
      </c>
      <c r="D22" s="202"/>
      <c r="E22" s="202"/>
      <c r="F22" s="202">
        <v>0</v>
      </c>
      <c r="G22" s="202">
        <v>1239400</v>
      </c>
      <c r="H22" s="202">
        <f t="shared" si="3"/>
        <v>0</v>
      </c>
      <c r="I22" s="202">
        <v>1239400</v>
      </c>
      <c r="J22" s="202"/>
      <c r="K22" s="202">
        <f t="shared" si="2"/>
        <v>1239400</v>
      </c>
      <c r="P22" s="286"/>
      <c r="Q22" s="286"/>
      <c r="R22" s="286"/>
      <c r="S22" s="285"/>
    </row>
    <row r="23" spans="1:19">
      <c r="A23" s="201"/>
      <c r="B23" s="522">
        <v>18</v>
      </c>
      <c r="C23" s="255" t="s">
        <v>810</v>
      </c>
      <c r="D23" s="202"/>
      <c r="E23" s="202"/>
      <c r="F23" s="202">
        <v>0</v>
      </c>
      <c r="G23" s="202">
        <v>387000</v>
      </c>
      <c r="H23" s="202">
        <f t="shared" si="3"/>
        <v>0</v>
      </c>
      <c r="I23" s="202">
        <v>387000</v>
      </c>
      <c r="J23" s="202"/>
      <c r="K23" s="202">
        <f t="shared" si="2"/>
        <v>387000</v>
      </c>
      <c r="P23" s="286"/>
      <c r="Q23" s="286"/>
      <c r="R23" s="286"/>
      <c r="S23" s="285"/>
    </row>
    <row r="24" spans="1:19">
      <c r="A24" s="201"/>
      <c r="B24" s="522">
        <v>19</v>
      </c>
      <c r="C24" s="255" t="s">
        <v>543</v>
      </c>
      <c r="D24" s="202"/>
      <c r="E24" s="202"/>
      <c r="F24" s="202">
        <v>127000</v>
      </c>
      <c r="G24" s="202">
        <v>127000</v>
      </c>
      <c r="H24" s="202">
        <f t="shared" si="3"/>
        <v>0</v>
      </c>
      <c r="I24" s="202">
        <v>127000</v>
      </c>
      <c r="J24" s="202"/>
      <c r="K24" s="202">
        <v>127000</v>
      </c>
      <c r="P24" s="286"/>
      <c r="Q24" s="286"/>
      <c r="R24" s="286"/>
      <c r="S24" s="285"/>
    </row>
    <row r="25" spans="1:19">
      <c r="A25" s="201"/>
      <c r="B25" s="522">
        <v>20</v>
      </c>
      <c r="C25" s="255" t="s">
        <v>797</v>
      </c>
      <c r="D25" s="202"/>
      <c r="E25" s="202"/>
      <c r="F25" s="202">
        <v>0</v>
      </c>
      <c r="G25" s="202">
        <v>0</v>
      </c>
      <c r="H25" s="202">
        <f t="shared" si="3"/>
        <v>2972600</v>
      </c>
      <c r="I25" s="202">
        <v>2972600</v>
      </c>
      <c r="J25" s="202"/>
      <c r="K25" s="202"/>
      <c r="P25" s="286"/>
      <c r="Q25" s="286"/>
      <c r="R25" s="286"/>
      <c r="S25" s="285"/>
    </row>
    <row r="26" spans="1:19">
      <c r="A26" s="201"/>
      <c r="B26" s="522">
        <v>21</v>
      </c>
      <c r="C26" s="255" t="s">
        <v>561</v>
      </c>
      <c r="D26" s="202">
        <v>3646000</v>
      </c>
      <c r="E26" s="202">
        <v>0</v>
      </c>
      <c r="F26" s="517">
        <f t="shared" si="1"/>
        <v>3646000</v>
      </c>
      <c r="G26" s="517">
        <v>3646000</v>
      </c>
      <c r="H26" s="202">
        <f t="shared" si="3"/>
        <v>0</v>
      </c>
      <c r="I26" s="517">
        <v>3646000</v>
      </c>
      <c r="J26" s="517"/>
      <c r="K26" s="517">
        <f t="shared" si="2"/>
        <v>3646000</v>
      </c>
      <c r="P26" s="286">
        <f>D16*1000</f>
        <v>5906000000</v>
      </c>
      <c r="Q26" s="286">
        <f>E16*1000</f>
        <v>1594000000</v>
      </c>
      <c r="R26" s="286"/>
      <c r="S26" s="285"/>
    </row>
    <row r="27" spans="1:19">
      <c r="A27" s="201"/>
      <c r="B27" s="776" t="s">
        <v>336</v>
      </c>
      <c r="C27" s="777"/>
      <c r="D27" s="203">
        <f t="shared" ref="D27:K27" si="7">SUM(D6:D26)</f>
        <v>57935000</v>
      </c>
      <c r="E27" s="203">
        <f t="shared" si="7"/>
        <v>7905000</v>
      </c>
      <c r="F27" s="203">
        <f t="shared" si="7"/>
        <v>65967000</v>
      </c>
      <c r="G27" s="203">
        <f t="shared" si="7"/>
        <v>84696824</v>
      </c>
      <c r="H27" s="203">
        <f t="shared" si="7"/>
        <v>864600</v>
      </c>
      <c r="I27" s="203">
        <f t="shared" si="7"/>
        <v>85561424</v>
      </c>
      <c r="J27" s="203">
        <f t="shared" si="7"/>
        <v>0</v>
      </c>
      <c r="K27" s="203">
        <f t="shared" si="7"/>
        <v>82588824</v>
      </c>
      <c r="P27" s="286">
        <f t="shared" ref="P27" si="8">D26*1000</f>
        <v>3646000000</v>
      </c>
      <c r="Q27" s="286">
        <f t="shared" ref="Q27" si="9">E26*1000</f>
        <v>0</v>
      </c>
    </row>
    <row r="28" spans="1:19">
      <c r="A28" s="201"/>
      <c r="B28" s="201"/>
      <c r="D28" s="199"/>
      <c r="E28" s="199"/>
      <c r="F28" s="199"/>
      <c r="G28" s="199"/>
      <c r="H28" s="199"/>
      <c r="I28" s="199"/>
      <c r="J28" s="199"/>
      <c r="K28" s="199"/>
    </row>
    <row r="29" spans="1:19">
      <c r="A29" s="772" t="s">
        <v>337</v>
      </c>
      <c r="B29" s="772"/>
      <c r="C29" s="772"/>
      <c r="D29" s="203">
        <f>SUM(D30:D30)</f>
        <v>30000000</v>
      </c>
      <c r="E29" s="203"/>
      <c r="F29" s="203">
        <f>SUM(F30)</f>
        <v>30000000</v>
      </c>
      <c r="G29" s="203">
        <f t="shared" ref="G29:K29" si="10">SUM(G30)</f>
        <v>188666</v>
      </c>
      <c r="H29" s="203">
        <f t="shared" si="10"/>
        <v>0</v>
      </c>
      <c r="I29" s="203">
        <f t="shared" si="10"/>
        <v>188666</v>
      </c>
      <c r="J29" s="203">
        <f t="shared" si="10"/>
        <v>0</v>
      </c>
      <c r="K29" s="203">
        <f t="shared" si="10"/>
        <v>188666</v>
      </c>
    </row>
    <row r="30" spans="1:19">
      <c r="A30" s="265"/>
      <c r="B30" s="511"/>
      <c r="C30" s="252" t="s">
        <v>338</v>
      </c>
      <c r="D30" s="202">
        <v>30000000</v>
      </c>
      <c r="E30" s="203"/>
      <c r="F30" s="202">
        <f>SUM(D30:E30)</f>
        <v>30000000</v>
      </c>
      <c r="G30" s="202">
        <v>188666</v>
      </c>
      <c r="H30" s="202"/>
      <c r="I30" s="202">
        <v>188666</v>
      </c>
      <c r="J30" s="202"/>
      <c r="K30" s="202">
        <f t="shared" ref="K30" si="11">SUM(I30:J30)</f>
        <v>188666</v>
      </c>
      <c r="L30" s="515" t="s">
        <v>560</v>
      </c>
    </row>
    <row r="31" spans="1:19" hidden="1">
      <c r="A31" s="772" t="s">
        <v>339</v>
      </c>
      <c r="B31" s="772"/>
      <c r="C31" s="772"/>
      <c r="D31" s="203">
        <f>SUM(D32:D32)</f>
        <v>0</v>
      </c>
      <c r="E31" s="203">
        <v>0</v>
      </c>
      <c r="F31" s="203">
        <f>SUM(D31:E31)</f>
        <v>0</v>
      </c>
      <c r="G31" s="203"/>
      <c r="H31" s="203">
        <f>SUM(E31:F31)</f>
        <v>0</v>
      </c>
      <c r="I31" s="203">
        <f>SUM(F31:H31)</f>
        <v>0</v>
      </c>
      <c r="J31" s="203">
        <f t="shared" ref="J31:K31" si="12">SUM(H31:I31)</f>
        <v>0</v>
      </c>
      <c r="K31" s="203">
        <f t="shared" si="12"/>
        <v>0</v>
      </c>
    </row>
    <row r="32" spans="1:19" hidden="1">
      <c r="A32" s="265"/>
      <c r="B32" s="511"/>
      <c r="C32" s="252"/>
      <c r="D32" s="202"/>
      <c r="E32" s="202"/>
      <c r="F32" s="202">
        <f>SUM(D32:E32)</f>
        <v>0</v>
      </c>
      <c r="G32" s="202"/>
      <c r="H32" s="202">
        <f>SUM(E32:F32)</f>
        <v>0</v>
      </c>
      <c r="I32" s="202">
        <f>SUM(F32:H32)</f>
        <v>0</v>
      </c>
      <c r="J32" s="202">
        <f t="shared" ref="J32:K32" si="13">SUM(H32:I32)</f>
        <v>0</v>
      </c>
      <c r="K32" s="202">
        <f t="shared" si="13"/>
        <v>0</v>
      </c>
      <c r="L32" s="515" t="s">
        <v>560</v>
      </c>
    </row>
    <row r="33" spans="1:11">
      <c r="A33" s="774"/>
      <c r="B33" s="774"/>
      <c r="C33" s="774"/>
      <c r="D33" s="204"/>
      <c r="E33" s="204"/>
      <c r="F33" s="204"/>
      <c r="G33" s="204"/>
      <c r="H33" s="204"/>
      <c r="I33" s="204"/>
      <c r="J33" s="204"/>
      <c r="K33" s="204"/>
    </row>
    <row r="34" spans="1:11">
      <c r="C34" s="264" t="s">
        <v>340</v>
      </c>
      <c r="D34" s="253">
        <f t="shared" ref="D34:K34" si="14">SUM(D31,D29,D27,D3)</f>
        <v>87935000</v>
      </c>
      <c r="E34" s="253">
        <f t="shared" si="14"/>
        <v>7905000</v>
      </c>
      <c r="F34" s="253">
        <f t="shared" si="14"/>
        <v>106612000</v>
      </c>
      <c r="G34" s="253">
        <f t="shared" si="14"/>
        <v>95530490</v>
      </c>
      <c r="H34" s="253">
        <f t="shared" si="14"/>
        <v>864600</v>
      </c>
      <c r="I34" s="253">
        <f t="shared" si="14"/>
        <v>96395090</v>
      </c>
      <c r="J34" s="253">
        <f t="shared" si="14"/>
        <v>0</v>
      </c>
      <c r="K34" s="253">
        <f t="shared" si="14"/>
        <v>93422490</v>
      </c>
    </row>
    <row r="35" spans="1:11">
      <c r="C35" s="205"/>
      <c r="F35" s="206"/>
      <c r="G35" s="206"/>
      <c r="H35" s="206"/>
      <c r="I35" s="206"/>
      <c r="J35" s="206"/>
      <c r="K35" s="206"/>
    </row>
    <row r="36" spans="1:11">
      <c r="C36" s="205"/>
      <c r="F36" s="206"/>
      <c r="G36" s="206"/>
      <c r="H36" s="206"/>
      <c r="I36" s="206"/>
      <c r="J36" s="206"/>
      <c r="K36" s="206"/>
    </row>
    <row r="37" spans="1:11">
      <c r="A37" s="775"/>
      <c r="B37" s="775"/>
      <c r="C37" s="775"/>
      <c r="E37" s="198" t="s">
        <v>708</v>
      </c>
      <c r="F37" s="206">
        <f>SUM(F16:F26,F12:F14,F9,F6:F7)</f>
        <v>50573000</v>
      </c>
      <c r="G37" s="206"/>
      <c r="H37" s="206">
        <f>SUM(H16:H26,H12:H14,H9,H6:H7)</f>
        <v>1972600</v>
      </c>
      <c r="I37" s="206">
        <f>SUM(I16:I26,I12:I14,I9,I6:I7)</f>
        <v>72275424</v>
      </c>
      <c r="J37" s="206">
        <f>SUM(J16:J26,J12:J14,J9,J6:J7)</f>
        <v>0</v>
      </c>
      <c r="K37" s="206">
        <f>SUM(K16:K26,K12:K14,K9,K6:K7)</f>
        <v>69302824</v>
      </c>
    </row>
    <row r="38" spans="1:11">
      <c r="E38" s="198" t="s">
        <v>709</v>
      </c>
      <c r="F38" s="286">
        <f>SUM(F15,F10:F11,F8)</f>
        <v>15394000</v>
      </c>
      <c r="G38" s="286"/>
      <c r="H38" s="286">
        <f t="shared" ref="H38:K38" si="15">SUM(H15,H10:H11,H8)</f>
        <v>-1108000</v>
      </c>
      <c r="I38" s="286">
        <f t="shared" si="15"/>
        <v>13286000</v>
      </c>
      <c r="J38" s="286">
        <f t="shared" si="15"/>
        <v>0</v>
      </c>
      <c r="K38" s="286">
        <f t="shared" si="15"/>
        <v>13286000</v>
      </c>
    </row>
    <row r="39" spans="1:11">
      <c r="A39" s="201"/>
      <c r="B39" s="201"/>
      <c r="F39" s="199">
        <f>SUM(F37:F38)</f>
        <v>65967000</v>
      </c>
      <c r="G39" s="199"/>
      <c r="H39" s="199">
        <f t="shared" ref="H39:K39" si="16">SUM(H37:H38)</f>
        <v>864600</v>
      </c>
      <c r="I39" s="199">
        <f t="shared" si="16"/>
        <v>85561424</v>
      </c>
      <c r="J39" s="199">
        <f t="shared" si="16"/>
        <v>0</v>
      </c>
      <c r="K39" s="199">
        <f t="shared" si="16"/>
        <v>82588824</v>
      </c>
    </row>
    <row r="40" spans="1:11">
      <c r="A40" s="201"/>
      <c r="B40" s="201"/>
      <c r="F40" s="199"/>
      <c r="G40" s="199"/>
      <c r="H40" s="199"/>
      <c r="I40" s="199"/>
      <c r="J40" s="199"/>
      <c r="K40" s="199"/>
    </row>
    <row r="41" spans="1:11">
      <c r="A41" s="201"/>
      <c r="B41" s="201"/>
      <c r="F41" s="199"/>
      <c r="G41" s="199"/>
      <c r="H41" s="199"/>
      <c r="I41" s="199"/>
      <c r="J41" s="199"/>
      <c r="K41" s="199"/>
    </row>
    <row r="42" spans="1:11">
      <c r="F42" s="199"/>
      <c r="G42" s="199"/>
      <c r="H42" s="199"/>
      <c r="I42" s="199"/>
      <c r="J42" s="199"/>
      <c r="K42" s="199"/>
    </row>
    <row r="43" spans="1:11">
      <c r="C43" s="205"/>
      <c r="F43" s="204"/>
      <c r="G43" s="204"/>
      <c r="H43" s="204"/>
      <c r="I43" s="204"/>
      <c r="J43" s="204"/>
      <c r="K43" s="204"/>
    </row>
    <row r="46" spans="1:11">
      <c r="C46" s="771"/>
      <c r="D46" s="771"/>
      <c r="F46" s="199"/>
      <c r="G46" s="199"/>
      <c r="H46" s="199"/>
      <c r="I46" s="199"/>
      <c r="J46" s="199"/>
      <c r="K46" s="199"/>
    </row>
  </sheetData>
  <mergeCells count="8">
    <mergeCell ref="C46:D46"/>
    <mergeCell ref="A1:C1"/>
    <mergeCell ref="A5:C5"/>
    <mergeCell ref="A29:C29"/>
    <mergeCell ref="A31:C31"/>
    <mergeCell ref="A33:C33"/>
    <mergeCell ref="A37:C37"/>
    <mergeCell ref="B27:C27"/>
  </mergeCells>
  <phoneticPr fontId="10" type="noConversion"/>
  <printOptions horizontalCentered="1"/>
  <pageMargins left="0.31496062992125984" right="0.19685039370078741" top="1.8503937007874016" bottom="0.98425196850393704" header="0.78740157480314965" footer="0.51181102362204722"/>
  <pageSetup paperSize="9" scale="54" orientation="portrait" r:id="rId1"/>
  <headerFooter alignWithMargins="0">
    <oddHeader>&amp;C&amp;"Arial,Félkövér"&amp;14 Bonyhád Város Önkormányzata
2016. évi beruházási kiadásainak előirányzata 
fejletszési célonként&amp;R&amp;"Arial,Félkövér dőlt"&amp;12 7.A. melléklet
&amp;"Arial,Normál"&amp;10Adatok Ft-ban</oddHeader>
  </headerFooter>
  <rowBreaks count="1" manualBreakCount="1">
    <brk id="37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H19"/>
  <sheetViews>
    <sheetView view="pageBreakPreview" zoomScale="115" zoomScaleSheetLayoutView="115" workbookViewId="0">
      <selection activeCell="E5" sqref="E5:H5"/>
    </sheetView>
  </sheetViews>
  <sheetFormatPr defaultRowHeight="18.75"/>
  <cols>
    <col min="1" max="1" width="3.5703125" style="723" bestFit="1" customWidth="1"/>
    <col min="2" max="2" width="58.140625" style="723" bestFit="1" customWidth="1"/>
    <col min="3" max="3" width="17.5703125" style="723" hidden="1" customWidth="1"/>
    <col min="4" max="4" width="17.140625" style="723" hidden="1" customWidth="1"/>
    <col min="5" max="5" width="17.7109375" style="723" customWidth="1"/>
    <col min="6" max="8" width="17.140625" style="723" bestFit="1" customWidth="1"/>
    <col min="9" max="16384" width="9.140625" style="723"/>
  </cols>
  <sheetData>
    <row r="1" spans="1:8">
      <c r="C1" s="199"/>
      <c r="D1" s="199"/>
      <c r="E1" s="199"/>
    </row>
    <row r="2" spans="1:8" ht="37.5">
      <c r="A2" s="778" t="s">
        <v>818</v>
      </c>
      <c r="B2" s="778"/>
      <c r="C2" s="200" t="s">
        <v>308</v>
      </c>
      <c r="D2" s="200" t="s">
        <v>335</v>
      </c>
      <c r="E2" s="200" t="s">
        <v>276</v>
      </c>
      <c r="F2" s="575" t="s">
        <v>747</v>
      </c>
      <c r="G2" s="575" t="s">
        <v>746</v>
      </c>
      <c r="H2" s="575" t="s">
        <v>747</v>
      </c>
    </row>
    <row r="3" spans="1:8">
      <c r="A3" s="724"/>
      <c r="B3" s="725" t="s">
        <v>341</v>
      </c>
      <c r="C3" s="202">
        <v>2362200</v>
      </c>
      <c r="D3" s="202">
        <v>637800</v>
      </c>
      <c r="E3" s="202">
        <f>SUM(C3:D3)</f>
        <v>3000000</v>
      </c>
      <c r="F3" s="202">
        <v>2700000</v>
      </c>
      <c r="G3" s="202">
        <f>H3-F3</f>
        <v>-139000</v>
      </c>
      <c r="H3" s="202">
        <v>2561000</v>
      </c>
    </row>
    <row r="4" spans="1:8">
      <c r="A4" s="724"/>
      <c r="B4" s="725" t="s">
        <v>814</v>
      </c>
      <c r="C4" s="202"/>
      <c r="D4" s="202"/>
      <c r="E4" s="202">
        <v>0</v>
      </c>
      <c r="F4" s="202">
        <v>0</v>
      </c>
      <c r="G4" s="202">
        <f>H4-F4</f>
        <v>139000</v>
      </c>
      <c r="H4" s="202">
        <v>139000</v>
      </c>
    </row>
    <row r="5" spans="1:8">
      <c r="A5" s="724"/>
      <c r="B5" s="726" t="s">
        <v>336</v>
      </c>
      <c r="C5" s="203">
        <f>SUM(C3:C3)</f>
        <v>2362200</v>
      </c>
      <c r="D5" s="203">
        <f>SUM(D3:D3)</f>
        <v>637800</v>
      </c>
      <c r="E5" s="203">
        <f>SUM(E3:E3)</f>
        <v>3000000</v>
      </c>
      <c r="F5" s="203">
        <f t="shared" ref="F5:H5" si="0">SUM(F3:F3)</f>
        <v>2700000</v>
      </c>
      <c r="G5" s="203">
        <f t="shared" si="0"/>
        <v>-139000</v>
      </c>
      <c r="H5" s="203">
        <f t="shared" si="0"/>
        <v>2561000</v>
      </c>
    </row>
    <row r="6" spans="1:8">
      <c r="A6" s="724"/>
      <c r="C6" s="199"/>
      <c r="D6" s="199"/>
      <c r="E6" s="199"/>
    </row>
    <row r="7" spans="1:8">
      <c r="A7" s="779"/>
      <c r="B7" s="779"/>
      <c r="C7" s="204"/>
      <c r="D7" s="204"/>
      <c r="E7" s="204"/>
    </row>
    <row r="8" spans="1:8">
      <c r="B8" s="727"/>
      <c r="E8" s="728"/>
    </row>
    <row r="9" spans="1:8">
      <c r="B9" s="727"/>
      <c r="E9" s="728"/>
    </row>
    <row r="10" spans="1:8">
      <c r="A10" s="780"/>
      <c r="B10" s="780"/>
      <c r="E10" s="728"/>
    </row>
    <row r="12" spans="1:8">
      <c r="A12" s="724"/>
      <c r="E12" s="199"/>
    </row>
    <row r="13" spans="1:8">
      <c r="A13" s="724"/>
      <c r="E13" s="199"/>
    </row>
    <row r="14" spans="1:8">
      <c r="A14" s="724"/>
      <c r="E14" s="199"/>
    </row>
    <row r="15" spans="1:8">
      <c r="E15" s="199"/>
    </row>
    <row r="16" spans="1:8">
      <c r="B16" s="727"/>
      <c r="E16" s="204"/>
    </row>
    <row r="19" spans="2:5">
      <c r="B19" s="781"/>
      <c r="C19" s="781"/>
      <c r="E19" s="199"/>
    </row>
  </sheetData>
  <mergeCells count="4">
    <mergeCell ref="A2:B2"/>
    <mergeCell ref="A7:B7"/>
    <mergeCell ref="A10:B10"/>
    <mergeCell ref="B19:C19"/>
  </mergeCells>
  <printOptions horizontalCentered="1"/>
  <pageMargins left="0.31496062992125984" right="0.19685039370078741" top="2.4409448818897639" bottom="0.98425196850393704" header="0.78740157480314965" footer="0.51181102362204722"/>
  <pageSetup paperSize="9" scale="80" orientation="landscape" r:id="rId1"/>
  <headerFooter alignWithMargins="0">
    <oddHeader>&amp;C&amp;"Arial,Félkövér"&amp;14 Bonyhádi Közös Önkormányzati Hivatal
2016. évi beruházási kiadásainak előirányzata fejletszési célonként&amp;R&amp;"Arial,Félkövér dőlt"&amp;12 7. B.  melléklet
&amp;"Arial,Normál"&amp;10Adatok Ft-ban</oddHeader>
  </headerFooter>
  <rowBreaks count="1" manualBreakCount="1">
    <brk id="1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P83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6" sqref="N16:N23"/>
    </sheetView>
  </sheetViews>
  <sheetFormatPr defaultRowHeight="15.75"/>
  <cols>
    <col min="1" max="1" width="4.140625" style="525" customWidth="1"/>
    <col min="2" max="2" width="26.7109375" style="524" customWidth="1"/>
    <col min="3" max="5" width="8.28515625" style="524" bestFit="1" customWidth="1"/>
    <col min="6" max="6" width="8.7109375" style="524" bestFit="1" customWidth="1"/>
    <col min="7" max="14" width="8.28515625" style="524" bestFit="1" customWidth="1"/>
    <col min="15" max="15" width="10.85546875" style="525" customWidth="1"/>
    <col min="16" max="16" width="11.7109375" style="525" hidden="1" customWidth="1"/>
    <col min="17" max="17" width="11.7109375" style="524" hidden="1" customWidth="1"/>
    <col min="18" max="18" width="14.140625" style="524" hidden="1" customWidth="1"/>
    <col min="19" max="19" width="11.7109375" style="524" hidden="1" customWidth="1"/>
    <col min="20" max="22" width="11.7109375" style="662" hidden="1" customWidth="1"/>
    <col min="23" max="42" width="11.7109375" style="524" hidden="1" customWidth="1"/>
    <col min="43" max="44" width="11.7109375" style="524" customWidth="1"/>
    <col min="45" max="16384" width="9.140625" style="524"/>
  </cols>
  <sheetData>
    <row r="1" spans="1:42" ht="31.5" customHeight="1">
      <c r="A1" s="782" t="s">
        <v>738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649"/>
    </row>
    <row r="2" spans="1:42" ht="16.5" thickBot="1">
      <c r="O2" s="526" t="s">
        <v>790</v>
      </c>
      <c r="P2" s="526"/>
    </row>
    <row r="3" spans="1:42" s="525" customFormat="1" ht="26.1" customHeight="1" thickBot="1">
      <c r="A3" s="527" t="s">
        <v>342</v>
      </c>
      <c r="B3" s="528" t="s">
        <v>185</v>
      </c>
      <c r="C3" s="528" t="s">
        <v>569</v>
      </c>
      <c r="D3" s="528" t="s">
        <v>570</v>
      </c>
      <c r="E3" s="528" t="s">
        <v>571</v>
      </c>
      <c r="F3" s="528" t="s">
        <v>572</v>
      </c>
      <c r="G3" s="528" t="s">
        <v>573</v>
      </c>
      <c r="H3" s="528" t="s">
        <v>574</v>
      </c>
      <c r="I3" s="528" t="s">
        <v>575</v>
      </c>
      <c r="J3" s="528" t="s">
        <v>576</v>
      </c>
      <c r="K3" s="528" t="s">
        <v>577</v>
      </c>
      <c r="L3" s="528" t="s">
        <v>578</v>
      </c>
      <c r="M3" s="528" t="s">
        <v>579</v>
      </c>
      <c r="N3" s="528" t="s">
        <v>580</v>
      </c>
      <c r="O3" s="529" t="s">
        <v>333</v>
      </c>
      <c r="P3" s="668"/>
      <c r="T3" s="663"/>
      <c r="U3" s="663"/>
      <c r="V3" s="663"/>
      <c r="X3" s="528" t="s">
        <v>786</v>
      </c>
      <c r="Y3" s="528"/>
      <c r="Z3" s="528" t="s">
        <v>787</v>
      </c>
      <c r="AA3" s="528"/>
      <c r="AB3" s="528" t="s">
        <v>788</v>
      </c>
      <c r="AC3" s="528"/>
      <c r="AD3" s="528" t="s">
        <v>789</v>
      </c>
      <c r="AE3" s="528"/>
      <c r="AF3" s="528">
        <v>7</v>
      </c>
      <c r="AG3" s="528"/>
      <c r="AH3" s="528">
        <v>8</v>
      </c>
      <c r="AI3" s="528"/>
      <c r="AJ3" s="528">
        <v>9</v>
      </c>
      <c r="AK3" s="528"/>
      <c r="AL3" s="528">
        <v>10</v>
      </c>
      <c r="AM3" s="528"/>
      <c r="AN3" s="528">
        <v>11</v>
      </c>
      <c r="AO3" s="528"/>
      <c r="AP3" s="528">
        <v>12</v>
      </c>
    </row>
    <row r="4" spans="1:42" s="531" customFormat="1" ht="15" customHeight="1" thickBot="1">
      <c r="A4" s="530" t="s">
        <v>12</v>
      </c>
      <c r="B4" s="784" t="s">
        <v>183</v>
      </c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6"/>
      <c r="P4" s="669"/>
      <c r="T4" s="664"/>
      <c r="U4" s="664"/>
      <c r="V4" s="664"/>
    </row>
    <row r="5" spans="1:42" s="531" customFormat="1" ht="22.5">
      <c r="A5" s="532" t="s">
        <v>23</v>
      </c>
      <c r="B5" s="533" t="s">
        <v>581</v>
      </c>
      <c r="C5" s="656">
        <v>77085024.333333328</v>
      </c>
      <c r="D5" s="656">
        <v>77085024.333333328</v>
      </c>
      <c r="E5" s="656">
        <v>77085024.333333328</v>
      </c>
      <c r="F5" s="656">
        <v>70423874</v>
      </c>
      <c r="G5" s="656">
        <v>66885553</v>
      </c>
      <c r="H5" s="656">
        <v>67037586</v>
      </c>
      <c r="I5" s="656">
        <v>70794337</v>
      </c>
      <c r="J5" s="656">
        <v>67767469</v>
      </c>
      <c r="K5" s="656">
        <v>69537080</v>
      </c>
      <c r="L5" s="656">
        <v>71718461</v>
      </c>
      <c r="M5" s="656">
        <v>97559412</v>
      </c>
      <c r="N5" s="656">
        <v>56364123</v>
      </c>
      <c r="O5" s="535">
        <f t="shared" ref="O5:O27" si="0">SUM(C5:N5)</f>
        <v>869342968</v>
      </c>
      <c r="P5" s="670"/>
      <c r="Q5" s="531">
        <f>E5/3</f>
        <v>25695008.111111108</v>
      </c>
      <c r="R5" s="570">
        <f>T5/2</f>
        <v>0</v>
      </c>
      <c r="T5" s="667">
        <f t="shared" ref="T5:T13" si="1">V5-O5</f>
        <v>0</v>
      </c>
      <c r="U5" s="664"/>
      <c r="V5" s="665">
        <f>'1.1.sz.mell.'!I5</f>
        <v>869342968</v>
      </c>
      <c r="W5" s="570"/>
      <c r="X5" s="534">
        <v>231255073</v>
      </c>
      <c r="Y5" s="534">
        <f>Z5-X5</f>
        <v>70423874</v>
      </c>
      <c r="Z5" s="534">
        <v>301678947</v>
      </c>
      <c r="AA5" s="534">
        <f>AB5-Z5</f>
        <v>66885553</v>
      </c>
      <c r="AB5" s="534">
        <v>368564500</v>
      </c>
      <c r="AC5" s="534">
        <f>AD5-AB5</f>
        <v>67037586</v>
      </c>
      <c r="AD5" s="534">
        <v>435602086</v>
      </c>
      <c r="AE5" s="534">
        <f>AF5-AD5</f>
        <v>70794337</v>
      </c>
      <c r="AF5" s="534">
        <v>506396423</v>
      </c>
      <c r="AG5" s="534">
        <f>AH5-AF5</f>
        <v>67767469</v>
      </c>
      <c r="AH5" s="534">
        <v>574163892</v>
      </c>
      <c r="AI5" s="534">
        <f>AJ5-AH5</f>
        <v>69537080</v>
      </c>
      <c r="AJ5" s="534">
        <v>643700972</v>
      </c>
      <c r="AK5" s="534">
        <f>AL5-AJ5</f>
        <v>71718461</v>
      </c>
      <c r="AL5" s="534">
        <v>715419433</v>
      </c>
      <c r="AM5" s="534">
        <f>AN5-AL5</f>
        <v>97559412</v>
      </c>
      <c r="AN5" s="534">
        <v>812978845</v>
      </c>
      <c r="AO5" s="534">
        <f>AP5-AN5</f>
        <v>56364123</v>
      </c>
      <c r="AP5" s="534">
        <v>869342968</v>
      </c>
    </row>
    <row r="6" spans="1:42" s="540" customFormat="1" ht="22.5">
      <c r="A6" s="536" t="s">
        <v>35</v>
      </c>
      <c r="B6" s="537" t="s">
        <v>582</v>
      </c>
      <c r="C6" s="655">
        <v>5440836.333333333</v>
      </c>
      <c r="D6" s="655">
        <v>5440836.333333333</v>
      </c>
      <c r="E6" s="655">
        <v>5440836.333333333</v>
      </c>
      <c r="F6" s="655">
        <v>10752580</v>
      </c>
      <c r="G6" s="655">
        <v>9776853</v>
      </c>
      <c r="H6" s="655">
        <v>6086695</v>
      </c>
      <c r="I6" s="655">
        <v>7137041</v>
      </c>
      <c r="J6" s="655">
        <v>13223871</v>
      </c>
      <c r="K6" s="655">
        <v>12533664</v>
      </c>
      <c r="L6" s="655">
        <v>8844371</v>
      </c>
      <c r="M6" s="655">
        <v>13723384</v>
      </c>
      <c r="N6" s="655">
        <v>10605358</v>
      </c>
      <c r="O6" s="539">
        <f t="shared" si="0"/>
        <v>109006326</v>
      </c>
      <c r="P6" s="670"/>
      <c r="Q6" s="531">
        <f t="shared" ref="Q6:Q26" si="2">E6/3</f>
        <v>1813612.111111111</v>
      </c>
      <c r="R6" s="570">
        <f t="shared" ref="R6:R28" si="3">T6/2</f>
        <v>0</v>
      </c>
      <c r="T6" s="667">
        <f t="shared" si="1"/>
        <v>0</v>
      </c>
      <c r="U6" s="666"/>
      <c r="V6" s="665">
        <f>'1.1.sz.mell.'!I12</f>
        <v>109006326</v>
      </c>
      <c r="W6" s="570"/>
      <c r="X6" s="538">
        <v>16322509</v>
      </c>
      <c r="Y6" s="538">
        <f t="shared" ref="Y6:AA28" si="4">Z6-X6</f>
        <v>10752580</v>
      </c>
      <c r="Z6" s="538">
        <v>27075089</v>
      </c>
      <c r="AA6" s="538">
        <f t="shared" si="4"/>
        <v>9776853</v>
      </c>
      <c r="AB6" s="538">
        <v>36851942</v>
      </c>
      <c r="AC6" s="538">
        <f t="shared" ref="AC6:AC13" si="5">AD6-AB6</f>
        <v>6086695</v>
      </c>
      <c r="AD6" s="538">
        <v>42938637</v>
      </c>
      <c r="AE6" s="538">
        <f t="shared" ref="AE6:AE13" si="6">AF6-AD6</f>
        <v>7137041</v>
      </c>
      <c r="AF6" s="538">
        <v>50075678</v>
      </c>
      <c r="AG6" s="538">
        <f t="shared" ref="AG6:AG13" si="7">AH6-AF6</f>
        <v>13223871</v>
      </c>
      <c r="AH6" s="538">
        <v>63299549</v>
      </c>
      <c r="AI6" s="538">
        <f t="shared" ref="AI6:AI13" si="8">AJ6-AH6</f>
        <v>12533664</v>
      </c>
      <c r="AJ6" s="538">
        <v>75833213</v>
      </c>
      <c r="AK6" s="538">
        <f t="shared" ref="AK6:AK13" si="9">AL6-AJ6</f>
        <v>8844371</v>
      </c>
      <c r="AL6" s="538">
        <v>84677584</v>
      </c>
      <c r="AM6" s="538">
        <f t="shared" ref="AM6:AM13" si="10">AN6-AL6</f>
        <v>13723384</v>
      </c>
      <c r="AN6" s="538">
        <v>98400968</v>
      </c>
      <c r="AO6" s="538">
        <f t="shared" ref="AO6:AO13" si="11">AP6-AN6</f>
        <v>13668909</v>
      </c>
      <c r="AP6" s="538">
        <v>112069877</v>
      </c>
    </row>
    <row r="7" spans="1:42" s="540" customFormat="1" ht="22.5">
      <c r="A7" s="536" t="s">
        <v>151</v>
      </c>
      <c r="B7" s="541" t="s">
        <v>583</v>
      </c>
      <c r="C7" s="654">
        <v>0</v>
      </c>
      <c r="D7" s="654">
        <v>0</v>
      </c>
      <c r="E7" s="654">
        <v>0</v>
      </c>
      <c r="F7" s="654">
        <v>0</v>
      </c>
      <c r="G7" s="654">
        <v>0</v>
      </c>
      <c r="H7" s="654">
        <v>0</v>
      </c>
      <c r="I7" s="654">
        <v>0</v>
      </c>
      <c r="J7" s="654">
        <v>0</v>
      </c>
      <c r="K7" s="654">
        <v>14000000</v>
      </c>
      <c r="L7" s="654">
        <v>617000</v>
      </c>
      <c r="M7" s="654">
        <v>-235000</v>
      </c>
      <c r="N7" s="654">
        <v>55750000</v>
      </c>
      <c r="O7" s="543">
        <f t="shared" si="0"/>
        <v>70132000</v>
      </c>
      <c r="P7" s="670"/>
      <c r="Q7" s="531">
        <f t="shared" si="2"/>
        <v>0</v>
      </c>
      <c r="R7" s="570">
        <f t="shared" si="3"/>
        <v>0</v>
      </c>
      <c r="T7" s="667">
        <f t="shared" si="1"/>
        <v>0</v>
      </c>
      <c r="U7" s="666"/>
      <c r="V7" s="665">
        <f>'1.1.sz.mell.'!I18</f>
        <v>70132000</v>
      </c>
      <c r="W7" s="570"/>
      <c r="X7" s="542">
        <v>235000</v>
      </c>
      <c r="Y7" s="542">
        <f t="shared" si="4"/>
        <v>0</v>
      </c>
      <c r="Z7" s="542">
        <v>235000</v>
      </c>
      <c r="AA7" s="542">
        <f t="shared" si="4"/>
        <v>0</v>
      </c>
      <c r="AB7" s="542">
        <v>235000</v>
      </c>
      <c r="AC7" s="542">
        <f t="shared" si="5"/>
        <v>0</v>
      </c>
      <c r="AD7" s="542">
        <v>235000</v>
      </c>
      <c r="AE7" s="542">
        <f t="shared" si="6"/>
        <v>0</v>
      </c>
      <c r="AF7" s="542">
        <v>235000</v>
      </c>
      <c r="AG7" s="542">
        <f t="shared" si="7"/>
        <v>0</v>
      </c>
      <c r="AH7" s="542">
        <v>235000</v>
      </c>
      <c r="AI7" s="542">
        <f t="shared" si="8"/>
        <v>14000000</v>
      </c>
      <c r="AJ7" s="542">
        <v>14235000</v>
      </c>
      <c r="AK7" s="542">
        <f t="shared" si="9"/>
        <v>382000</v>
      </c>
      <c r="AL7" s="542">
        <v>14617000</v>
      </c>
      <c r="AM7" s="542">
        <f t="shared" si="10"/>
        <v>-235000</v>
      </c>
      <c r="AN7" s="542">
        <v>14382000</v>
      </c>
      <c r="AO7" s="542">
        <f t="shared" si="11"/>
        <v>55750000</v>
      </c>
      <c r="AP7" s="542">
        <v>70132000</v>
      </c>
    </row>
    <row r="8" spans="1:42" s="540" customFormat="1">
      <c r="A8" s="536" t="s">
        <v>49</v>
      </c>
      <c r="B8" s="541" t="s">
        <v>190</v>
      </c>
      <c r="C8" s="654">
        <v>64095417.333333336</v>
      </c>
      <c r="D8" s="654">
        <v>64095417.333333336</v>
      </c>
      <c r="E8" s="654">
        <v>64095417.333333336</v>
      </c>
      <c r="F8" s="654">
        <v>23905718</v>
      </c>
      <c r="G8" s="654">
        <v>24993751</v>
      </c>
      <c r="H8" s="654">
        <v>8023874</v>
      </c>
      <c r="I8" s="654">
        <v>2008815</v>
      </c>
      <c r="J8" s="654">
        <v>17064464</v>
      </c>
      <c r="K8" s="654">
        <v>191410454</v>
      </c>
      <c r="L8" s="654">
        <v>30777323</v>
      </c>
      <c r="M8" s="654">
        <v>20566892</v>
      </c>
      <c r="N8" s="654">
        <v>14462457</v>
      </c>
      <c r="O8" s="543">
        <f>SUM(C8:N8)</f>
        <v>525500000</v>
      </c>
      <c r="P8" s="670"/>
      <c r="Q8" s="531">
        <f t="shared" si="2"/>
        <v>21365139.111111112</v>
      </c>
      <c r="R8" s="570">
        <f t="shared" si="3"/>
        <v>0</v>
      </c>
      <c r="T8" s="667">
        <f t="shared" si="1"/>
        <v>0</v>
      </c>
      <c r="U8" s="666"/>
      <c r="V8" s="665">
        <f>'1.1.sz.mell.'!I24</f>
        <v>525500000</v>
      </c>
      <c r="W8" s="570"/>
      <c r="X8" s="542">
        <v>192286252</v>
      </c>
      <c r="Y8" s="542">
        <f t="shared" si="4"/>
        <v>23905718</v>
      </c>
      <c r="Z8" s="542">
        <v>216191970</v>
      </c>
      <c r="AA8" s="542">
        <f t="shared" si="4"/>
        <v>24993751</v>
      </c>
      <c r="AB8" s="542">
        <v>241185721</v>
      </c>
      <c r="AC8" s="542">
        <f t="shared" si="5"/>
        <v>8023874</v>
      </c>
      <c r="AD8" s="542">
        <v>249209595</v>
      </c>
      <c r="AE8" s="542">
        <f t="shared" si="6"/>
        <v>2008815</v>
      </c>
      <c r="AF8" s="542">
        <v>251218410</v>
      </c>
      <c r="AG8" s="542">
        <f t="shared" si="7"/>
        <v>17064464</v>
      </c>
      <c r="AH8" s="542">
        <v>268282874</v>
      </c>
      <c r="AI8" s="542">
        <f t="shared" si="8"/>
        <v>191410454</v>
      </c>
      <c r="AJ8" s="542">
        <v>459693328</v>
      </c>
      <c r="AK8" s="542">
        <f t="shared" si="9"/>
        <v>30777323</v>
      </c>
      <c r="AL8" s="542">
        <v>490470651</v>
      </c>
      <c r="AM8" s="542">
        <f t="shared" si="10"/>
        <v>20566892</v>
      </c>
      <c r="AN8" s="542">
        <v>511037543</v>
      </c>
      <c r="AO8" s="542">
        <f t="shared" si="11"/>
        <v>40049659</v>
      </c>
      <c r="AP8" s="542">
        <v>551087202</v>
      </c>
    </row>
    <row r="9" spans="1:42" s="540" customFormat="1" ht="14.1" customHeight="1">
      <c r="A9" s="536" t="s">
        <v>71</v>
      </c>
      <c r="B9" s="544" t="s">
        <v>344</v>
      </c>
      <c r="C9" s="655">
        <v>17078994.666666668</v>
      </c>
      <c r="D9" s="655">
        <v>17078994.666666668</v>
      </c>
      <c r="E9" s="655">
        <v>17078994.666666668</v>
      </c>
      <c r="F9" s="655">
        <v>12765962</v>
      </c>
      <c r="G9" s="655">
        <v>15743347</v>
      </c>
      <c r="H9" s="655">
        <v>27116584</v>
      </c>
      <c r="I9" s="655">
        <v>15691272</v>
      </c>
      <c r="J9" s="655">
        <v>15878666</v>
      </c>
      <c r="K9" s="655">
        <v>17139170</v>
      </c>
      <c r="L9" s="655">
        <v>15840541</v>
      </c>
      <c r="M9" s="655">
        <v>29662343</v>
      </c>
      <c r="N9" s="655">
        <v>33813831</v>
      </c>
      <c r="O9" s="543">
        <f t="shared" si="0"/>
        <v>234888700</v>
      </c>
      <c r="P9" s="670"/>
      <c r="Q9" s="531">
        <f t="shared" si="2"/>
        <v>5692998.2222222229</v>
      </c>
      <c r="R9" s="570">
        <f t="shared" si="3"/>
        <v>0</v>
      </c>
      <c r="T9" s="667">
        <f t="shared" si="1"/>
        <v>0</v>
      </c>
      <c r="U9" s="666"/>
      <c r="V9" s="665">
        <f>'1.1.sz.mell.'!I32</f>
        <v>234888700</v>
      </c>
      <c r="W9" s="570"/>
      <c r="X9" s="538">
        <v>51236984</v>
      </c>
      <c r="Y9" s="538">
        <f t="shared" si="4"/>
        <v>12765962</v>
      </c>
      <c r="Z9" s="538">
        <v>64002946</v>
      </c>
      <c r="AA9" s="538">
        <f t="shared" si="4"/>
        <v>15743347</v>
      </c>
      <c r="AB9" s="538">
        <v>79746293</v>
      </c>
      <c r="AC9" s="538">
        <f t="shared" si="5"/>
        <v>27116584</v>
      </c>
      <c r="AD9" s="538">
        <v>106862877</v>
      </c>
      <c r="AE9" s="538">
        <f t="shared" si="6"/>
        <v>15691272</v>
      </c>
      <c r="AF9" s="538">
        <v>122554149</v>
      </c>
      <c r="AG9" s="538">
        <f t="shared" si="7"/>
        <v>15878666</v>
      </c>
      <c r="AH9" s="538">
        <v>138432815</v>
      </c>
      <c r="AI9" s="538">
        <f t="shared" si="8"/>
        <v>17139170</v>
      </c>
      <c r="AJ9" s="538">
        <v>155571985</v>
      </c>
      <c r="AK9" s="538">
        <f t="shared" si="9"/>
        <v>15840541</v>
      </c>
      <c r="AL9" s="538">
        <v>171412526</v>
      </c>
      <c r="AM9" s="538">
        <f t="shared" si="10"/>
        <v>29662343</v>
      </c>
      <c r="AN9" s="538">
        <v>201074869</v>
      </c>
      <c r="AO9" s="538">
        <f t="shared" si="11"/>
        <v>32724962</v>
      </c>
      <c r="AP9" s="538">
        <v>233799831</v>
      </c>
    </row>
    <row r="10" spans="1:42" s="540" customFormat="1" ht="14.1" customHeight="1">
      <c r="A10" s="536" t="s">
        <v>162</v>
      </c>
      <c r="B10" s="544" t="s">
        <v>237</v>
      </c>
      <c r="C10" s="655">
        <v>1337980.3333333333</v>
      </c>
      <c r="D10" s="655">
        <v>1337980.3333333333</v>
      </c>
      <c r="E10" s="655">
        <v>1337980.3333333333</v>
      </c>
      <c r="F10" s="655">
        <v>-2595068</v>
      </c>
      <c r="G10" s="655">
        <v>0</v>
      </c>
      <c r="H10" s="655">
        <v>3312000</v>
      </c>
      <c r="I10" s="655">
        <v>644186</v>
      </c>
      <c r="J10" s="655">
        <v>3513598</v>
      </c>
      <c r="K10" s="655">
        <v>2614704</v>
      </c>
      <c r="L10" s="655">
        <v>11670</v>
      </c>
      <c r="M10" s="655">
        <v>390000</v>
      </c>
      <c r="N10" s="655">
        <v>8094969</v>
      </c>
      <c r="O10" s="539">
        <f t="shared" si="0"/>
        <v>20000000</v>
      </c>
      <c r="P10" s="670"/>
      <c r="Q10" s="531">
        <f t="shared" si="2"/>
        <v>445993.44444444444</v>
      </c>
      <c r="R10" s="570">
        <f t="shared" si="3"/>
        <v>0</v>
      </c>
      <c r="T10" s="667">
        <f t="shared" si="1"/>
        <v>0</v>
      </c>
      <c r="U10" s="666"/>
      <c r="V10" s="665">
        <f>'1.1.sz.mell.'!I43</f>
        <v>20000000</v>
      </c>
      <c r="W10" s="570"/>
      <c r="X10" s="538">
        <v>4013941</v>
      </c>
      <c r="Y10" s="538">
        <f t="shared" si="4"/>
        <v>-2595068</v>
      </c>
      <c r="Z10" s="538">
        <v>1418873</v>
      </c>
      <c r="AA10" s="538">
        <f t="shared" si="4"/>
        <v>0</v>
      </c>
      <c r="AB10" s="538">
        <v>1418873</v>
      </c>
      <c r="AC10" s="538">
        <f t="shared" si="5"/>
        <v>3312000</v>
      </c>
      <c r="AD10" s="538">
        <v>4730873</v>
      </c>
      <c r="AE10" s="538">
        <f t="shared" si="6"/>
        <v>644186</v>
      </c>
      <c r="AF10" s="538">
        <v>5375059</v>
      </c>
      <c r="AG10" s="538">
        <f t="shared" si="7"/>
        <v>3513598</v>
      </c>
      <c r="AH10" s="538">
        <v>8888657</v>
      </c>
      <c r="AI10" s="538">
        <f t="shared" si="8"/>
        <v>2614704</v>
      </c>
      <c r="AJ10" s="538">
        <v>11503361</v>
      </c>
      <c r="AK10" s="538">
        <f t="shared" si="9"/>
        <v>11670</v>
      </c>
      <c r="AL10" s="538">
        <v>11515031</v>
      </c>
      <c r="AM10" s="538">
        <f t="shared" si="10"/>
        <v>390000</v>
      </c>
      <c r="AN10" s="538">
        <v>11905031</v>
      </c>
      <c r="AO10" s="538">
        <f t="shared" si="11"/>
        <v>732900</v>
      </c>
      <c r="AP10" s="538">
        <v>12637931</v>
      </c>
    </row>
    <row r="11" spans="1:42" s="540" customFormat="1" ht="14.1" customHeight="1">
      <c r="A11" s="536" t="s">
        <v>89</v>
      </c>
      <c r="B11" s="544" t="s">
        <v>191</v>
      </c>
      <c r="C11" s="655">
        <v>3000</v>
      </c>
      <c r="D11" s="655">
        <v>3000</v>
      </c>
      <c r="E11" s="655">
        <v>3000</v>
      </c>
      <c r="F11" s="655">
        <v>2000</v>
      </c>
      <c r="G11" s="655">
        <v>4915</v>
      </c>
      <c r="H11" s="655">
        <v>2000</v>
      </c>
      <c r="I11" s="655">
        <v>2266700</v>
      </c>
      <c r="J11" s="655">
        <v>307880</v>
      </c>
      <c r="K11" s="655">
        <v>0</v>
      </c>
      <c r="L11" s="655">
        <v>101000</v>
      </c>
      <c r="M11" s="655">
        <v>1000</v>
      </c>
      <c r="N11" s="655">
        <v>1646494</v>
      </c>
      <c r="O11" s="539">
        <f t="shared" si="0"/>
        <v>4340989</v>
      </c>
      <c r="P11" s="670"/>
      <c r="Q11" s="531">
        <f t="shared" si="2"/>
        <v>1000</v>
      </c>
      <c r="R11" s="570">
        <f t="shared" si="3"/>
        <v>0</v>
      </c>
      <c r="T11" s="667">
        <f t="shared" si="1"/>
        <v>0</v>
      </c>
      <c r="U11" s="666"/>
      <c r="V11" s="665">
        <f>'1.1.sz.mell.'!I49</f>
        <v>4340989</v>
      </c>
      <c r="W11" s="570"/>
      <c r="X11" s="538">
        <v>9000</v>
      </c>
      <c r="Y11" s="538">
        <f t="shared" si="4"/>
        <v>2000</v>
      </c>
      <c r="Z11" s="538">
        <v>11000</v>
      </c>
      <c r="AA11" s="538">
        <f t="shared" si="4"/>
        <v>4915</v>
      </c>
      <c r="AB11" s="538">
        <v>15915</v>
      </c>
      <c r="AC11" s="538">
        <f t="shared" si="5"/>
        <v>2000</v>
      </c>
      <c r="AD11" s="538">
        <v>17915</v>
      </c>
      <c r="AE11" s="538">
        <f t="shared" si="6"/>
        <v>2266700</v>
      </c>
      <c r="AF11" s="538">
        <v>2284615</v>
      </c>
      <c r="AG11" s="538">
        <f t="shared" si="7"/>
        <v>307880</v>
      </c>
      <c r="AH11" s="538">
        <v>2592495</v>
      </c>
      <c r="AI11" s="538">
        <f t="shared" si="8"/>
        <v>0</v>
      </c>
      <c r="AJ11" s="538">
        <v>2592495</v>
      </c>
      <c r="AK11" s="538">
        <f t="shared" si="9"/>
        <v>101000</v>
      </c>
      <c r="AL11" s="538">
        <v>2693495</v>
      </c>
      <c r="AM11" s="538">
        <f t="shared" si="10"/>
        <v>1000</v>
      </c>
      <c r="AN11" s="538">
        <v>2694495</v>
      </c>
      <c r="AO11" s="538">
        <f t="shared" si="11"/>
        <v>1674494</v>
      </c>
      <c r="AP11" s="538">
        <v>4368989</v>
      </c>
    </row>
    <row r="12" spans="1:42" s="540" customFormat="1" ht="22.5">
      <c r="A12" s="536" t="s">
        <v>95</v>
      </c>
      <c r="B12" s="537" t="s">
        <v>284</v>
      </c>
      <c r="C12" s="655">
        <v>0</v>
      </c>
      <c r="D12" s="655">
        <v>0</v>
      </c>
      <c r="E12" s="655">
        <v>0</v>
      </c>
      <c r="F12" s="655">
        <v>0</v>
      </c>
      <c r="G12" s="655">
        <v>0</v>
      </c>
      <c r="H12" s="655">
        <v>0</v>
      </c>
      <c r="I12" s="655">
        <v>0</v>
      </c>
      <c r="J12" s="655">
        <v>0</v>
      </c>
      <c r="K12" s="655">
        <v>0</v>
      </c>
      <c r="L12" s="655">
        <v>0</v>
      </c>
      <c r="M12" s="655">
        <v>0</v>
      </c>
      <c r="N12" s="655">
        <v>0</v>
      </c>
      <c r="O12" s="539">
        <f t="shared" si="0"/>
        <v>0</v>
      </c>
      <c r="P12" s="670"/>
      <c r="Q12" s="531">
        <f t="shared" si="2"/>
        <v>0</v>
      </c>
      <c r="R12" s="570">
        <f t="shared" si="3"/>
        <v>0</v>
      </c>
      <c r="T12" s="667">
        <f t="shared" si="1"/>
        <v>0</v>
      </c>
      <c r="U12" s="666"/>
      <c r="V12" s="665">
        <f>'1.1.sz.mell.'!I55</f>
        <v>0</v>
      </c>
      <c r="W12" s="570"/>
      <c r="X12" s="538"/>
      <c r="Y12" s="538">
        <f t="shared" si="4"/>
        <v>0</v>
      </c>
      <c r="Z12" s="538"/>
      <c r="AA12" s="538">
        <f t="shared" si="4"/>
        <v>0</v>
      </c>
      <c r="AB12" s="538"/>
      <c r="AC12" s="538">
        <f t="shared" si="5"/>
        <v>0</v>
      </c>
      <c r="AD12" s="538"/>
      <c r="AE12" s="538">
        <f t="shared" si="6"/>
        <v>0</v>
      </c>
      <c r="AF12" s="538"/>
      <c r="AG12" s="538">
        <f t="shared" si="7"/>
        <v>0</v>
      </c>
      <c r="AH12" s="538"/>
      <c r="AI12" s="538">
        <f t="shared" si="8"/>
        <v>0</v>
      </c>
      <c r="AJ12" s="538"/>
      <c r="AK12" s="538">
        <f t="shared" si="9"/>
        <v>0</v>
      </c>
      <c r="AL12" s="538"/>
      <c r="AM12" s="538">
        <f t="shared" si="10"/>
        <v>0</v>
      </c>
      <c r="AN12" s="538"/>
      <c r="AO12" s="538">
        <f t="shared" si="11"/>
        <v>0</v>
      </c>
      <c r="AP12" s="538"/>
    </row>
    <row r="13" spans="1:42" s="540" customFormat="1" ht="14.1" customHeight="1" thickBot="1">
      <c r="A13" s="560" t="s">
        <v>174</v>
      </c>
      <c r="B13" s="544" t="s">
        <v>345</v>
      </c>
      <c r="C13" s="655">
        <v>0</v>
      </c>
      <c r="D13" s="655">
        <v>0</v>
      </c>
      <c r="E13" s="655">
        <v>0</v>
      </c>
      <c r="F13" s="655">
        <v>0</v>
      </c>
      <c r="G13" s="655">
        <v>254611420</v>
      </c>
      <c r="H13" s="655">
        <v>0</v>
      </c>
      <c r="I13" s="655">
        <v>49000000</v>
      </c>
      <c r="J13" s="655">
        <v>30000000</v>
      </c>
      <c r="K13" s="655">
        <v>0</v>
      </c>
      <c r="L13" s="655">
        <v>71000000</v>
      </c>
      <c r="M13" s="655">
        <v>0</v>
      </c>
      <c r="N13" s="655">
        <v>390000</v>
      </c>
      <c r="O13" s="539">
        <f t="shared" si="0"/>
        <v>405001420</v>
      </c>
      <c r="P13" s="670"/>
      <c r="Q13" s="531">
        <f t="shared" si="2"/>
        <v>0</v>
      </c>
      <c r="R13" s="570">
        <f t="shared" si="3"/>
        <v>0</v>
      </c>
      <c r="T13" s="667">
        <f t="shared" si="1"/>
        <v>0</v>
      </c>
      <c r="U13" s="666"/>
      <c r="V13" s="665">
        <f>'1.1.sz.mell.'!I87</f>
        <v>405001420</v>
      </c>
      <c r="W13" s="570"/>
      <c r="X13" s="538"/>
      <c r="Y13" s="538">
        <f t="shared" si="4"/>
        <v>0</v>
      </c>
      <c r="Z13" s="538"/>
      <c r="AA13" s="538">
        <f t="shared" si="4"/>
        <v>254611420</v>
      </c>
      <c r="AB13" s="538">
        <v>254611420</v>
      </c>
      <c r="AC13" s="538">
        <f t="shared" si="5"/>
        <v>0</v>
      </c>
      <c r="AD13" s="538">
        <v>254611420</v>
      </c>
      <c r="AE13" s="538">
        <f t="shared" si="6"/>
        <v>49000000</v>
      </c>
      <c r="AF13" s="538">
        <v>303611420</v>
      </c>
      <c r="AG13" s="538">
        <f t="shared" si="7"/>
        <v>30000000</v>
      </c>
      <c r="AH13" s="538">
        <v>333611420</v>
      </c>
      <c r="AI13" s="538">
        <f t="shared" si="8"/>
        <v>0</v>
      </c>
      <c r="AJ13" s="538">
        <v>333611420</v>
      </c>
      <c r="AK13" s="538">
        <f t="shared" si="9"/>
        <v>71020000</v>
      </c>
      <c r="AL13" s="538">
        <v>404631420</v>
      </c>
      <c r="AM13" s="538">
        <f t="shared" si="10"/>
        <v>0</v>
      </c>
      <c r="AN13" s="538">
        <v>404631420</v>
      </c>
      <c r="AO13" s="538">
        <f t="shared" si="11"/>
        <v>27745680</v>
      </c>
      <c r="AP13" s="538">
        <v>432377100</v>
      </c>
    </row>
    <row r="14" spans="1:42" s="531" customFormat="1" ht="15.95" customHeight="1" thickBot="1">
      <c r="A14" s="561" t="s">
        <v>194</v>
      </c>
      <c r="B14" s="559" t="s">
        <v>584</v>
      </c>
      <c r="C14" s="658">
        <f t="shared" ref="C14:N14" si="12">SUM(C5:C13)</f>
        <v>165041253</v>
      </c>
      <c r="D14" s="658">
        <f t="shared" si="12"/>
        <v>165041253</v>
      </c>
      <c r="E14" s="658">
        <f t="shared" si="12"/>
        <v>165041253</v>
      </c>
      <c r="F14" s="658">
        <f t="shared" si="12"/>
        <v>115255066</v>
      </c>
      <c r="G14" s="658">
        <f t="shared" si="12"/>
        <v>372015839</v>
      </c>
      <c r="H14" s="658">
        <f t="shared" si="12"/>
        <v>111578739</v>
      </c>
      <c r="I14" s="658">
        <f t="shared" si="12"/>
        <v>147542351</v>
      </c>
      <c r="J14" s="658">
        <f t="shared" si="12"/>
        <v>147755948</v>
      </c>
      <c r="K14" s="658">
        <f t="shared" si="12"/>
        <v>307235072</v>
      </c>
      <c r="L14" s="658">
        <f t="shared" si="12"/>
        <v>198910366</v>
      </c>
      <c r="M14" s="658">
        <f t="shared" si="12"/>
        <v>161668031</v>
      </c>
      <c r="N14" s="658">
        <f t="shared" si="12"/>
        <v>181127232</v>
      </c>
      <c r="O14" s="659">
        <f>SUM(C14:N14)</f>
        <v>2238212403</v>
      </c>
      <c r="P14" s="671"/>
      <c r="Q14" s="531">
        <f t="shared" si="2"/>
        <v>55013751</v>
      </c>
      <c r="R14" s="570">
        <f t="shared" si="3"/>
        <v>0</v>
      </c>
      <c r="T14" s="667"/>
      <c r="U14" s="664"/>
      <c r="V14" s="665">
        <f>SUM(V5:V13)</f>
        <v>2238212403</v>
      </c>
      <c r="W14" s="570"/>
      <c r="X14" s="546">
        <f>SUM(X5:X13)</f>
        <v>495358759</v>
      </c>
      <c r="Y14" s="546">
        <f t="shared" ref="Y14:AN14" si="13">SUM(Y5:Y13)</f>
        <v>115255066</v>
      </c>
      <c r="Z14" s="546">
        <f t="shared" si="13"/>
        <v>610613825</v>
      </c>
      <c r="AA14" s="546">
        <f t="shared" si="13"/>
        <v>372015839</v>
      </c>
      <c r="AB14" s="546">
        <f t="shared" si="13"/>
        <v>982629664</v>
      </c>
      <c r="AC14" s="546">
        <f t="shared" si="13"/>
        <v>111578739</v>
      </c>
      <c r="AD14" s="546">
        <f t="shared" si="13"/>
        <v>1094208403</v>
      </c>
      <c r="AE14" s="546">
        <f t="shared" si="13"/>
        <v>147542351</v>
      </c>
      <c r="AF14" s="546">
        <f t="shared" si="13"/>
        <v>1241750754</v>
      </c>
      <c r="AG14" s="546">
        <f t="shared" si="13"/>
        <v>147755948</v>
      </c>
      <c r="AH14" s="546">
        <f t="shared" si="13"/>
        <v>1389506702</v>
      </c>
      <c r="AI14" s="546">
        <f t="shared" si="13"/>
        <v>307235072</v>
      </c>
      <c r="AJ14" s="546">
        <f t="shared" si="13"/>
        <v>1696741774</v>
      </c>
      <c r="AK14" s="546">
        <f t="shared" si="13"/>
        <v>198695366</v>
      </c>
      <c r="AL14" s="546">
        <f t="shared" si="13"/>
        <v>1895437140</v>
      </c>
      <c r="AM14" s="546">
        <f t="shared" si="13"/>
        <v>161668031</v>
      </c>
      <c r="AN14" s="546">
        <f t="shared" si="13"/>
        <v>2057105171</v>
      </c>
      <c r="AO14" s="546">
        <f t="shared" ref="AO14:AP14" si="14">SUM(AO5:AO13)</f>
        <v>228710727</v>
      </c>
      <c r="AP14" s="546">
        <f t="shared" si="14"/>
        <v>2285815898</v>
      </c>
    </row>
    <row r="15" spans="1:42" s="531" customFormat="1" ht="15" customHeight="1" thickBot="1">
      <c r="A15" s="561" t="s">
        <v>195</v>
      </c>
      <c r="B15" s="785" t="s">
        <v>184</v>
      </c>
      <c r="C15" s="785"/>
      <c r="D15" s="785"/>
      <c r="E15" s="785"/>
      <c r="F15" s="785"/>
      <c r="G15" s="785"/>
      <c r="H15" s="785"/>
      <c r="I15" s="785"/>
      <c r="J15" s="785"/>
      <c r="K15" s="785"/>
      <c r="L15" s="785"/>
      <c r="M15" s="785"/>
      <c r="N15" s="785"/>
      <c r="O15" s="786"/>
      <c r="P15" s="669"/>
      <c r="Q15" s="531">
        <f t="shared" si="2"/>
        <v>0</v>
      </c>
      <c r="R15" s="570">
        <f t="shared" si="3"/>
        <v>0</v>
      </c>
      <c r="T15" s="667">
        <f>V15-O15</f>
        <v>0</v>
      </c>
      <c r="U15" s="664"/>
      <c r="V15" s="665"/>
      <c r="W15" s="570"/>
      <c r="X15" s="657"/>
      <c r="Y15" s="657"/>
    </row>
    <row r="16" spans="1:42" s="540" customFormat="1" ht="14.1" customHeight="1">
      <c r="A16" s="548" t="s">
        <v>196</v>
      </c>
      <c r="B16" s="549" t="s">
        <v>187</v>
      </c>
      <c r="C16" s="654">
        <v>49504306.666666664</v>
      </c>
      <c r="D16" s="654">
        <v>49504306.666666664</v>
      </c>
      <c r="E16" s="654">
        <v>49504306.666666664</v>
      </c>
      <c r="F16" s="654">
        <v>52689461</v>
      </c>
      <c r="G16" s="654">
        <v>54621632</v>
      </c>
      <c r="H16" s="654">
        <v>52354936</v>
      </c>
      <c r="I16" s="654">
        <v>51951858</v>
      </c>
      <c r="J16" s="654">
        <v>51439813</v>
      </c>
      <c r="K16" s="654">
        <v>51510813</v>
      </c>
      <c r="L16" s="654">
        <v>50932195</v>
      </c>
      <c r="M16" s="654">
        <v>55105292</v>
      </c>
      <c r="N16" s="654">
        <v>73580898</v>
      </c>
      <c r="O16" s="543">
        <f t="shared" si="0"/>
        <v>642699818</v>
      </c>
      <c r="P16" s="670">
        <f>N16+T16</f>
        <v>73580898</v>
      </c>
      <c r="Q16" s="531">
        <f t="shared" si="2"/>
        <v>16501435.555555554</v>
      </c>
      <c r="R16" s="570">
        <f t="shared" si="3"/>
        <v>0</v>
      </c>
      <c r="T16" s="667">
        <f t="shared" ref="T16:T25" si="15">V16-O16</f>
        <v>0</v>
      </c>
      <c r="U16" s="666"/>
      <c r="V16" s="665">
        <f>'1.1.sz.mell.'!I95</f>
        <v>642699818</v>
      </c>
      <c r="W16" s="570"/>
      <c r="X16" s="542">
        <v>148512920</v>
      </c>
      <c r="Y16" s="542">
        <f t="shared" si="4"/>
        <v>52689461</v>
      </c>
      <c r="Z16" s="542">
        <v>201202381</v>
      </c>
      <c r="AA16" s="542">
        <f t="shared" si="4"/>
        <v>54621632</v>
      </c>
      <c r="AB16" s="542">
        <v>255824013</v>
      </c>
      <c r="AC16" s="542">
        <f t="shared" ref="AC16:AC26" si="16">AD16-AB16</f>
        <v>52354936</v>
      </c>
      <c r="AD16" s="542">
        <v>308178949</v>
      </c>
      <c r="AE16" s="542">
        <f t="shared" ref="AE16:AE26" si="17">AF16-AD16</f>
        <v>51951858</v>
      </c>
      <c r="AF16" s="542">
        <v>360130807</v>
      </c>
      <c r="AG16" s="542">
        <f t="shared" ref="AG16:AG26" si="18">AH16-AF16</f>
        <v>51439813</v>
      </c>
      <c r="AH16" s="542">
        <v>411570620</v>
      </c>
      <c r="AI16" s="542">
        <f t="shared" ref="AI16:AI26" si="19">AJ16-AH16</f>
        <v>51510813</v>
      </c>
      <c r="AJ16" s="542">
        <v>463081433</v>
      </c>
      <c r="AK16" s="542">
        <f t="shared" ref="AK16:AK26" si="20">AL16-AJ16</f>
        <v>50932195</v>
      </c>
      <c r="AL16" s="542">
        <v>514013628</v>
      </c>
      <c r="AM16" s="542">
        <f t="shared" ref="AM16:AM26" si="21">AN16-AL16</f>
        <v>55105292</v>
      </c>
      <c r="AN16" s="542">
        <v>569118920</v>
      </c>
      <c r="AO16" s="542">
        <f t="shared" ref="AO16:AO26" si="22">AP16-AN16</f>
        <v>59614961</v>
      </c>
      <c r="AP16" s="542">
        <v>628733881</v>
      </c>
    </row>
    <row r="17" spans="1:42" s="540" customFormat="1" ht="27" customHeight="1">
      <c r="A17" s="536" t="s">
        <v>199</v>
      </c>
      <c r="B17" s="537" t="s">
        <v>138</v>
      </c>
      <c r="C17" s="655">
        <v>12957796</v>
      </c>
      <c r="D17" s="655">
        <v>12957796</v>
      </c>
      <c r="E17" s="655">
        <v>12957796</v>
      </c>
      <c r="F17" s="655">
        <v>15316448</v>
      </c>
      <c r="G17" s="655">
        <v>15126794</v>
      </c>
      <c r="H17" s="655">
        <v>12997378</v>
      </c>
      <c r="I17" s="655">
        <v>15107863</v>
      </c>
      <c r="J17" s="655">
        <v>13272740</v>
      </c>
      <c r="K17" s="655">
        <v>13235478</v>
      </c>
      <c r="L17" s="655">
        <v>15573976</v>
      </c>
      <c r="M17" s="655">
        <v>13763129</v>
      </c>
      <c r="N17" s="655">
        <v>21506619</v>
      </c>
      <c r="O17" s="539">
        <f t="shared" si="0"/>
        <v>174773813</v>
      </c>
      <c r="P17" s="670">
        <f t="shared" ref="P17:P26" si="23">N17+T17</f>
        <v>21506619</v>
      </c>
      <c r="Q17" s="531">
        <f t="shared" si="2"/>
        <v>4319265.333333333</v>
      </c>
      <c r="R17" s="570">
        <f t="shared" si="3"/>
        <v>0</v>
      </c>
      <c r="T17" s="667">
        <f t="shared" si="15"/>
        <v>0</v>
      </c>
      <c r="U17" s="666"/>
      <c r="V17" s="665">
        <f>'1.1.sz.mell.'!I96</f>
        <v>174773813</v>
      </c>
      <c r="W17" s="570"/>
      <c r="X17" s="538">
        <v>38873388</v>
      </c>
      <c r="Y17" s="538">
        <f t="shared" si="4"/>
        <v>15316448</v>
      </c>
      <c r="Z17" s="538">
        <v>54189836</v>
      </c>
      <c r="AA17" s="538">
        <f t="shared" si="4"/>
        <v>15126794</v>
      </c>
      <c r="AB17" s="538">
        <v>69316630</v>
      </c>
      <c r="AC17" s="538">
        <f t="shared" si="16"/>
        <v>12997378</v>
      </c>
      <c r="AD17" s="538">
        <v>82314008</v>
      </c>
      <c r="AE17" s="538">
        <f t="shared" si="17"/>
        <v>15107863</v>
      </c>
      <c r="AF17" s="538">
        <v>97421871</v>
      </c>
      <c r="AG17" s="538">
        <f t="shared" si="18"/>
        <v>13272740</v>
      </c>
      <c r="AH17" s="538">
        <v>110694611</v>
      </c>
      <c r="AI17" s="538">
        <f t="shared" si="19"/>
        <v>13235478</v>
      </c>
      <c r="AJ17" s="538">
        <v>123930089</v>
      </c>
      <c r="AK17" s="538">
        <f t="shared" si="20"/>
        <v>15573976</v>
      </c>
      <c r="AL17" s="538">
        <v>139504065</v>
      </c>
      <c r="AM17" s="538">
        <f t="shared" si="21"/>
        <v>13763129</v>
      </c>
      <c r="AN17" s="538">
        <v>153267194</v>
      </c>
      <c r="AO17" s="538">
        <f t="shared" si="22"/>
        <v>17990605</v>
      </c>
      <c r="AP17" s="538">
        <v>171257799</v>
      </c>
    </row>
    <row r="18" spans="1:42" s="540" customFormat="1" ht="14.1" customHeight="1">
      <c r="A18" s="536" t="s">
        <v>202</v>
      </c>
      <c r="B18" s="544" t="s">
        <v>139</v>
      </c>
      <c r="C18" s="655">
        <v>48719727.666666664</v>
      </c>
      <c r="D18" s="655">
        <v>48719727.666666664</v>
      </c>
      <c r="E18" s="655">
        <v>48719727.666666664</v>
      </c>
      <c r="F18" s="655">
        <v>62342871</v>
      </c>
      <c r="G18" s="655">
        <v>18197532</v>
      </c>
      <c r="H18" s="655">
        <v>60283921</v>
      </c>
      <c r="I18" s="655">
        <v>47889151</v>
      </c>
      <c r="J18" s="655">
        <v>33695208</v>
      </c>
      <c r="K18" s="655">
        <v>72477925</v>
      </c>
      <c r="L18" s="655">
        <v>56116385</v>
      </c>
      <c r="M18" s="655">
        <v>34500389</v>
      </c>
      <c r="N18" s="655">
        <v>126663051</v>
      </c>
      <c r="O18" s="539">
        <f t="shared" si="0"/>
        <v>658325616</v>
      </c>
      <c r="P18" s="670">
        <f t="shared" si="23"/>
        <v>126663051</v>
      </c>
      <c r="Q18" s="531">
        <f t="shared" si="2"/>
        <v>16239909.222222222</v>
      </c>
      <c r="R18" s="570">
        <f t="shared" si="3"/>
        <v>0</v>
      </c>
      <c r="T18" s="667">
        <f t="shared" si="15"/>
        <v>0</v>
      </c>
      <c r="U18" s="666"/>
      <c r="V18" s="665">
        <f>'1.1.sz.mell.'!I97</f>
        <v>658325616</v>
      </c>
      <c r="W18" s="570"/>
      <c r="X18" s="538">
        <v>146159183</v>
      </c>
      <c r="Y18" s="538">
        <f t="shared" si="4"/>
        <v>62342871</v>
      </c>
      <c r="Z18" s="538">
        <v>208502054</v>
      </c>
      <c r="AA18" s="538">
        <f t="shared" si="4"/>
        <v>18197532</v>
      </c>
      <c r="AB18" s="538">
        <v>226699586</v>
      </c>
      <c r="AC18" s="538">
        <f t="shared" si="16"/>
        <v>60283921</v>
      </c>
      <c r="AD18" s="538">
        <v>286983507</v>
      </c>
      <c r="AE18" s="538">
        <f t="shared" si="17"/>
        <v>47889151</v>
      </c>
      <c r="AF18" s="538">
        <v>334872658</v>
      </c>
      <c r="AG18" s="538">
        <f t="shared" si="18"/>
        <v>33695208</v>
      </c>
      <c r="AH18" s="538">
        <v>368567866</v>
      </c>
      <c r="AI18" s="538">
        <f t="shared" si="19"/>
        <v>72477925</v>
      </c>
      <c r="AJ18" s="538">
        <v>441045791</v>
      </c>
      <c r="AK18" s="538">
        <f t="shared" si="20"/>
        <v>56116385</v>
      </c>
      <c r="AL18" s="538">
        <v>497162176</v>
      </c>
      <c r="AM18" s="538">
        <f t="shared" si="21"/>
        <v>34500389</v>
      </c>
      <c r="AN18" s="538">
        <v>531662565</v>
      </c>
      <c r="AO18" s="538">
        <f t="shared" si="22"/>
        <v>94617720</v>
      </c>
      <c r="AP18" s="538">
        <v>626280285</v>
      </c>
    </row>
    <row r="19" spans="1:42" s="540" customFormat="1" ht="14.1" customHeight="1">
      <c r="A19" s="536" t="s">
        <v>205</v>
      </c>
      <c r="B19" s="544" t="s">
        <v>140</v>
      </c>
      <c r="C19" s="655">
        <v>1037453.3333333334</v>
      </c>
      <c r="D19" s="655">
        <v>1037453.3333333334</v>
      </c>
      <c r="E19" s="655">
        <v>1037453.3333333334</v>
      </c>
      <c r="F19" s="655">
        <v>869104</v>
      </c>
      <c r="G19" s="655">
        <v>630350</v>
      </c>
      <c r="H19" s="655">
        <v>4135620</v>
      </c>
      <c r="I19" s="655">
        <v>689485</v>
      </c>
      <c r="J19" s="655">
        <v>705850</v>
      </c>
      <c r="K19" s="655">
        <v>1788730</v>
      </c>
      <c r="L19" s="655">
        <v>780270</v>
      </c>
      <c r="M19" s="655">
        <v>667710</v>
      </c>
      <c r="N19" s="655">
        <v>10312721</v>
      </c>
      <c r="O19" s="539">
        <f t="shared" si="0"/>
        <v>23692200</v>
      </c>
      <c r="P19" s="670">
        <f t="shared" si="23"/>
        <v>10312721</v>
      </c>
      <c r="Q19" s="531">
        <f t="shared" si="2"/>
        <v>345817.77777777781</v>
      </c>
      <c r="R19" s="570">
        <f t="shared" si="3"/>
        <v>0</v>
      </c>
      <c r="T19" s="667">
        <f t="shared" si="15"/>
        <v>0</v>
      </c>
      <c r="U19" s="666"/>
      <c r="V19" s="665">
        <f>'1.1.sz.mell.'!I98</f>
        <v>23692200</v>
      </c>
      <c r="W19" s="570"/>
      <c r="X19" s="538">
        <v>3112360</v>
      </c>
      <c r="Y19" s="538">
        <f t="shared" si="4"/>
        <v>869104</v>
      </c>
      <c r="Z19" s="538">
        <v>3981464</v>
      </c>
      <c r="AA19" s="538">
        <f t="shared" si="4"/>
        <v>630350</v>
      </c>
      <c r="AB19" s="538">
        <v>4611814</v>
      </c>
      <c r="AC19" s="538">
        <f t="shared" si="16"/>
        <v>4135620</v>
      </c>
      <c r="AD19" s="538">
        <v>8747434</v>
      </c>
      <c r="AE19" s="538">
        <f t="shared" si="17"/>
        <v>689485</v>
      </c>
      <c r="AF19" s="538">
        <v>9436919</v>
      </c>
      <c r="AG19" s="538">
        <f t="shared" si="18"/>
        <v>705850</v>
      </c>
      <c r="AH19" s="538">
        <v>10142769</v>
      </c>
      <c r="AI19" s="538">
        <f t="shared" si="19"/>
        <v>1788730</v>
      </c>
      <c r="AJ19" s="538">
        <v>11931499</v>
      </c>
      <c r="AK19" s="538">
        <f t="shared" si="20"/>
        <v>780270</v>
      </c>
      <c r="AL19" s="538">
        <v>12711769</v>
      </c>
      <c r="AM19" s="538">
        <f t="shared" si="21"/>
        <v>667710</v>
      </c>
      <c r="AN19" s="538">
        <v>13379479</v>
      </c>
      <c r="AO19" s="538">
        <f t="shared" si="22"/>
        <v>5972234</v>
      </c>
      <c r="AP19" s="538">
        <v>19351713</v>
      </c>
    </row>
    <row r="20" spans="1:42" s="540" customFormat="1" ht="14.1" customHeight="1">
      <c r="A20" s="536" t="s">
        <v>208</v>
      </c>
      <c r="B20" s="544" t="s">
        <v>142</v>
      </c>
      <c r="C20" s="655">
        <v>13993035.666666666</v>
      </c>
      <c r="D20" s="655">
        <v>13993035.666666666</v>
      </c>
      <c r="E20" s="655">
        <v>13993035.666666666</v>
      </c>
      <c r="F20" s="655">
        <v>53773970</v>
      </c>
      <c r="G20" s="655">
        <v>14128530</v>
      </c>
      <c r="H20" s="655">
        <v>14078972</v>
      </c>
      <c r="I20" s="655">
        <v>14725779</v>
      </c>
      <c r="J20" s="655">
        <v>33210701</v>
      </c>
      <c r="K20" s="655">
        <v>44148497</v>
      </c>
      <c r="L20" s="655">
        <v>21280076</v>
      </c>
      <c r="M20" s="655">
        <v>15483483</v>
      </c>
      <c r="N20" s="655">
        <v>11881291</v>
      </c>
      <c r="O20" s="539">
        <f t="shared" si="0"/>
        <v>264690406</v>
      </c>
      <c r="P20" s="670">
        <f t="shared" si="23"/>
        <v>11881291</v>
      </c>
      <c r="Q20" s="531">
        <f t="shared" si="2"/>
        <v>4664345.222222222</v>
      </c>
      <c r="R20" s="570">
        <f t="shared" si="3"/>
        <v>0</v>
      </c>
      <c r="T20" s="667">
        <f t="shared" si="15"/>
        <v>0</v>
      </c>
      <c r="U20" s="666"/>
      <c r="V20" s="665">
        <f>'1.1.sz.mell.'!I99</f>
        <v>264690406</v>
      </c>
      <c r="W20" s="570"/>
      <c r="X20" s="538">
        <v>41979107</v>
      </c>
      <c r="Y20" s="538">
        <f t="shared" si="4"/>
        <v>53773970</v>
      </c>
      <c r="Z20" s="538">
        <v>95753077</v>
      </c>
      <c r="AA20" s="538">
        <f t="shared" si="4"/>
        <v>14128530</v>
      </c>
      <c r="AB20" s="538">
        <v>109881607</v>
      </c>
      <c r="AC20" s="538">
        <f t="shared" si="16"/>
        <v>14078972</v>
      </c>
      <c r="AD20" s="538">
        <v>123960579</v>
      </c>
      <c r="AE20" s="538">
        <f t="shared" si="17"/>
        <v>14725779</v>
      </c>
      <c r="AF20" s="538">
        <v>138686358</v>
      </c>
      <c r="AG20" s="538">
        <f t="shared" si="18"/>
        <v>33210701</v>
      </c>
      <c r="AH20" s="538">
        <v>171897059</v>
      </c>
      <c r="AI20" s="538">
        <f t="shared" si="19"/>
        <v>44148497</v>
      </c>
      <c r="AJ20" s="538">
        <v>216045556</v>
      </c>
      <c r="AK20" s="538">
        <f t="shared" si="20"/>
        <v>21280076</v>
      </c>
      <c r="AL20" s="538">
        <v>237325632</v>
      </c>
      <c r="AM20" s="538">
        <f t="shared" si="21"/>
        <v>15483483</v>
      </c>
      <c r="AN20" s="538">
        <v>252809115</v>
      </c>
      <c r="AO20" s="538">
        <f t="shared" si="22"/>
        <v>10910808</v>
      </c>
      <c r="AP20" s="538">
        <v>263719923</v>
      </c>
    </row>
    <row r="21" spans="1:42" s="540" customFormat="1" ht="14.1" customHeight="1">
      <c r="A21" s="536" t="s">
        <v>210</v>
      </c>
      <c r="B21" s="544" t="s">
        <v>144</v>
      </c>
      <c r="C21" s="655">
        <v>854365.66666666663</v>
      </c>
      <c r="D21" s="655">
        <v>854365.66666666663</v>
      </c>
      <c r="E21" s="655">
        <v>854365.66666666663</v>
      </c>
      <c r="F21" s="655">
        <v>9394940</v>
      </c>
      <c r="G21" s="655">
        <v>9499644</v>
      </c>
      <c r="H21" s="655">
        <v>4541483</v>
      </c>
      <c r="I21" s="655">
        <v>4739158</v>
      </c>
      <c r="J21" s="655">
        <v>2909689</v>
      </c>
      <c r="K21" s="655">
        <v>14792517</v>
      </c>
      <c r="L21" s="655">
        <v>7772831</v>
      </c>
      <c r="M21" s="655">
        <v>-559903</v>
      </c>
      <c r="N21" s="655">
        <v>46635043</v>
      </c>
      <c r="O21" s="539">
        <f t="shared" si="0"/>
        <v>102288499</v>
      </c>
      <c r="P21" s="670">
        <f t="shared" si="23"/>
        <v>46635043</v>
      </c>
      <c r="Q21" s="531">
        <f t="shared" si="2"/>
        <v>284788.55555555556</v>
      </c>
      <c r="R21" s="570">
        <f t="shared" si="3"/>
        <v>0</v>
      </c>
      <c r="T21" s="667">
        <f t="shared" si="15"/>
        <v>0</v>
      </c>
      <c r="U21" s="666"/>
      <c r="V21" s="665">
        <f>'1.1.sz.mell.'!I101</f>
        <v>102288499</v>
      </c>
      <c r="W21" s="570"/>
      <c r="X21" s="538">
        <v>2563097</v>
      </c>
      <c r="Y21" s="538">
        <f t="shared" si="4"/>
        <v>9394940</v>
      </c>
      <c r="Z21" s="538">
        <v>11958037</v>
      </c>
      <c r="AA21" s="538">
        <f t="shared" si="4"/>
        <v>9499644</v>
      </c>
      <c r="AB21" s="538">
        <v>21457681</v>
      </c>
      <c r="AC21" s="538">
        <f t="shared" si="16"/>
        <v>4541483</v>
      </c>
      <c r="AD21" s="538">
        <v>25999164</v>
      </c>
      <c r="AE21" s="538">
        <f t="shared" si="17"/>
        <v>4739158</v>
      </c>
      <c r="AF21" s="538">
        <v>30738322</v>
      </c>
      <c r="AG21" s="538">
        <f t="shared" si="18"/>
        <v>2909689</v>
      </c>
      <c r="AH21" s="538">
        <v>33648011</v>
      </c>
      <c r="AI21" s="538">
        <f t="shared" si="19"/>
        <v>14792517</v>
      </c>
      <c r="AJ21" s="538">
        <v>48440528</v>
      </c>
      <c r="AK21" s="538">
        <f t="shared" si="20"/>
        <v>7772831</v>
      </c>
      <c r="AL21" s="538">
        <v>56213359</v>
      </c>
      <c r="AM21" s="538">
        <f t="shared" si="21"/>
        <v>-559903</v>
      </c>
      <c r="AN21" s="538">
        <v>55653456</v>
      </c>
      <c r="AO21" s="538">
        <f t="shared" si="22"/>
        <v>32708019</v>
      </c>
      <c r="AP21" s="538">
        <v>88361475</v>
      </c>
    </row>
    <row r="22" spans="1:42" s="540" customFormat="1">
      <c r="A22" s="536" t="s">
        <v>213</v>
      </c>
      <c r="B22" s="537" t="s">
        <v>146</v>
      </c>
      <c r="C22" s="655">
        <v>1651139.3333333333</v>
      </c>
      <c r="D22" s="655">
        <v>1651139.3333333333</v>
      </c>
      <c r="E22" s="655">
        <v>1651139.3333333333</v>
      </c>
      <c r="F22" s="655">
        <v>2699955</v>
      </c>
      <c r="G22" s="655">
        <v>59667</v>
      </c>
      <c r="H22" s="655">
        <v>3308017</v>
      </c>
      <c r="I22" s="655">
        <v>3763434</v>
      </c>
      <c r="J22" s="655">
        <v>71171</v>
      </c>
      <c r="K22" s="655">
        <v>3328586</v>
      </c>
      <c r="L22" s="655">
        <v>13561520</v>
      </c>
      <c r="M22" s="655">
        <v>5251587</v>
      </c>
      <c r="N22" s="655">
        <v>61917995</v>
      </c>
      <c r="O22" s="539">
        <f t="shared" si="0"/>
        <v>98915350</v>
      </c>
      <c r="P22" s="670">
        <f t="shared" si="23"/>
        <v>61917995</v>
      </c>
      <c r="Q22" s="531">
        <f t="shared" si="2"/>
        <v>550379.77777777775</v>
      </c>
      <c r="R22" s="570">
        <f t="shared" si="3"/>
        <v>0</v>
      </c>
      <c r="T22" s="667">
        <f t="shared" si="15"/>
        <v>0</v>
      </c>
      <c r="U22" s="666"/>
      <c r="V22" s="665">
        <f>'1.1.sz.mell.'!I103</f>
        <v>98915350</v>
      </c>
      <c r="W22" s="570"/>
      <c r="X22" s="538">
        <v>4953418</v>
      </c>
      <c r="Y22" s="538">
        <f t="shared" si="4"/>
        <v>2699955</v>
      </c>
      <c r="Z22" s="538">
        <v>7653373</v>
      </c>
      <c r="AA22" s="538">
        <f t="shared" si="4"/>
        <v>59667</v>
      </c>
      <c r="AB22" s="538">
        <v>7713040</v>
      </c>
      <c r="AC22" s="538">
        <f t="shared" si="16"/>
        <v>3308017</v>
      </c>
      <c r="AD22" s="538">
        <v>11021057</v>
      </c>
      <c r="AE22" s="538">
        <f t="shared" si="17"/>
        <v>3763434</v>
      </c>
      <c r="AF22" s="538">
        <v>14784491</v>
      </c>
      <c r="AG22" s="538">
        <f t="shared" si="18"/>
        <v>71171</v>
      </c>
      <c r="AH22" s="538">
        <v>14855662</v>
      </c>
      <c r="AI22" s="538">
        <f t="shared" si="19"/>
        <v>3328586</v>
      </c>
      <c r="AJ22" s="538">
        <v>18184248</v>
      </c>
      <c r="AK22" s="538">
        <f t="shared" si="20"/>
        <v>13561520</v>
      </c>
      <c r="AL22" s="538">
        <v>31745768</v>
      </c>
      <c r="AM22" s="538">
        <f t="shared" si="21"/>
        <v>5251587</v>
      </c>
      <c r="AN22" s="538">
        <v>36997355</v>
      </c>
      <c r="AO22" s="538">
        <f t="shared" si="22"/>
        <v>48493694</v>
      </c>
      <c r="AP22" s="538">
        <v>85491049</v>
      </c>
    </row>
    <row r="23" spans="1:42" s="540" customFormat="1" ht="14.1" customHeight="1">
      <c r="A23" s="536" t="s">
        <v>216</v>
      </c>
      <c r="B23" s="544" t="s">
        <v>148</v>
      </c>
      <c r="C23" s="655">
        <v>950000</v>
      </c>
      <c r="D23" s="655">
        <v>950000</v>
      </c>
      <c r="E23" s="655">
        <v>950000</v>
      </c>
      <c r="F23" s="655">
        <v>0</v>
      </c>
      <c r="G23" s="655">
        <v>0</v>
      </c>
      <c r="H23" s="655">
        <v>0</v>
      </c>
      <c r="I23" s="655">
        <v>0</v>
      </c>
      <c r="J23" s="655"/>
      <c r="K23" s="655">
        <v>0</v>
      </c>
      <c r="L23" s="655">
        <v>300000</v>
      </c>
      <c r="M23" s="655">
        <v>0</v>
      </c>
      <c r="N23" s="655">
        <v>0</v>
      </c>
      <c r="O23" s="539">
        <f t="shared" si="0"/>
        <v>3150000</v>
      </c>
      <c r="P23" s="670">
        <f t="shared" si="23"/>
        <v>0</v>
      </c>
      <c r="Q23" s="531">
        <f t="shared" si="2"/>
        <v>316666.66666666669</v>
      </c>
      <c r="R23" s="570">
        <f t="shared" si="3"/>
        <v>0</v>
      </c>
      <c r="T23" s="667">
        <f t="shared" si="15"/>
        <v>0</v>
      </c>
      <c r="U23" s="666"/>
      <c r="V23" s="665">
        <f>'1.1.sz.mell.'!I105</f>
        <v>3150000</v>
      </c>
      <c r="W23" s="570"/>
      <c r="X23" s="538">
        <v>2850000</v>
      </c>
      <c r="Y23" s="538">
        <f t="shared" si="4"/>
        <v>0</v>
      </c>
      <c r="Z23" s="538">
        <v>2850000</v>
      </c>
      <c r="AA23" s="538">
        <f t="shared" si="4"/>
        <v>0</v>
      </c>
      <c r="AB23" s="538">
        <v>2850000</v>
      </c>
      <c r="AC23" s="538">
        <f t="shared" si="16"/>
        <v>0</v>
      </c>
      <c r="AD23" s="538">
        <v>2850000</v>
      </c>
      <c r="AE23" s="538">
        <f t="shared" si="17"/>
        <v>0</v>
      </c>
      <c r="AF23" s="538">
        <v>2850000</v>
      </c>
      <c r="AG23" s="538">
        <f t="shared" si="18"/>
        <v>0</v>
      </c>
      <c r="AH23" s="538">
        <v>2850000</v>
      </c>
      <c r="AI23" s="538">
        <f t="shared" si="19"/>
        <v>0</v>
      </c>
      <c r="AJ23" s="538">
        <v>2850000</v>
      </c>
      <c r="AK23" s="538">
        <f t="shared" si="20"/>
        <v>300000</v>
      </c>
      <c r="AL23" s="538">
        <v>3150000</v>
      </c>
      <c r="AM23" s="538">
        <f t="shared" si="21"/>
        <v>0</v>
      </c>
      <c r="AN23" s="538">
        <v>3150000</v>
      </c>
      <c r="AO23" s="538">
        <f t="shared" si="22"/>
        <v>0</v>
      </c>
      <c r="AP23" s="538">
        <v>3150000</v>
      </c>
    </row>
    <row r="24" spans="1:42" s="540" customFormat="1" ht="14.1" customHeight="1">
      <c r="A24" s="536" t="s">
        <v>219</v>
      </c>
      <c r="B24" s="544" t="s">
        <v>193</v>
      </c>
      <c r="C24" s="655">
        <v>0</v>
      </c>
      <c r="D24" s="655">
        <v>0</v>
      </c>
      <c r="E24" s="655">
        <v>0</v>
      </c>
      <c r="F24" s="655">
        <v>0</v>
      </c>
      <c r="G24" s="655">
        <v>0</v>
      </c>
      <c r="H24" s="655">
        <v>0</v>
      </c>
      <c r="I24" s="655">
        <v>0</v>
      </c>
      <c r="J24" s="655"/>
      <c r="K24" s="655">
        <v>0</v>
      </c>
      <c r="L24" s="655">
        <v>0</v>
      </c>
      <c r="M24" s="655">
        <v>0</v>
      </c>
      <c r="N24" s="655">
        <v>80442596</v>
      </c>
      <c r="O24" s="539">
        <f t="shared" si="0"/>
        <v>80442596</v>
      </c>
      <c r="P24" s="670">
        <f t="shared" si="23"/>
        <v>80442596</v>
      </c>
      <c r="Q24" s="531">
        <f t="shared" si="2"/>
        <v>0</v>
      </c>
      <c r="R24" s="570">
        <f t="shared" si="3"/>
        <v>0</v>
      </c>
      <c r="T24" s="667">
        <f t="shared" si="15"/>
        <v>0</v>
      </c>
      <c r="U24" s="666"/>
      <c r="V24" s="665">
        <f>'1.1.sz.mell.'!I106</f>
        <v>80442596</v>
      </c>
      <c r="W24" s="570"/>
      <c r="X24" s="538"/>
      <c r="Y24" s="538">
        <f t="shared" si="4"/>
        <v>0</v>
      </c>
      <c r="Z24" s="538"/>
      <c r="AA24" s="538">
        <f t="shared" si="4"/>
        <v>0</v>
      </c>
      <c r="AB24" s="538"/>
      <c r="AC24" s="538">
        <f t="shared" si="16"/>
        <v>0</v>
      </c>
      <c r="AD24" s="538"/>
      <c r="AE24" s="538">
        <f t="shared" si="17"/>
        <v>0</v>
      </c>
      <c r="AF24" s="538"/>
      <c r="AG24" s="538">
        <f t="shared" si="18"/>
        <v>0</v>
      </c>
      <c r="AH24" s="538"/>
      <c r="AI24" s="538">
        <f t="shared" si="19"/>
        <v>0</v>
      </c>
      <c r="AJ24" s="538"/>
      <c r="AK24" s="538">
        <f t="shared" si="20"/>
        <v>0</v>
      </c>
      <c r="AL24" s="538"/>
      <c r="AM24" s="538">
        <f t="shared" si="21"/>
        <v>0</v>
      </c>
      <c r="AN24" s="538"/>
      <c r="AO24" s="538">
        <f t="shared" si="22"/>
        <v>0</v>
      </c>
      <c r="AP24" s="538"/>
    </row>
    <row r="25" spans="1:42" s="540" customFormat="1" ht="14.1" customHeight="1">
      <c r="A25" s="536" t="s">
        <v>221</v>
      </c>
      <c r="B25" s="544" t="s">
        <v>585</v>
      </c>
      <c r="C25" s="655">
        <v>0</v>
      </c>
      <c r="D25" s="655">
        <v>0</v>
      </c>
      <c r="E25" s="655">
        <v>0</v>
      </c>
      <c r="F25" s="655">
        <v>0</v>
      </c>
      <c r="G25" s="655">
        <v>0</v>
      </c>
      <c r="H25" s="655">
        <v>0</v>
      </c>
      <c r="I25" s="655">
        <v>0</v>
      </c>
      <c r="J25" s="655"/>
      <c r="K25" s="655">
        <v>0</v>
      </c>
      <c r="L25" s="655">
        <v>0</v>
      </c>
      <c r="M25" s="655">
        <v>0</v>
      </c>
      <c r="N25" s="655">
        <v>0</v>
      </c>
      <c r="O25" s="539">
        <f t="shared" si="0"/>
        <v>0</v>
      </c>
      <c r="P25" s="670">
        <f t="shared" si="23"/>
        <v>0</v>
      </c>
      <c r="Q25" s="531">
        <f t="shared" si="2"/>
        <v>0</v>
      </c>
      <c r="R25" s="570">
        <f t="shared" si="3"/>
        <v>0</v>
      </c>
      <c r="T25" s="667">
        <f t="shared" si="15"/>
        <v>0</v>
      </c>
      <c r="U25" s="666"/>
      <c r="V25" s="665"/>
      <c r="W25" s="570"/>
      <c r="X25" s="538"/>
      <c r="Y25" s="538">
        <f t="shared" si="4"/>
        <v>0</v>
      </c>
      <c r="Z25" s="538"/>
      <c r="AA25" s="538">
        <f t="shared" si="4"/>
        <v>0</v>
      </c>
      <c r="AB25" s="538"/>
      <c r="AC25" s="538">
        <f t="shared" si="16"/>
        <v>0</v>
      </c>
      <c r="AD25" s="538"/>
      <c r="AE25" s="538">
        <f t="shared" si="17"/>
        <v>0</v>
      </c>
      <c r="AF25" s="538"/>
      <c r="AG25" s="538">
        <f t="shared" si="18"/>
        <v>0</v>
      </c>
      <c r="AH25" s="538"/>
      <c r="AI25" s="538">
        <f t="shared" si="19"/>
        <v>0</v>
      </c>
      <c r="AJ25" s="538"/>
      <c r="AK25" s="538">
        <f t="shared" si="20"/>
        <v>0</v>
      </c>
      <c r="AL25" s="538"/>
      <c r="AM25" s="538">
        <f t="shared" si="21"/>
        <v>0</v>
      </c>
      <c r="AN25" s="538"/>
      <c r="AO25" s="538">
        <f t="shared" si="22"/>
        <v>0</v>
      </c>
      <c r="AP25" s="538"/>
    </row>
    <row r="26" spans="1:42" s="540" customFormat="1" ht="14.1" customHeight="1" thickBot="1">
      <c r="A26" s="560" t="s">
        <v>224</v>
      </c>
      <c r="B26" s="544" t="s">
        <v>346</v>
      </c>
      <c r="C26" s="655">
        <v>10416768.333333334</v>
      </c>
      <c r="D26" s="655">
        <v>10416768.333333334</v>
      </c>
      <c r="E26" s="655">
        <v>10416768.333333334</v>
      </c>
      <c r="F26" s="655">
        <v>150000000</v>
      </c>
      <c r="G26" s="655">
        <v>0</v>
      </c>
      <c r="H26" s="655">
        <v>2661200</v>
      </c>
      <c r="I26" s="655">
        <v>0</v>
      </c>
      <c r="J26" s="655"/>
      <c r="K26" s="655">
        <v>2661200</v>
      </c>
      <c r="L26" s="655">
        <v>0</v>
      </c>
      <c r="M26" s="655">
        <v>0</v>
      </c>
      <c r="N26" s="655">
        <v>2661400</v>
      </c>
      <c r="O26" s="539">
        <f t="shared" si="0"/>
        <v>189234105</v>
      </c>
      <c r="P26" s="670">
        <f t="shared" si="23"/>
        <v>2661400</v>
      </c>
      <c r="Q26" s="531">
        <f t="shared" si="2"/>
        <v>3472256.1111111115</v>
      </c>
      <c r="R26" s="570">
        <f t="shared" si="3"/>
        <v>0</v>
      </c>
      <c r="T26" s="667">
        <f>V26-O26</f>
        <v>0</v>
      </c>
      <c r="U26" s="666"/>
      <c r="V26" s="665">
        <f>'1.1.sz.mell.'!I131</f>
        <v>189234105</v>
      </c>
      <c r="W26" s="570"/>
      <c r="X26" s="538">
        <v>31250305</v>
      </c>
      <c r="Y26" s="538">
        <f t="shared" si="4"/>
        <v>150000000</v>
      </c>
      <c r="Z26" s="538">
        <v>181250305</v>
      </c>
      <c r="AA26" s="538">
        <f t="shared" si="4"/>
        <v>0</v>
      </c>
      <c r="AB26" s="538">
        <v>181250305</v>
      </c>
      <c r="AC26" s="538">
        <f t="shared" si="16"/>
        <v>2661200</v>
      </c>
      <c r="AD26" s="538">
        <v>183911505</v>
      </c>
      <c r="AE26" s="538">
        <f t="shared" si="17"/>
        <v>0</v>
      </c>
      <c r="AF26" s="538">
        <v>183911505</v>
      </c>
      <c r="AG26" s="538">
        <f t="shared" si="18"/>
        <v>0</v>
      </c>
      <c r="AH26" s="538">
        <v>183911505</v>
      </c>
      <c r="AI26" s="538">
        <f t="shared" si="19"/>
        <v>2661200</v>
      </c>
      <c r="AJ26" s="538">
        <v>186572705</v>
      </c>
      <c r="AK26" s="538">
        <f t="shared" si="20"/>
        <v>0</v>
      </c>
      <c r="AL26" s="538">
        <v>186572705</v>
      </c>
      <c r="AM26" s="538">
        <f t="shared" si="21"/>
        <v>0</v>
      </c>
      <c r="AN26" s="538">
        <v>186572705</v>
      </c>
      <c r="AO26" s="538">
        <f t="shared" si="22"/>
        <v>2661200</v>
      </c>
      <c r="AP26" s="538">
        <v>189233905</v>
      </c>
    </row>
    <row r="27" spans="1:42" s="531" customFormat="1" ht="15.95" customHeight="1" thickBot="1">
      <c r="A27" s="563" t="s">
        <v>227</v>
      </c>
      <c r="B27" s="559" t="s">
        <v>586</v>
      </c>
      <c r="C27" s="658">
        <f t="shared" ref="C27:N27" si="24">SUM(C16:C26)</f>
        <v>140084592.66666666</v>
      </c>
      <c r="D27" s="658">
        <f t="shared" si="24"/>
        <v>140084592.66666666</v>
      </c>
      <c r="E27" s="658">
        <f t="shared" si="24"/>
        <v>140084592.66666666</v>
      </c>
      <c r="F27" s="658">
        <f t="shared" si="24"/>
        <v>347086749</v>
      </c>
      <c r="G27" s="658">
        <f t="shared" si="24"/>
        <v>112264149</v>
      </c>
      <c r="H27" s="658">
        <f t="shared" si="24"/>
        <v>154361527</v>
      </c>
      <c r="I27" s="658">
        <f t="shared" si="24"/>
        <v>138866728</v>
      </c>
      <c r="J27" s="658">
        <f t="shared" si="24"/>
        <v>135305172</v>
      </c>
      <c r="K27" s="658">
        <f t="shared" si="24"/>
        <v>203943746</v>
      </c>
      <c r="L27" s="658">
        <f t="shared" si="24"/>
        <v>166317253</v>
      </c>
      <c r="M27" s="658">
        <f t="shared" si="24"/>
        <v>124211687</v>
      </c>
      <c r="N27" s="658">
        <f t="shared" si="24"/>
        <v>435601614</v>
      </c>
      <c r="O27" s="659">
        <f t="shared" si="0"/>
        <v>2238212403</v>
      </c>
      <c r="P27" s="671"/>
      <c r="R27" s="570">
        <f t="shared" si="3"/>
        <v>0</v>
      </c>
      <c r="T27" s="664"/>
      <c r="U27" s="664"/>
      <c r="V27" s="665">
        <f>SUM(V16:V26)</f>
        <v>2238212403</v>
      </c>
      <c r="W27" s="570"/>
      <c r="X27" s="546" t="e">
        <f t="shared" ref="X27" si="25">SUM(#REF!)</f>
        <v>#REF!</v>
      </c>
      <c r="Y27" s="546" t="e">
        <f t="shared" si="4"/>
        <v>#REF!</v>
      </c>
      <c r="Z27" s="546">
        <f>SUM(Z16:Z26)</f>
        <v>767340527</v>
      </c>
      <c r="AA27" s="546">
        <f t="shared" ref="AA27:AN27" si="26">SUM(AA16:AA26)</f>
        <v>112264149</v>
      </c>
      <c r="AB27" s="546">
        <f t="shared" si="26"/>
        <v>879604676</v>
      </c>
      <c r="AC27" s="546">
        <f t="shared" si="26"/>
        <v>154361527</v>
      </c>
      <c r="AD27" s="546">
        <f t="shared" si="26"/>
        <v>1033966203</v>
      </c>
      <c r="AE27" s="546">
        <f t="shared" si="26"/>
        <v>138866728</v>
      </c>
      <c r="AF27" s="546">
        <f t="shared" si="26"/>
        <v>1172832931</v>
      </c>
      <c r="AG27" s="546">
        <f t="shared" si="26"/>
        <v>135305172</v>
      </c>
      <c r="AH27" s="546">
        <f t="shared" si="26"/>
        <v>1308138103</v>
      </c>
      <c r="AI27" s="546">
        <f t="shared" si="26"/>
        <v>203943746</v>
      </c>
      <c r="AJ27" s="546">
        <f t="shared" si="26"/>
        <v>1512081849</v>
      </c>
      <c r="AK27" s="546">
        <f t="shared" si="26"/>
        <v>166317253</v>
      </c>
      <c r="AL27" s="546">
        <f t="shared" si="26"/>
        <v>1678399102</v>
      </c>
      <c r="AM27" s="546">
        <f t="shared" si="26"/>
        <v>124211687</v>
      </c>
      <c r="AN27" s="546">
        <f t="shared" si="26"/>
        <v>1802610789</v>
      </c>
      <c r="AO27" s="546">
        <f t="shared" ref="AO27:AP27" si="27">SUM(AO16:AO26)</f>
        <v>272969241</v>
      </c>
      <c r="AP27" s="546">
        <f t="shared" si="27"/>
        <v>2075580030</v>
      </c>
    </row>
    <row r="28" spans="1:42" ht="16.5" thickBot="1">
      <c r="A28" s="564" t="s">
        <v>230</v>
      </c>
      <c r="B28" s="562" t="s">
        <v>587</v>
      </c>
      <c r="C28" s="660">
        <f t="shared" ref="C28:O28" si="28">C14-C27</f>
        <v>24956660.333333343</v>
      </c>
      <c r="D28" s="660">
        <f t="shared" si="28"/>
        <v>24956660.333333343</v>
      </c>
      <c r="E28" s="660">
        <f t="shared" si="28"/>
        <v>24956660.333333343</v>
      </c>
      <c r="F28" s="660">
        <f t="shared" si="28"/>
        <v>-231831683</v>
      </c>
      <c r="G28" s="660">
        <f t="shared" si="28"/>
        <v>259751690</v>
      </c>
      <c r="H28" s="660">
        <f t="shared" si="28"/>
        <v>-42782788</v>
      </c>
      <c r="I28" s="660">
        <f t="shared" si="28"/>
        <v>8675623</v>
      </c>
      <c r="J28" s="660">
        <f t="shared" si="28"/>
        <v>12450776</v>
      </c>
      <c r="K28" s="660">
        <f t="shared" si="28"/>
        <v>103291326</v>
      </c>
      <c r="L28" s="660">
        <f t="shared" si="28"/>
        <v>32593113</v>
      </c>
      <c r="M28" s="660">
        <f t="shared" si="28"/>
        <v>37456344</v>
      </c>
      <c r="N28" s="660">
        <f t="shared" si="28"/>
        <v>-254474382</v>
      </c>
      <c r="O28" s="661">
        <f t="shared" si="28"/>
        <v>0</v>
      </c>
      <c r="P28" s="672"/>
      <c r="R28" s="570">
        <f t="shared" si="3"/>
        <v>0</v>
      </c>
      <c r="V28" s="665"/>
      <c r="W28" s="570"/>
      <c r="X28" s="552" t="e">
        <f t="shared" ref="X28" si="29">SUM(#REF!)</f>
        <v>#REF!</v>
      </c>
      <c r="Y28" s="552" t="e">
        <f t="shared" si="4"/>
        <v>#REF!</v>
      </c>
      <c r="Z28" s="552"/>
      <c r="AA28" s="552">
        <f t="shared" si="4"/>
        <v>0</v>
      </c>
      <c r="AB28" s="552"/>
      <c r="AC28" s="552">
        <f t="shared" ref="AC28" si="30">AD28-AB28</f>
        <v>0</v>
      </c>
      <c r="AD28" s="552"/>
      <c r="AE28" s="552">
        <f t="shared" ref="AE28" si="31">AF28-AD28</f>
        <v>0</v>
      </c>
      <c r="AF28" s="552"/>
      <c r="AG28" s="552">
        <f t="shared" ref="AG28" si="32">AH28-AF28</f>
        <v>0</v>
      </c>
      <c r="AH28" s="552"/>
      <c r="AI28" s="552">
        <f t="shared" ref="AI28" si="33">AJ28-AH28</f>
        <v>0</v>
      </c>
      <c r="AJ28" s="552"/>
      <c r="AK28" s="552">
        <f t="shared" ref="AK28" si="34">AL28-AJ28</f>
        <v>0</v>
      </c>
      <c r="AL28" s="552"/>
      <c r="AM28" s="552">
        <f t="shared" ref="AM28" si="35">AN28-AL28</f>
        <v>0</v>
      </c>
      <c r="AN28" s="552"/>
      <c r="AO28" s="552">
        <f t="shared" ref="AO28" si="36">AP28-AN28</f>
        <v>0</v>
      </c>
      <c r="AP28" s="552"/>
    </row>
    <row r="29" spans="1:42">
      <c r="A29" s="553"/>
    </row>
    <row r="30" spans="1:42">
      <c r="B30" s="554"/>
      <c r="C30" s="555"/>
      <c r="D30" s="555"/>
      <c r="O30" s="524"/>
      <c r="P30" s="524"/>
    </row>
    <row r="31" spans="1:42">
      <c r="O31" s="524"/>
      <c r="P31" s="524"/>
    </row>
    <row r="32" spans="1:42">
      <c r="O32" s="524"/>
      <c r="P32" s="524"/>
    </row>
    <row r="33" spans="15:16">
      <c r="O33" s="524"/>
      <c r="P33" s="524"/>
    </row>
    <row r="34" spans="15:16">
      <c r="O34" s="524"/>
      <c r="P34" s="524"/>
    </row>
    <row r="35" spans="15:16">
      <c r="O35" s="524"/>
      <c r="P35" s="524"/>
    </row>
    <row r="36" spans="15:16">
      <c r="O36" s="524"/>
      <c r="P36" s="524"/>
    </row>
    <row r="37" spans="15:16">
      <c r="O37" s="524"/>
      <c r="P37" s="524"/>
    </row>
    <row r="38" spans="15:16">
      <c r="O38" s="524"/>
      <c r="P38" s="524"/>
    </row>
    <row r="39" spans="15:16">
      <c r="O39" s="524"/>
      <c r="P39" s="524"/>
    </row>
    <row r="40" spans="15:16">
      <c r="O40" s="524"/>
      <c r="P40" s="524"/>
    </row>
    <row r="41" spans="15:16">
      <c r="O41" s="524"/>
      <c r="P41" s="524"/>
    </row>
    <row r="42" spans="15:16">
      <c r="O42" s="524"/>
      <c r="P42" s="524"/>
    </row>
    <row r="43" spans="15:16">
      <c r="O43" s="524"/>
      <c r="P43" s="524"/>
    </row>
    <row r="44" spans="15:16">
      <c r="O44" s="524"/>
      <c r="P44" s="524"/>
    </row>
    <row r="45" spans="15:16">
      <c r="O45" s="524"/>
      <c r="P45" s="524"/>
    </row>
    <row r="46" spans="15:16">
      <c r="O46" s="524"/>
      <c r="P46" s="524"/>
    </row>
    <row r="47" spans="15:16">
      <c r="O47" s="524"/>
      <c r="P47" s="524"/>
    </row>
    <row r="48" spans="15:16">
      <c r="O48" s="524"/>
      <c r="P48" s="524"/>
    </row>
    <row r="49" spans="15:16">
      <c r="O49" s="524"/>
      <c r="P49" s="524"/>
    </row>
    <row r="50" spans="15:16">
      <c r="O50" s="524"/>
      <c r="P50" s="524"/>
    </row>
    <row r="51" spans="15:16">
      <c r="O51" s="524"/>
      <c r="P51" s="524"/>
    </row>
    <row r="52" spans="15:16">
      <c r="O52" s="524"/>
      <c r="P52" s="524"/>
    </row>
    <row r="53" spans="15:16">
      <c r="O53" s="524"/>
      <c r="P53" s="524"/>
    </row>
    <row r="54" spans="15:16">
      <c r="O54" s="524"/>
      <c r="P54" s="524"/>
    </row>
    <row r="55" spans="15:16">
      <c r="O55" s="524"/>
      <c r="P55" s="524"/>
    </row>
    <row r="56" spans="15:16">
      <c r="O56" s="524"/>
      <c r="P56" s="524"/>
    </row>
    <row r="57" spans="15:16">
      <c r="O57" s="524"/>
      <c r="P57" s="524"/>
    </row>
    <row r="58" spans="15:16">
      <c r="O58" s="524"/>
      <c r="P58" s="524"/>
    </row>
    <row r="59" spans="15:16">
      <c r="O59" s="524"/>
      <c r="P59" s="524"/>
    </row>
    <row r="60" spans="15:16">
      <c r="O60" s="524"/>
      <c r="P60" s="524"/>
    </row>
    <row r="61" spans="15:16">
      <c r="O61" s="524"/>
      <c r="P61" s="524"/>
    </row>
    <row r="62" spans="15:16">
      <c r="O62" s="524"/>
      <c r="P62" s="524"/>
    </row>
    <row r="63" spans="15:16">
      <c r="O63" s="524"/>
      <c r="P63" s="524"/>
    </row>
    <row r="64" spans="15:16">
      <c r="O64" s="524"/>
      <c r="P64" s="524"/>
    </row>
    <row r="65" spans="15:16">
      <c r="O65" s="524"/>
      <c r="P65" s="524"/>
    </row>
    <row r="66" spans="15:16">
      <c r="O66" s="524"/>
      <c r="P66" s="524"/>
    </row>
    <row r="67" spans="15:16">
      <c r="O67" s="524"/>
      <c r="P67" s="524"/>
    </row>
    <row r="68" spans="15:16">
      <c r="O68" s="524"/>
      <c r="P68" s="524"/>
    </row>
    <row r="69" spans="15:16">
      <c r="O69" s="524"/>
      <c r="P69" s="524"/>
    </row>
    <row r="70" spans="15:16">
      <c r="O70" s="524"/>
      <c r="P70" s="524"/>
    </row>
    <row r="71" spans="15:16">
      <c r="O71" s="524"/>
      <c r="P71" s="524"/>
    </row>
    <row r="72" spans="15:16">
      <c r="O72" s="524"/>
      <c r="P72" s="524"/>
    </row>
    <row r="73" spans="15:16">
      <c r="O73" s="524"/>
      <c r="P73" s="524"/>
    </row>
    <row r="74" spans="15:16">
      <c r="O74" s="524"/>
      <c r="P74" s="524"/>
    </row>
    <row r="75" spans="15:16">
      <c r="O75" s="524"/>
      <c r="P75" s="524"/>
    </row>
    <row r="76" spans="15:16">
      <c r="O76" s="524"/>
      <c r="P76" s="524"/>
    </row>
    <row r="77" spans="15:16">
      <c r="O77" s="524"/>
      <c r="P77" s="524"/>
    </row>
    <row r="78" spans="15:16">
      <c r="O78" s="524"/>
      <c r="P78" s="524"/>
    </row>
    <row r="79" spans="15:16">
      <c r="O79" s="524"/>
      <c r="P79" s="524"/>
    </row>
    <row r="80" spans="15:16">
      <c r="O80" s="524"/>
      <c r="P80" s="524"/>
    </row>
    <row r="81" spans="15:16">
      <c r="O81" s="524"/>
      <c r="P81" s="524"/>
    </row>
    <row r="82" spans="15:16">
      <c r="O82" s="524"/>
      <c r="P82" s="524"/>
    </row>
    <row r="83" spans="15:16">
      <c r="O83" s="524"/>
      <c r="P83" s="524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 8.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168"/>
  <sheetViews>
    <sheetView view="pageBreakPreview" zoomScaleSheetLayoutView="100" workbookViewId="0">
      <selection activeCell="I12" sqref="I12"/>
    </sheetView>
  </sheetViews>
  <sheetFormatPr defaultRowHeight="15.75"/>
  <cols>
    <col min="1" max="1" width="4.85546875" style="426" customWidth="1"/>
    <col min="2" max="2" width="4.140625" style="426" customWidth="1"/>
    <col min="3" max="3" width="5.28515625" style="336" customWidth="1"/>
    <col min="4" max="4" width="6" style="336" customWidth="1"/>
    <col min="5" max="5" width="56.85546875" style="336" customWidth="1"/>
    <col min="6" max="9" width="16.85546875" style="578" customWidth="1"/>
    <col min="10" max="11" width="16.85546875" style="578" hidden="1" customWidth="1"/>
    <col min="12" max="12" width="11.42578125" style="336" bestFit="1" customWidth="1"/>
    <col min="13" max="13" width="19.85546875" style="336" customWidth="1"/>
    <col min="14" max="14" width="14.5703125" style="336" customWidth="1"/>
    <col min="15" max="16" width="15.5703125" style="336" bestFit="1" customWidth="1"/>
    <col min="17" max="16384" width="9.140625" style="336"/>
  </cols>
  <sheetData>
    <row r="1" spans="1:14" ht="16.5" thickBot="1">
      <c r="I1" s="787" t="s">
        <v>792</v>
      </c>
      <c r="J1" s="787"/>
      <c r="K1" s="787"/>
    </row>
    <row r="2" spans="1:14">
      <c r="A2" s="788" t="s">
        <v>736</v>
      </c>
      <c r="B2" s="789"/>
      <c r="C2" s="789"/>
      <c r="D2" s="789"/>
      <c r="E2" s="789"/>
      <c r="F2" s="789"/>
      <c r="G2" s="789"/>
      <c r="H2" s="789"/>
      <c r="I2" s="789"/>
      <c r="J2" s="789"/>
      <c r="K2" s="790"/>
    </row>
    <row r="3" spans="1:14">
      <c r="A3" s="791" t="s">
        <v>468</v>
      </c>
      <c r="B3" s="792"/>
      <c r="C3" s="792"/>
      <c r="D3" s="792"/>
      <c r="E3" s="792"/>
      <c r="F3" s="792"/>
      <c r="G3" s="792"/>
      <c r="H3" s="792"/>
      <c r="I3" s="792"/>
      <c r="J3" s="792"/>
      <c r="K3" s="793"/>
    </row>
    <row r="4" spans="1:14" ht="16.5" thickBot="1">
      <c r="A4" s="794" t="s">
        <v>469</v>
      </c>
      <c r="B4" s="795"/>
      <c r="C4" s="795"/>
      <c r="D4" s="795"/>
      <c r="E4" s="795"/>
      <c r="F4" s="795"/>
      <c r="G4" s="795"/>
      <c r="H4" s="795"/>
      <c r="I4" s="795"/>
      <c r="J4" s="795"/>
      <c r="K4" s="796"/>
    </row>
    <row r="5" spans="1:14">
      <c r="A5" s="797" t="s">
        <v>519</v>
      </c>
      <c r="B5" s="798"/>
      <c r="C5" s="798"/>
      <c r="D5" s="798"/>
      <c r="E5" s="337"/>
      <c r="F5" s="579"/>
      <c r="G5" s="579"/>
      <c r="H5" s="579"/>
      <c r="I5" s="579"/>
      <c r="J5" s="579"/>
      <c r="K5" s="579"/>
    </row>
    <row r="6" spans="1:14" ht="16.5" thickBot="1">
      <c r="A6" s="798"/>
      <c r="B6" s="798"/>
      <c r="C6" s="798"/>
      <c r="D6" s="798"/>
      <c r="E6" s="799"/>
      <c r="F6" s="800"/>
      <c r="G6" s="683"/>
      <c r="H6" s="683"/>
      <c r="I6" s="580"/>
      <c r="J6" s="580"/>
      <c r="K6" s="580" t="s">
        <v>751</v>
      </c>
    </row>
    <row r="7" spans="1:14" ht="15.75" customHeight="1">
      <c r="A7" s="807" t="s">
        <v>471</v>
      </c>
      <c r="B7" s="810" t="s">
        <v>472</v>
      </c>
      <c r="C7" s="810" t="s">
        <v>473</v>
      </c>
      <c r="D7" s="810" t="s">
        <v>474</v>
      </c>
      <c r="E7" s="427" t="s">
        <v>475</v>
      </c>
      <c r="F7" s="816" t="s">
        <v>737</v>
      </c>
      <c r="G7" s="801" t="s">
        <v>812</v>
      </c>
      <c r="H7" s="801" t="s">
        <v>746</v>
      </c>
      <c r="I7" s="801" t="s">
        <v>813</v>
      </c>
      <c r="J7" s="801" t="s">
        <v>777</v>
      </c>
      <c r="K7" s="801" t="s">
        <v>752</v>
      </c>
    </row>
    <row r="8" spans="1:14">
      <c r="A8" s="808"/>
      <c r="B8" s="811"/>
      <c r="C8" s="813"/>
      <c r="D8" s="813"/>
      <c r="E8" s="428" t="s">
        <v>476</v>
      </c>
      <c r="F8" s="817"/>
      <c r="G8" s="802" t="s">
        <v>812</v>
      </c>
      <c r="H8" s="802"/>
      <c r="I8" s="802"/>
      <c r="J8" s="802"/>
      <c r="K8" s="802"/>
    </row>
    <row r="9" spans="1:14">
      <c r="A9" s="808"/>
      <c r="B9" s="811"/>
      <c r="C9" s="813"/>
      <c r="D9" s="813"/>
      <c r="E9" s="428" t="s">
        <v>477</v>
      </c>
      <c r="F9" s="817"/>
      <c r="G9" s="802" t="s">
        <v>812</v>
      </c>
      <c r="H9" s="802"/>
      <c r="I9" s="802"/>
      <c r="J9" s="802"/>
      <c r="K9" s="802"/>
    </row>
    <row r="10" spans="1:14">
      <c r="A10" s="808"/>
      <c r="B10" s="811"/>
      <c r="C10" s="813"/>
      <c r="D10" s="813"/>
      <c r="E10" s="428" t="s">
        <v>478</v>
      </c>
      <c r="F10" s="817"/>
      <c r="G10" s="802" t="s">
        <v>812</v>
      </c>
      <c r="H10" s="802"/>
      <c r="I10" s="802"/>
      <c r="J10" s="802"/>
      <c r="K10" s="802"/>
    </row>
    <row r="11" spans="1:14" ht="16.5" thickBot="1">
      <c r="A11" s="809"/>
      <c r="B11" s="812"/>
      <c r="C11" s="814"/>
      <c r="D11" s="815"/>
      <c r="E11" s="429"/>
      <c r="F11" s="818"/>
      <c r="G11" s="803" t="s">
        <v>812</v>
      </c>
      <c r="H11" s="803"/>
      <c r="I11" s="803"/>
      <c r="J11" s="803"/>
      <c r="K11" s="803"/>
    </row>
    <row r="12" spans="1:14">
      <c r="A12" s="343">
        <v>102</v>
      </c>
      <c r="B12" s="419"/>
      <c r="C12" s="345"/>
      <c r="D12" s="406"/>
      <c r="E12" s="430" t="s">
        <v>479</v>
      </c>
      <c r="F12" s="581"/>
      <c r="G12" s="581"/>
      <c r="H12" s="581"/>
      <c r="I12" s="581"/>
      <c r="J12" s="581"/>
      <c r="K12" s="581"/>
    </row>
    <row r="13" spans="1:14">
      <c r="A13" s="343"/>
      <c r="B13" s="419"/>
      <c r="C13" s="345"/>
      <c r="D13" s="406"/>
      <c r="E13" s="360" t="s">
        <v>269</v>
      </c>
      <c r="F13" s="581"/>
      <c r="G13" s="581"/>
      <c r="H13" s="581"/>
      <c r="I13" s="581"/>
      <c r="J13" s="581"/>
      <c r="K13" s="581"/>
    </row>
    <row r="14" spans="1:14" hidden="1">
      <c r="A14" s="343"/>
      <c r="B14" s="419"/>
      <c r="C14" s="345">
        <v>1</v>
      </c>
      <c r="D14" s="499"/>
      <c r="E14" s="500" t="s">
        <v>188</v>
      </c>
      <c r="F14" s="581"/>
      <c r="G14" s="581"/>
      <c r="H14" s="581"/>
      <c r="I14" s="581"/>
      <c r="J14" s="581"/>
      <c r="K14" s="581"/>
      <c r="N14" s="350"/>
    </row>
    <row r="15" spans="1:14" hidden="1">
      <c r="A15" s="343"/>
      <c r="B15" s="419"/>
      <c r="C15" s="345">
        <v>2</v>
      </c>
      <c r="D15" s="499"/>
      <c r="E15" s="500" t="s">
        <v>234</v>
      </c>
      <c r="F15" s="581"/>
      <c r="G15" s="581"/>
      <c r="H15" s="581"/>
      <c r="I15" s="581"/>
      <c r="J15" s="581"/>
      <c r="K15" s="581"/>
      <c r="N15" s="350"/>
    </row>
    <row r="16" spans="1:14" hidden="1">
      <c r="A16" s="343"/>
      <c r="B16" s="419"/>
      <c r="C16" s="345">
        <v>3</v>
      </c>
      <c r="D16" s="499"/>
      <c r="E16" s="500" t="s">
        <v>190</v>
      </c>
      <c r="F16" s="581"/>
      <c r="G16" s="581"/>
      <c r="H16" s="581"/>
      <c r="I16" s="581"/>
      <c r="J16" s="581"/>
      <c r="K16" s="581"/>
      <c r="N16" s="350"/>
    </row>
    <row r="17" spans="1:14">
      <c r="A17" s="343"/>
      <c r="B17" s="419"/>
      <c r="C17" s="345">
        <v>4</v>
      </c>
      <c r="D17" s="499"/>
      <c r="E17" s="500" t="s">
        <v>344</v>
      </c>
      <c r="F17" s="581">
        <v>50043000</v>
      </c>
      <c r="G17" s="581">
        <v>53065000</v>
      </c>
      <c r="H17" s="581">
        <f>I17-G17</f>
        <v>0</v>
      </c>
      <c r="I17" s="581">
        <v>53065000</v>
      </c>
      <c r="J17" s="581"/>
      <c r="K17" s="581">
        <f>SUM(I17:J17)</f>
        <v>53065000</v>
      </c>
      <c r="M17" s="350"/>
      <c r="N17" s="350"/>
    </row>
    <row r="18" spans="1:14" hidden="1">
      <c r="A18" s="343"/>
      <c r="B18" s="419"/>
      <c r="C18" s="345">
        <v>5</v>
      </c>
      <c r="D18" s="499"/>
      <c r="E18" s="500" t="s">
        <v>237</v>
      </c>
      <c r="F18" s="581"/>
      <c r="G18" s="581">
        <v>0</v>
      </c>
      <c r="H18" s="581">
        <f>I18-F18</f>
        <v>0</v>
      </c>
      <c r="I18" s="581">
        <v>0</v>
      </c>
      <c r="J18" s="581"/>
      <c r="K18" s="581">
        <f>SUM(I18:J18)</f>
        <v>0</v>
      </c>
      <c r="M18" s="350"/>
      <c r="N18" s="350"/>
    </row>
    <row r="19" spans="1:14">
      <c r="A19" s="343"/>
      <c r="B19" s="419"/>
      <c r="C19" s="345">
        <v>6</v>
      </c>
      <c r="D19" s="499"/>
      <c r="E19" s="500" t="s">
        <v>191</v>
      </c>
      <c r="F19" s="581">
        <v>1332000</v>
      </c>
      <c r="G19" s="581">
        <v>2932000</v>
      </c>
      <c r="H19" s="581">
        <f t="shared" ref="H19:H84" si="0">I19-G19</f>
        <v>0</v>
      </c>
      <c r="I19" s="581">
        <v>2932000</v>
      </c>
      <c r="J19" s="581"/>
      <c r="K19" s="581">
        <f>SUM(I19:J19)</f>
        <v>2932000</v>
      </c>
      <c r="M19" s="350"/>
      <c r="N19" s="350"/>
    </row>
    <row r="20" spans="1:14" hidden="1">
      <c r="A20" s="343"/>
      <c r="B20" s="419"/>
      <c r="C20" s="345">
        <v>7</v>
      </c>
      <c r="D20" s="499"/>
      <c r="E20" s="500" t="s">
        <v>284</v>
      </c>
      <c r="F20" s="581"/>
      <c r="G20" s="581">
        <v>0</v>
      </c>
      <c r="H20" s="581">
        <f t="shared" si="0"/>
        <v>0</v>
      </c>
      <c r="I20" s="581">
        <v>0</v>
      </c>
      <c r="J20" s="581">
        <v>0</v>
      </c>
      <c r="K20" s="581">
        <f>SUM(I20:J20)</f>
        <v>0</v>
      </c>
      <c r="M20" s="350"/>
      <c r="N20" s="350"/>
    </row>
    <row r="21" spans="1:14">
      <c r="A21" s="343"/>
      <c r="B21" s="419"/>
      <c r="C21" s="345">
        <v>8</v>
      </c>
      <c r="D21" s="499"/>
      <c r="E21" s="500" t="s">
        <v>345</v>
      </c>
      <c r="F21" s="581">
        <v>60000</v>
      </c>
      <c r="G21" s="581">
        <v>60000</v>
      </c>
      <c r="H21" s="581">
        <f t="shared" si="0"/>
        <v>0</v>
      </c>
      <c r="I21" s="581">
        <v>60000</v>
      </c>
      <c r="J21" s="581">
        <v>0</v>
      </c>
      <c r="K21" s="581">
        <f>SUM(I21:J21)</f>
        <v>60000</v>
      </c>
      <c r="M21" s="350"/>
      <c r="N21" s="350"/>
    </row>
    <row r="22" spans="1:14" s="435" customFormat="1">
      <c r="A22" s="431"/>
      <c r="B22" s="432"/>
      <c r="C22" s="432"/>
      <c r="D22" s="433"/>
      <c r="E22" s="434" t="s">
        <v>520</v>
      </c>
      <c r="F22" s="582">
        <f>SUM(F14:F21)</f>
        <v>51435000</v>
      </c>
      <c r="G22" s="582">
        <f t="shared" ref="G22:K22" si="1">SUM(G14:G21)</f>
        <v>56057000</v>
      </c>
      <c r="H22" s="582">
        <f t="shared" si="1"/>
        <v>0</v>
      </c>
      <c r="I22" s="582">
        <f t="shared" si="1"/>
        <v>56057000</v>
      </c>
      <c r="J22" s="582">
        <f t="shared" si="1"/>
        <v>0</v>
      </c>
      <c r="K22" s="582">
        <f t="shared" si="1"/>
        <v>56057000</v>
      </c>
      <c r="M22" s="350"/>
      <c r="N22" s="436"/>
    </row>
    <row r="23" spans="1:14">
      <c r="A23" s="343"/>
      <c r="B23" s="419">
        <v>1</v>
      </c>
      <c r="C23" s="345"/>
      <c r="D23" s="406"/>
      <c r="E23" s="430" t="s">
        <v>483</v>
      </c>
      <c r="F23" s="581"/>
      <c r="G23" s="581">
        <v>0</v>
      </c>
      <c r="H23" s="581">
        <f t="shared" si="0"/>
        <v>0</v>
      </c>
      <c r="I23" s="581">
        <v>0</v>
      </c>
      <c r="J23" s="581">
        <v>0</v>
      </c>
      <c r="K23" s="581">
        <f t="shared" ref="K23:K31" si="2">SUM(I23:J23)</f>
        <v>0</v>
      </c>
      <c r="M23" s="350"/>
      <c r="N23" s="350"/>
    </row>
    <row r="24" spans="1:14">
      <c r="A24" s="343"/>
      <c r="B24" s="419"/>
      <c r="C24" s="345">
        <v>1</v>
      </c>
      <c r="D24" s="406"/>
      <c r="E24" s="500" t="s">
        <v>188</v>
      </c>
      <c r="F24" s="581">
        <v>0</v>
      </c>
      <c r="G24" s="581">
        <v>15000</v>
      </c>
      <c r="H24" s="581">
        <f t="shared" si="0"/>
        <v>165000</v>
      </c>
      <c r="I24" s="581">
        <v>180000</v>
      </c>
      <c r="J24" s="581">
        <v>0</v>
      </c>
      <c r="K24" s="581">
        <f t="shared" si="2"/>
        <v>180000</v>
      </c>
      <c r="M24" s="350"/>
    </row>
    <row r="25" spans="1:14" hidden="1">
      <c r="A25" s="343"/>
      <c r="B25" s="419"/>
      <c r="C25" s="345">
        <v>2</v>
      </c>
      <c r="D25" s="406"/>
      <c r="E25" s="500" t="s">
        <v>234</v>
      </c>
      <c r="F25" s="581"/>
      <c r="G25" s="581">
        <v>0</v>
      </c>
      <c r="H25" s="581">
        <f t="shared" si="0"/>
        <v>0</v>
      </c>
      <c r="I25" s="581">
        <v>0</v>
      </c>
      <c r="J25" s="581">
        <v>0</v>
      </c>
      <c r="K25" s="581">
        <f t="shared" si="2"/>
        <v>0</v>
      </c>
      <c r="M25" s="350"/>
    </row>
    <row r="26" spans="1:14" hidden="1">
      <c r="A26" s="343"/>
      <c r="B26" s="419"/>
      <c r="C26" s="345">
        <v>3</v>
      </c>
      <c r="D26" s="406"/>
      <c r="E26" s="500" t="s">
        <v>190</v>
      </c>
      <c r="F26" s="581"/>
      <c r="G26" s="581">
        <v>0</v>
      </c>
      <c r="H26" s="581">
        <f t="shared" si="0"/>
        <v>0</v>
      </c>
      <c r="I26" s="581">
        <v>0</v>
      </c>
      <c r="J26" s="581">
        <v>0</v>
      </c>
      <c r="K26" s="581">
        <f t="shared" si="2"/>
        <v>0</v>
      </c>
      <c r="M26" s="350"/>
    </row>
    <row r="27" spans="1:14">
      <c r="A27" s="343"/>
      <c r="B27" s="419"/>
      <c r="C27" s="345">
        <v>4</v>
      </c>
      <c r="D27" s="406"/>
      <c r="E27" s="500" t="s">
        <v>344</v>
      </c>
      <c r="F27" s="581">
        <v>13549000</v>
      </c>
      <c r="G27" s="581">
        <v>12849000</v>
      </c>
      <c r="H27" s="581">
        <f t="shared" si="0"/>
        <v>0</v>
      </c>
      <c r="I27" s="581">
        <v>12849000</v>
      </c>
      <c r="J27" s="581"/>
      <c r="K27" s="581">
        <f t="shared" si="2"/>
        <v>12849000</v>
      </c>
      <c r="M27" s="350"/>
    </row>
    <row r="28" spans="1:14" hidden="1">
      <c r="A28" s="343"/>
      <c r="B28" s="419"/>
      <c r="C28" s="345">
        <v>5</v>
      </c>
      <c r="D28" s="406"/>
      <c r="E28" s="500" t="s">
        <v>237</v>
      </c>
      <c r="F28" s="581"/>
      <c r="G28" s="581">
        <v>0</v>
      </c>
      <c r="H28" s="581">
        <f t="shared" si="0"/>
        <v>0</v>
      </c>
      <c r="I28" s="581">
        <v>0</v>
      </c>
      <c r="J28" s="581">
        <v>0</v>
      </c>
      <c r="K28" s="581">
        <f t="shared" si="2"/>
        <v>0</v>
      </c>
      <c r="M28" s="350"/>
    </row>
    <row r="29" spans="1:14">
      <c r="A29" s="343"/>
      <c r="B29" s="419"/>
      <c r="C29" s="345">
        <v>6</v>
      </c>
      <c r="D29" s="406"/>
      <c r="E29" s="500" t="s">
        <v>191</v>
      </c>
      <c r="F29" s="581"/>
      <c r="G29" s="581">
        <v>266700</v>
      </c>
      <c r="H29" s="581">
        <f t="shared" si="0"/>
        <v>150000</v>
      </c>
      <c r="I29" s="581">
        <v>416700</v>
      </c>
      <c r="J29" s="581">
        <v>0</v>
      </c>
      <c r="K29" s="581">
        <f t="shared" si="2"/>
        <v>416700</v>
      </c>
      <c r="M29" s="350"/>
    </row>
    <row r="30" spans="1:14" hidden="1">
      <c r="A30" s="343"/>
      <c r="B30" s="419"/>
      <c r="C30" s="345">
        <v>7</v>
      </c>
      <c r="D30" s="406"/>
      <c r="E30" s="500" t="s">
        <v>284</v>
      </c>
      <c r="F30" s="581"/>
      <c r="G30" s="581">
        <v>0</v>
      </c>
      <c r="H30" s="581">
        <f t="shared" si="0"/>
        <v>0</v>
      </c>
      <c r="I30" s="581">
        <v>0</v>
      </c>
      <c r="J30" s="581">
        <v>0</v>
      </c>
      <c r="K30" s="581">
        <f t="shared" si="2"/>
        <v>0</v>
      </c>
      <c r="M30" s="350"/>
    </row>
    <row r="31" spans="1:14">
      <c r="A31" s="343"/>
      <c r="B31" s="419"/>
      <c r="C31" s="345">
        <v>8</v>
      </c>
      <c r="D31" s="406"/>
      <c r="E31" s="500" t="s">
        <v>345</v>
      </c>
      <c r="F31" s="581">
        <v>1455000</v>
      </c>
      <c r="G31" s="581">
        <v>1455000</v>
      </c>
      <c r="H31" s="581">
        <f t="shared" si="0"/>
        <v>0</v>
      </c>
      <c r="I31" s="581">
        <v>1455000</v>
      </c>
      <c r="J31" s="581">
        <v>0</v>
      </c>
      <c r="K31" s="581">
        <f t="shared" si="2"/>
        <v>1455000</v>
      </c>
      <c r="M31" s="350"/>
    </row>
    <row r="32" spans="1:14" s="435" customFormat="1">
      <c r="A32" s="431"/>
      <c r="B32" s="432"/>
      <c r="C32" s="432"/>
      <c r="D32" s="433"/>
      <c r="E32" s="434" t="s">
        <v>485</v>
      </c>
      <c r="F32" s="582">
        <f>SUM(F24:F31)</f>
        <v>15004000</v>
      </c>
      <c r="G32" s="582">
        <f t="shared" ref="G32:K32" si="3">SUM(G24:G31)</f>
        <v>14585700</v>
      </c>
      <c r="H32" s="582">
        <f t="shared" si="3"/>
        <v>315000</v>
      </c>
      <c r="I32" s="582">
        <f t="shared" si="3"/>
        <v>14900700</v>
      </c>
      <c r="J32" s="582">
        <f t="shared" si="3"/>
        <v>0</v>
      </c>
      <c r="K32" s="582">
        <f t="shared" si="3"/>
        <v>14900700</v>
      </c>
      <c r="M32" s="350"/>
    </row>
    <row r="33" spans="1:13" s="442" customFormat="1">
      <c r="A33" s="437"/>
      <c r="B33" s="438">
        <v>2</v>
      </c>
      <c r="C33" s="439"/>
      <c r="D33" s="440"/>
      <c r="E33" s="441" t="s">
        <v>521</v>
      </c>
      <c r="F33" s="583"/>
      <c r="G33" s="583">
        <v>0</v>
      </c>
      <c r="H33" s="583">
        <f t="shared" si="0"/>
        <v>0</v>
      </c>
      <c r="I33" s="583">
        <v>0</v>
      </c>
      <c r="J33" s="583">
        <v>0</v>
      </c>
      <c r="K33" s="583">
        <f t="shared" ref="K33:K41" si="4">SUM(I33:J33)</f>
        <v>0</v>
      </c>
      <c r="M33" s="350"/>
    </row>
    <row r="34" spans="1:13" s="442" customFormat="1">
      <c r="A34" s="501"/>
      <c r="B34" s="502"/>
      <c r="C34" s="503">
        <v>1</v>
      </c>
      <c r="D34" s="504"/>
      <c r="E34" s="500" t="s">
        <v>188</v>
      </c>
      <c r="F34" s="584">
        <v>0</v>
      </c>
      <c r="G34" s="584">
        <v>750000</v>
      </c>
      <c r="H34" s="581">
        <f t="shared" si="0"/>
        <v>560000</v>
      </c>
      <c r="I34" s="581">
        <v>1310000</v>
      </c>
      <c r="J34" s="584">
        <v>0</v>
      </c>
      <c r="K34" s="584">
        <f t="shared" si="4"/>
        <v>1310000</v>
      </c>
      <c r="M34" s="350"/>
    </row>
    <row r="35" spans="1:13" s="442" customFormat="1" hidden="1">
      <c r="A35" s="501"/>
      <c r="B35" s="502"/>
      <c r="C35" s="503">
        <v>2</v>
      </c>
      <c r="D35" s="504"/>
      <c r="E35" s="500" t="s">
        <v>234</v>
      </c>
      <c r="F35" s="584"/>
      <c r="G35" s="584">
        <v>0</v>
      </c>
      <c r="H35" s="584">
        <f t="shared" si="0"/>
        <v>0</v>
      </c>
      <c r="I35" s="584">
        <v>0</v>
      </c>
      <c r="J35" s="584">
        <v>0</v>
      </c>
      <c r="K35" s="584">
        <f t="shared" si="4"/>
        <v>0</v>
      </c>
      <c r="M35" s="350"/>
    </row>
    <row r="36" spans="1:13" s="442" customFormat="1" hidden="1">
      <c r="A36" s="501"/>
      <c r="B36" s="502"/>
      <c r="C36" s="503">
        <v>3</v>
      </c>
      <c r="D36" s="504"/>
      <c r="E36" s="500" t="s">
        <v>190</v>
      </c>
      <c r="F36" s="584"/>
      <c r="G36" s="584">
        <v>0</v>
      </c>
      <c r="H36" s="584">
        <f t="shared" si="0"/>
        <v>0</v>
      </c>
      <c r="I36" s="584">
        <v>0</v>
      </c>
      <c r="J36" s="584">
        <v>0</v>
      </c>
      <c r="K36" s="584">
        <f t="shared" si="4"/>
        <v>0</v>
      </c>
      <c r="M36" s="350"/>
    </row>
    <row r="37" spans="1:13" s="442" customFormat="1">
      <c r="A37" s="501"/>
      <c r="B37" s="502"/>
      <c r="C37" s="503">
        <v>4</v>
      </c>
      <c r="D37" s="504"/>
      <c r="E37" s="500" t="s">
        <v>344</v>
      </c>
      <c r="F37" s="581">
        <v>7700000</v>
      </c>
      <c r="G37" s="581">
        <v>8844000</v>
      </c>
      <c r="H37" s="581">
        <f t="shared" si="0"/>
        <v>0</v>
      </c>
      <c r="I37" s="581">
        <v>8844000</v>
      </c>
      <c r="J37" s="581"/>
      <c r="K37" s="581">
        <f t="shared" si="4"/>
        <v>8844000</v>
      </c>
      <c r="M37" s="350"/>
    </row>
    <row r="38" spans="1:13" s="442" customFormat="1" hidden="1">
      <c r="A38" s="501"/>
      <c r="B38" s="502"/>
      <c r="C38" s="503">
        <v>5</v>
      </c>
      <c r="D38" s="504"/>
      <c r="E38" s="500" t="s">
        <v>237</v>
      </c>
      <c r="F38" s="581"/>
      <c r="G38" s="581">
        <v>0</v>
      </c>
      <c r="H38" s="581">
        <f t="shared" si="0"/>
        <v>0</v>
      </c>
      <c r="I38" s="581">
        <v>0</v>
      </c>
      <c r="J38" s="581">
        <v>0</v>
      </c>
      <c r="K38" s="581">
        <f t="shared" si="4"/>
        <v>0</v>
      </c>
      <c r="M38" s="350"/>
    </row>
    <row r="39" spans="1:13" s="442" customFormat="1">
      <c r="A39" s="501"/>
      <c r="B39" s="502"/>
      <c r="C39" s="503">
        <v>6</v>
      </c>
      <c r="D39" s="504"/>
      <c r="E39" s="500" t="s">
        <v>191</v>
      </c>
      <c r="F39" s="581">
        <v>0</v>
      </c>
      <c r="G39" s="581">
        <v>4915</v>
      </c>
      <c r="H39" s="581">
        <f t="shared" si="0"/>
        <v>113494</v>
      </c>
      <c r="I39" s="581">
        <v>118409</v>
      </c>
      <c r="J39" s="581">
        <v>0</v>
      </c>
      <c r="K39" s="581">
        <f t="shared" si="4"/>
        <v>118409</v>
      </c>
      <c r="M39" s="350"/>
    </row>
    <row r="40" spans="1:13" hidden="1">
      <c r="A40" s="343"/>
      <c r="B40" s="419"/>
      <c r="C40" s="503">
        <v>7</v>
      </c>
      <c r="D40" s="406"/>
      <c r="E40" s="500" t="s">
        <v>284</v>
      </c>
      <c r="F40" s="581"/>
      <c r="G40" s="581">
        <v>0</v>
      </c>
      <c r="H40" s="581">
        <f t="shared" si="0"/>
        <v>0</v>
      </c>
      <c r="I40" s="581">
        <v>0</v>
      </c>
      <c r="J40" s="581">
        <v>0</v>
      </c>
      <c r="K40" s="581">
        <f t="shared" si="4"/>
        <v>0</v>
      </c>
      <c r="M40" s="350"/>
    </row>
    <row r="41" spans="1:13">
      <c r="A41" s="343"/>
      <c r="B41" s="419"/>
      <c r="C41" s="503">
        <v>8</v>
      </c>
      <c r="D41" s="406"/>
      <c r="E41" s="500" t="s">
        <v>345</v>
      </c>
      <c r="F41" s="581">
        <v>654000</v>
      </c>
      <c r="G41" s="581">
        <v>654000</v>
      </c>
      <c r="H41" s="581">
        <f t="shared" si="0"/>
        <v>0</v>
      </c>
      <c r="I41" s="581">
        <v>654000</v>
      </c>
      <c r="J41" s="581">
        <v>0</v>
      </c>
      <c r="K41" s="581">
        <f t="shared" si="4"/>
        <v>654000</v>
      </c>
      <c r="M41" s="350"/>
    </row>
    <row r="42" spans="1:13" s="435" customFormat="1" ht="16.5" thickBot="1">
      <c r="A42" s="446"/>
      <c r="B42" s="447"/>
      <c r="C42" s="447"/>
      <c r="D42" s="448"/>
      <c r="E42" s="449" t="s">
        <v>486</v>
      </c>
      <c r="F42" s="585">
        <f>SUM(F34:F41)</f>
        <v>8354000</v>
      </c>
      <c r="G42" s="585">
        <f t="shared" ref="G42:K42" si="5">SUM(G34:G41)</f>
        <v>10252915</v>
      </c>
      <c r="H42" s="585">
        <f t="shared" si="5"/>
        <v>673494</v>
      </c>
      <c r="I42" s="585">
        <f t="shared" si="5"/>
        <v>10926409</v>
      </c>
      <c r="J42" s="585">
        <f t="shared" si="5"/>
        <v>0</v>
      </c>
      <c r="K42" s="585">
        <f t="shared" si="5"/>
        <v>10926409</v>
      </c>
      <c r="M42" s="350"/>
    </row>
    <row r="43" spans="1:13">
      <c r="A43" s="452"/>
      <c r="B43" s="453">
        <v>3</v>
      </c>
      <c r="C43" s="357"/>
      <c r="D43" s="454"/>
      <c r="E43" s="455" t="s">
        <v>487</v>
      </c>
      <c r="F43" s="586"/>
      <c r="G43" s="586">
        <v>0</v>
      </c>
      <c r="H43" s="586">
        <f t="shared" si="0"/>
        <v>0</v>
      </c>
      <c r="I43" s="586">
        <v>0</v>
      </c>
      <c r="J43" s="586">
        <v>0</v>
      </c>
      <c r="K43" s="586">
        <f t="shared" ref="K43:K51" si="6">SUM(I43:J43)</f>
        <v>0</v>
      </c>
      <c r="M43" s="350"/>
    </row>
    <row r="44" spans="1:13">
      <c r="A44" s="343"/>
      <c r="B44" s="419"/>
      <c r="C44" s="345">
        <v>1</v>
      </c>
      <c r="D44" s="406"/>
      <c r="E44" s="500" t="s">
        <v>188</v>
      </c>
      <c r="F44" s="581">
        <v>0</v>
      </c>
      <c r="G44" s="581">
        <v>529128</v>
      </c>
      <c r="H44" s="581">
        <f t="shared" si="0"/>
        <v>300000</v>
      </c>
      <c r="I44" s="581">
        <v>829128</v>
      </c>
      <c r="J44" s="581">
        <v>0</v>
      </c>
      <c r="K44" s="581">
        <f t="shared" si="6"/>
        <v>829128</v>
      </c>
      <c r="M44" s="350"/>
    </row>
    <row r="45" spans="1:13" hidden="1">
      <c r="A45" s="343"/>
      <c r="B45" s="419"/>
      <c r="C45" s="345">
        <v>2</v>
      </c>
      <c r="D45" s="406"/>
      <c r="E45" s="500" t="s">
        <v>234</v>
      </c>
      <c r="F45" s="581"/>
      <c r="G45" s="581">
        <v>0</v>
      </c>
      <c r="H45" s="581">
        <f t="shared" si="0"/>
        <v>0</v>
      </c>
      <c r="I45" s="581">
        <v>0</v>
      </c>
      <c r="J45" s="581">
        <v>0</v>
      </c>
      <c r="K45" s="581">
        <f t="shared" si="6"/>
        <v>0</v>
      </c>
      <c r="M45" s="350"/>
    </row>
    <row r="46" spans="1:13" hidden="1">
      <c r="A46" s="343"/>
      <c r="B46" s="419"/>
      <c r="C46" s="345">
        <v>3</v>
      </c>
      <c r="D46" s="406"/>
      <c r="E46" s="500" t="s">
        <v>190</v>
      </c>
      <c r="F46" s="581"/>
      <c r="G46" s="581">
        <v>0</v>
      </c>
      <c r="H46" s="581">
        <f t="shared" si="0"/>
        <v>0</v>
      </c>
      <c r="I46" s="581">
        <v>0</v>
      </c>
      <c r="J46" s="581">
        <v>0</v>
      </c>
      <c r="K46" s="581">
        <f t="shared" si="6"/>
        <v>0</v>
      </c>
      <c r="M46" s="350"/>
    </row>
    <row r="47" spans="1:13">
      <c r="A47" s="343"/>
      <c r="B47" s="419"/>
      <c r="C47" s="345">
        <v>4</v>
      </c>
      <c r="D47" s="406"/>
      <c r="E47" s="500" t="s">
        <v>344</v>
      </c>
      <c r="F47" s="581">
        <v>1400000</v>
      </c>
      <c r="G47" s="581">
        <v>1700000</v>
      </c>
      <c r="H47" s="581">
        <f t="shared" si="0"/>
        <v>0</v>
      </c>
      <c r="I47" s="581">
        <v>1700000</v>
      </c>
      <c r="J47" s="581"/>
      <c r="K47" s="581">
        <f t="shared" si="6"/>
        <v>1700000</v>
      </c>
      <c r="M47" s="350"/>
    </row>
    <row r="48" spans="1:13" s="384" customFormat="1" hidden="1">
      <c r="A48" s="343"/>
      <c r="B48" s="419"/>
      <c r="C48" s="345">
        <v>5</v>
      </c>
      <c r="D48" s="406"/>
      <c r="E48" s="500" t="s">
        <v>237</v>
      </c>
      <c r="F48" s="581"/>
      <c r="G48" s="581">
        <v>0</v>
      </c>
      <c r="H48" s="581">
        <f t="shared" si="0"/>
        <v>0</v>
      </c>
      <c r="I48" s="581">
        <v>0</v>
      </c>
      <c r="J48" s="581">
        <v>0</v>
      </c>
      <c r="K48" s="581">
        <f t="shared" si="6"/>
        <v>0</v>
      </c>
      <c r="M48" s="350"/>
    </row>
    <row r="49" spans="1:15" s="384" customFormat="1" hidden="1">
      <c r="A49" s="456"/>
      <c r="B49" s="457"/>
      <c r="C49" s="345">
        <v>6</v>
      </c>
      <c r="D49" s="450"/>
      <c r="E49" s="500" t="s">
        <v>191</v>
      </c>
      <c r="F49" s="587"/>
      <c r="G49" s="587">
        <v>0</v>
      </c>
      <c r="H49" s="587">
        <f t="shared" si="0"/>
        <v>0</v>
      </c>
      <c r="I49" s="587">
        <v>0</v>
      </c>
      <c r="J49" s="587">
        <v>0</v>
      </c>
      <c r="K49" s="587">
        <f t="shared" si="6"/>
        <v>0</v>
      </c>
      <c r="L49" s="363"/>
      <c r="M49" s="350"/>
      <c r="N49" s="363"/>
      <c r="O49" s="363"/>
    </row>
    <row r="50" spans="1:15" hidden="1">
      <c r="A50" s="343"/>
      <c r="B50" s="419"/>
      <c r="C50" s="345">
        <v>7</v>
      </c>
      <c r="D50" s="450"/>
      <c r="E50" s="500" t="s">
        <v>284</v>
      </c>
      <c r="F50" s="581"/>
      <c r="G50" s="581">
        <v>0</v>
      </c>
      <c r="H50" s="581">
        <f t="shared" si="0"/>
        <v>0</v>
      </c>
      <c r="I50" s="581">
        <v>0</v>
      </c>
      <c r="J50" s="581">
        <v>0</v>
      </c>
      <c r="K50" s="581">
        <f t="shared" si="6"/>
        <v>0</v>
      </c>
      <c r="M50" s="350"/>
    </row>
    <row r="51" spans="1:15">
      <c r="A51" s="443"/>
      <c r="B51" s="444"/>
      <c r="C51" s="345">
        <v>8</v>
      </c>
      <c r="D51" s="445"/>
      <c r="E51" s="500" t="s">
        <v>345</v>
      </c>
      <c r="F51" s="588">
        <v>505000</v>
      </c>
      <c r="G51" s="588">
        <v>505000</v>
      </c>
      <c r="H51" s="588">
        <f t="shared" si="0"/>
        <v>0</v>
      </c>
      <c r="I51" s="588">
        <v>505000</v>
      </c>
      <c r="J51" s="588">
        <v>0</v>
      </c>
      <c r="K51" s="588">
        <f t="shared" si="6"/>
        <v>505000</v>
      </c>
      <c r="M51" s="350"/>
    </row>
    <row r="52" spans="1:15" s="435" customFormat="1">
      <c r="A52" s="443"/>
      <c r="B52" s="444"/>
      <c r="C52" s="432"/>
      <c r="D52" s="458"/>
      <c r="E52" s="505" t="s">
        <v>490</v>
      </c>
      <c r="F52" s="589">
        <f>SUM(F44:F51)</f>
        <v>1905000</v>
      </c>
      <c r="G52" s="589">
        <f t="shared" ref="G52:K52" si="7">SUM(G44:G51)</f>
        <v>2734128</v>
      </c>
      <c r="H52" s="589">
        <f t="shared" si="7"/>
        <v>300000</v>
      </c>
      <c r="I52" s="589">
        <f t="shared" si="7"/>
        <v>3034128</v>
      </c>
      <c r="J52" s="589">
        <f t="shared" si="7"/>
        <v>0</v>
      </c>
      <c r="K52" s="589">
        <f t="shared" si="7"/>
        <v>3034128</v>
      </c>
      <c r="M52" s="350"/>
    </row>
    <row r="53" spans="1:15">
      <c r="A53" s="343"/>
      <c r="B53" s="419">
        <v>4</v>
      </c>
      <c r="C53" s="345"/>
      <c r="D53" s="406"/>
      <c r="E53" s="430" t="s">
        <v>273</v>
      </c>
      <c r="F53" s="581"/>
      <c r="G53" s="581">
        <v>0</v>
      </c>
      <c r="H53" s="581">
        <f t="shared" si="0"/>
        <v>0</v>
      </c>
      <c r="I53" s="581">
        <v>0</v>
      </c>
      <c r="J53" s="581">
        <v>0</v>
      </c>
      <c r="K53" s="581">
        <f t="shared" ref="K53:K61" si="8">SUM(I53:J53)</f>
        <v>0</v>
      </c>
      <c r="M53" s="350"/>
    </row>
    <row r="54" spans="1:15">
      <c r="A54" s="343"/>
      <c r="B54" s="419"/>
      <c r="C54" s="345">
        <v>1</v>
      </c>
      <c r="D54" s="406"/>
      <c r="E54" s="500" t="s">
        <v>188</v>
      </c>
      <c r="F54" s="581"/>
      <c r="G54" s="581">
        <v>800000</v>
      </c>
      <c r="H54" s="581">
        <f t="shared" si="0"/>
        <v>0</v>
      </c>
      <c r="I54" s="581">
        <v>800000</v>
      </c>
      <c r="J54" s="581">
        <v>0</v>
      </c>
      <c r="K54" s="581">
        <f t="shared" si="8"/>
        <v>800000</v>
      </c>
      <c r="M54" s="350"/>
    </row>
    <row r="55" spans="1:15" hidden="1">
      <c r="A55" s="343"/>
      <c r="B55" s="419"/>
      <c r="C55" s="345">
        <v>2</v>
      </c>
      <c r="D55" s="406"/>
      <c r="E55" s="500" t="s">
        <v>234</v>
      </c>
      <c r="F55" s="581"/>
      <c r="G55" s="581">
        <v>0</v>
      </c>
      <c r="H55" s="581">
        <f t="shared" si="0"/>
        <v>0</v>
      </c>
      <c r="I55" s="581">
        <v>0</v>
      </c>
      <c r="J55" s="581">
        <v>0</v>
      </c>
      <c r="K55" s="581">
        <f t="shared" si="8"/>
        <v>0</v>
      </c>
      <c r="M55" s="350"/>
    </row>
    <row r="56" spans="1:15" hidden="1">
      <c r="A56" s="343"/>
      <c r="B56" s="419"/>
      <c r="C56" s="345">
        <v>3</v>
      </c>
      <c r="D56" s="406"/>
      <c r="E56" s="500" t="s">
        <v>190</v>
      </c>
      <c r="F56" s="581"/>
      <c r="G56" s="581">
        <v>0</v>
      </c>
      <c r="H56" s="581">
        <f t="shared" si="0"/>
        <v>0</v>
      </c>
      <c r="I56" s="581">
        <v>0</v>
      </c>
      <c r="J56" s="581">
        <v>0</v>
      </c>
      <c r="K56" s="581">
        <f t="shared" si="8"/>
        <v>0</v>
      </c>
      <c r="M56" s="350"/>
    </row>
    <row r="57" spans="1:15">
      <c r="A57" s="343"/>
      <c r="B57" s="419"/>
      <c r="C57" s="345">
        <v>4</v>
      </c>
      <c r="D57" s="406"/>
      <c r="E57" s="500" t="s">
        <v>344</v>
      </c>
      <c r="F57" s="581">
        <v>770000</v>
      </c>
      <c r="G57" s="581">
        <v>770000</v>
      </c>
      <c r="H57" s="581">
        <f t="shared" si="0"/>
        <v>0</v>
      </c>
      <c r="I57" s="581">
        <v>770000</v>
      </c>
      <c r="J57" s="581">
        <v>0</v>
      </c>
      <c r="K57" s="581">
        <f t="shared" si="8"/>
        <v>770000</v>
      </c>
      <c r="M57" s="350"/>
    </row>
    <row r="58" spans="1:15" hidden="1">
      <c r="A58" s="343"/>
      <c r="B58" s="419"/>
      <c r="C58" s="345">
        <v>5</v>
      </c>
      <c r="D58" s="406"/>
      <c r="E58" s="500" t="s">
        <v>237</v>
      </c>
      <c r="F58" s="581"/>
      <c r="G58" s="581">
        <v>0</v>
      </c>
      <c r="H58" s="581">
        <f t="shared" si="0"/>
        <v>0</v>
      </c>
      <c r="I58" s="581">
        <v>0</v>
      </c>
      <c r="J58" s="581">
        <v>0</v>
      </c>
      <c r="K58" s="581">
        <f t="shared" si="8"/>
        <v>0</v>
      </c>
      <c r="M58" s="350"/>
    </row>
    <row r="59" spans="1:15" hidden="1">
      <c r="A59" s="343"/>
      <c r="B59" s="419"/>
      <c r="C59" s="345">
        <v>6</v>
      </c>
      <c r="D59" s="406"/>
      <c r="E59" s="500" t="s">
        <v>191</v>
      </c>
      <c r="F59" s="581"/>
      <c r="G59" s="581">
        <v>0</v>
      </c>
      <c r="H59" s="581">
        <f t="shared" si="0"/>
        <v>0</v>
      </c>
      <c r="I59" s="581">
        <v>0</v>
      </c>
      <c r="J59" s="581">
        <v>0</v>
      </c>
      <c r="K59" s="581">
        <f t="shared" si="8"/>
        <v>0</v>
      </c>
      <c r="M59" s="350"/>
    </row>
    <row r="60" spans="1:15" hidden="1">
      <c r="A60" s="343"/>
      <c r="B60" s="419"/>
      <c r="C60" s="345">
        <v>7</v>
      </c>
      <c r="D60" s="406"/>
      <c r="E60" s="500" t="s">
        <v>284</v>
      </c>
      <c r="F60" s="581"/>
      <c r="G60" s="581">
        <v>0</v>
      </c>
      <c r="H60" s="581">
        <f t="shared" si="0"/>
        <v>0</v>
      </c>
      <c r="I60" s="581">
        <v>0</v>
      </c>
      <c r="J60" s="581">
        <v>0</v>
      </c>
      <c r="K60" s="581">
        <f t="shared" si="8"/>
        <v>0</v>
      </c>
      <c r="M60" s="350"/>
    </row>
    <row r="61" spans="1:15">
      <c r="A61" s="343"/>
      <c r="B61" s="419"/>
      <c r="C61" s="345">
        <v>8</v>
      </c>
      <c r="D61" s="406"/>
      <c r="E61" s="500" t="s">
        <v>345</v>
      </c>
      <c r="F61" s="581">
        <v>736000</v>
      </c>
      <c r="G61" s="581">
        <v>736000</v>
      </c>
      <c r="H61" s="581">
        <f t="shared" si="0"/>
        <v>0</v>
      </c>
      <c r="I61" s="581">
        <v>736000</v>
      </c>
      <c r="J61" s="581">
        <v>0</v>
      </c>
      <c r="K61" s="581">
        <f t="shared" si="8"/>
        <v>736000</v>
      </c>
      <c r="M61" s="350"/>
    </row>
    <row r="62" spans="1:15" s="435" customFormat="1" ht="16.5" thickBot="1">
      <c r="A62" s="431"/>
      <c r="B62" s="432"/>
      <c r="C62" s="432"/>
      <c r="D62" s="433"/>
      <c r="E62" s="434" t="s">
        <v>491</v>
      </c>
      <c r="F62" s="582">
        <f>SUM(F54:F61)</f>
        <v>1506000</v>
      </c>
      <c r="G62" s="582">
        <f t="shared" ref="G62:K62" si="9">SUM(G54:G61)</f>
        <v>2306000</v>
      </c>
      <c r="H62" s="582">
        <f t="shared" si="9"/>
        <v>0</v>
      </c>
      <c r="I62" s="582">
        <f t="shared" si="9"/>
        <v>2306000</v>
      </c>
      <c r="J62" s="582">
        <f t="shared" si="9"/>
        <v>0</v>
      </c>
      <c r="K62" s="582">
        <f t="shared" si="9"/>
        <v>2306000</v>
      </c>
      <c r="M62" s="350"/>
    </row>
    <row r="63" spans="1:15" s="435" customFormat="1" ht="16.5" thickBot="1">
      <c r="A63" s="677"/>
      <c r="B63" s="678"/>
      <c r="C63" s="678"/>
      <c r="D63" s="460"/>
      <c r="E63" s="366" t="s">
        <v>492</v>
      </c>
      <c r="F63" s="590">
        <f>F62+F52+F42+F32+F22</f>
        <v>78204000</v>
      </c>
      <c r="G63" s="590">
        <f t="shared" ref="G63:K63" si="10">G62+G52+G42+G32+G22</f>
        <v>85935743</v>
      </c>
      <c r="H63" s="590">
        <f t="shared" si="10"/>
        <v>1288494</v>
      </c>
      <c r="I63" s="590">
        <f t="shared" si="10"/>
        <v>87224237</v>
      </c>
      <c r="J63" s="590">
        <f t="shared" si="10"/>
        <v>0</v>
      </c>
      <c r="K63" s="590">
        <f t="shared" si="10"/>
        <v>87224237</v>
      </c>
      <c r="M63" s="350"/>
    </row>
    <row r="64" spans="1:15">
      <c r="A64" s="343">
        <v>103</v>
      </c>
      <c r="B64" s="419"/>
      <c r="C64" s="345"/>
      <c r="D64" s="406"/>
      <c r="E64" s="430" t="s">
        <v>493</v>
      </c>
      <c r="F64" s="581"/>
      <c r="G64" s="581">
        <v>0</v>
      </c>
      <c r="H64" s="581">
        <f t="shared" si="0"/>
        <v>0</v>
      </c>
      <c r="I64" s="581">
        <v>0</v>
      </c>
      <c r="J64" s="581">
        <v>0</v>
      </c>
      <c r="K64" s="581">
        <f>SUM(I64:J64)</f>
        <v>0</v>
      </c>
      <c r="M64" s="350"/>
    </row>
    <row r="65" spans="1:14">
      <c r="A65" s="343"/>
      <c r="B65" s="419"/>
      <c r="C65" s="345">
        <v>1</v>
      </c>
      <c r="D65" s="406"/>
      <c r="E65" s="360" t="s">
        <v>344</v>
      </c>
      <c r="F65" s="581">
        <v>250000</v>
      </c>
      <c r="G65" s="581">
        <v>250000</v>
      </c>
      <c r="H65" s="581">
        <f t="shared" si="0"/>
        <v>0</v>
      </c>
      <c r="I65" s="581">
        <v>250000</v>
      </c>
      <c r="J65" s="581">
        <v>0</v>
      </c>
      <c r="K65" s="581">
        <f>SUM(I65:J65)</f>
        <v>250000</v>
      </c>
      <c r="M65" s="350"/>
      <c r="N65" s="350"/>
    </row>
    <row r="66" spans="1:14" s="435" customFormat="1" ht="16.5" thickBot="1">
      <c r="A66" s="431"/>
      <c r="B66" s="432"/>
      <c r="C66" s="432"/>
      <c r="D66" s="433"/>
      <c r="E66" s="434" t="s">
        <v>494</v>
      </c>
      <c r="F66" s="582">
        <f>SUM(F65:F65)</f>
        <v>250000</v>
      </c>
      <c r="G66" s="582">
        <f t="shared" ref="G66:K66" si="11">SUM(G65:G65)</f>
        <v>250000</v>
      </c>
      <c r="H66" s="582">
        <f t="shared" si="11"/>
        <v>0</v>
      </c>
      <c r="I66" s="582">
        <f t="shared" si="11"/>
        <v>250000</v>
      </c>
      <c r="J66" s="582">
        <f t="shared" si="11"/>
        <v>0</v>
      </c>
      <c r="K66" s="582">
        <f t="shared" si="11"/>
        <v>250000</v>
      </c>
      <c r="M66" s="350"/>
      <c r="N66" s="436"/>
    </row>
    <row r="67" spans="1:14" s="463" customFormat="1" ht="31.5">
      <c r="A67" s="369">
        <v>135</v>
      </c>
      <c r="B67" s="461"/>
      <c r="C67" s="461"/>
      <c r="D67" s="462"/>
      <c r="E67" s="410" t="s">
        <v>280</v>
      </c>
      <c r="F67" s="591"/>
      <c r="G67" s="591">
        <v>0</v>
      </c>
      <c r="H67" s="591">
        <f t="shared" si="0"/>
        <v>0</v>
      </c>
      <c r="I67" s="591">
        <v>0</v>
      </c>
      <c r="J67" s="591">
        <v>0</v>
      </c>
      <c r="K67" s="591">
        <f>SUM(I67:J67)</f>
        <v>0</v>
      </c>
      <c r="M67" s="350"/>
    </row>
    <row r="68" spans="1:14" s="463" customFormat="1">
      <c r="A68" s="464"/>
      <c r="B68" s="412">
        <v>1</v>
      </c>
      <c r="C68" s="412"/>
      <c r="D68" s="465"/>
      <c r="E68" s="388" t="s">
        <v>559</v>
      </c>
      <c r="F68" s="592"/>
      <c r="G68" s="592">
        <v>0</v>
      </c>
      <c r="H68" s="592">
        <f t="shared" si="0"/>
        <v>0</v>
      </c>
      <c r="I68" s="592">
        <v>0</v>
      </c>
      <c r="J68" s="592">
        <v>0</v>
      </c>
      <c r="K68" s="592">
        <f>SUM(I68:J68)</f>
        <v>0</v>
      </c>
      <c r="M68" s="350"/>
    </row>
    <row r="69" spans="1:14" s="463" customFormat="1">
      <c r="A69" s="464"/>
      <c r="B69" s="412"/>
      <c r="C69" s="412">
        <v>1</v>
      </c>
      <c r="D69" s="466"/>
      <c r="E69" s="360" t="s">
        <v>753</v>
      </c>
      <c r="F69" s="592">
        <v>10288000</v>
      </c>
      <c r="G69" s="592">
        <v>10288000</v>
      </c>
      <c r="H69" s="592">
        <f t="shared" si="0"/>
        <v>0</v>
      </c>
      <c r="I69" s="592">
        <v>10288000</v>
      </c>
      <c r="J69" s="592">
        <v>0</v>
      </c>
      <c r="K69" s="592">
        <f>SUM(I69:J69)</f>
        <v>10288000</v>
      </c>
      <c r="M69" s="350"/>
    </row>
    <row r="70" spans="1:14" s="463" customFormat="1">
      <c r="A70" s="464"/>
      <c r="B70" s="412">
        <v>2</v>
      </c>
      <c r="C70" s="412"/>
      <c r="D70" s="465"/>
      <c r="E70" s="388" t="s">
        <v>803</v>
      </c>
      <c r="F70" s="592"/>
      <c r="G70" s="592"/>
      <c r="H70" s="592"/>
      <c r="I70" s="592"/>
      <c r="J70" s="592">
        <v>0</v>
      </c>
      <c r="K70" s="592"/>
      <c r="M70" s="350"/>
    </row>
    <row r="71" spans="1:14" s="463" customFormat="1" ht="16.5" thickBot="1">
      <c r="A71" s="464"/>
      <c r="B71" s="412"/>
      <c r="C71" s="412">
        <v>1</v>
      </c>
      <c r="D71" s="466"/>
      <c r="E71" s="360" t="s">
        <v>804</v>
      </c>
      <c r="F71" s="592">
        <v>0</v>
      </c>
      <c r="G71" s="592">
        <v>4440884</v>
      </c>
      <c r="H71" s="592">
        <f t="shared" si="0"/>
        <v>149929</v>
      </c>
      <c r="I71" s="592">
        <v>4590813</v>
      </c>
      <c r="J71" s="592">
        <v>0</v>
      </c>
      <c r="K71" s="592">
        <f>SUM(I71:J71)</f>
        <v>4590813</v>
      </c>
      <c r="M71" s="350"/>
    </row>
    <row r="72" spans="1:14" s="463" customFormat="1" ht="16.5" thickBot="1">
      <c r="A72" s="677"/>
      <c r="B72" s="678"/>
      <c r="C72" s="678"/>
      <c r="D72" s="460"/>
      <c r="E72" s="366" t="s">
        <v>740</v>
      </c>
      <c r="F72" s="590">
        <f>SUM(F68:F71)</f>
        <v>10288000</v>
      </c>
      <c r="G72" s="590">
        <f t="shared" ref="G72:K72" si="12">SUM(G68:G71)</f>
        <v>14728884</v>
      </c>
      <c r="H72" s="590">
        <f t="shared" si="12"/>
        <v>149929</v>
      </c>
      <c r="I72" s="590">
        <f t="shared" si="12"/>
        <v>14878813</v>
      </c>
      <c r="J72" s="590">
        <f t="shared" si="12"/>
        <v>0</v>
      </c>
      <c r="K72" s="590">
        <f t="shared" si="12"/>
        <v>14878813</v>
      </c>
      <c r="M72" s="350"/>
    </row>
    <row r="73" spans="1:14" s="470" customFormat="1">
      <c r="A73" s="467">
        <v>160</v>
      </c>
      <c r="B73" s="468"/>
      <c r="C73" s="468"/>
      <c r="D73" s="474"/>
      <c r="E73" s="430" t="s">
        <v>550</v>
      </c>
      <c r="F73" s="593"/>
      <c r="G73" s="593">
        <v>0</v>
      </c>
      <c r="H73" s="593">
        <f t="shared" si="0"/>
        <v>0</v>
      </c>
      <c r="I73" s="593">
        <v>0</v>
      </c>
      <c r="J73" s="593">
        <v>0</v>
      </c>
      <c r="K73" s="593">
        <f>SUM(I73:J73)</f>
        <v>0</v>
      </c>
      <c r="M73" s="350"/>
    </row>
    <row r="74" spans="1:14" s="384" customFormat="1" ht="16.5" thickBot="1">
      <c r="A74" s="358"/>
      <c r="B74" s="468"/>
      <c r="C74" s="359">
        <v>8</v>
      </c>
      <c r="D74" s="404"/>
      <c r="E74" s="360" t="s">
        <v>114</v>
      </c>
      <c r="F74" s="581">
        <v>2283354</v>
      </c>
      <c r="G74" s="581">
        <v>2283354</v>
      </c>
      <c r="H74" s="581">
        <f t="shared" si="0"/>
        <v>0</v>
      </c>
      <c r="I74" s="581">
        <v>2283354</v>
      </c>
      <c r="J74" s="581">
        <v>0</v>
      </c>
      <c r="K74" s="581">
        <f>SUM(I74:J74)</f>
        <v>2283354</v>
      </c>
      <c r="M74" s="350"/>
    </row>
    <row r="75" spans="1:14" s="470" customFormat="1" ht="16.5" thickBot="1">
      <c r="A75" s="677"/>
      <c r="B75" s="477"/>
      <c r="C75" s="477"/>
      <c r="D75" s="478"/>
      <c r="E75" s="476" t="s">
        <v>551</v>
      </c>
      <c r="F75" s="590">
        <f>SUM(F74:F74)</f>
        <v>2283354</v>
      </c>
      <c r="G75" s="590">
        <f t="shared" ref="G75:K75" si="13">SUM(G74:G74)</f>
        <v>2283354</v>
      </c>
      <c r="H75" s="590">
        <f t="shared" si="13"/>
        <v>0</v>
      </c>
      <c r="I75" s="590">
        <f t="shared" si="13"/>
        <v>2283354</v>
      </c>
      <c r="J75" s="590">
        <f t="shared" si="13"/>
        <v>0</v>
      </c>
      <c r="K75" s="590">
        <f t="shared" si="13"/>
        <v>2283354</v>
      </c>
      <c r="M75" s="350"/>
    </row>
    <row r="76" spans="1:14" s="435" customFormat="1" ht="16.5" thickBot="1">
      <c r="A76" s="677"/>
      <c r="B76" s="678"/>
      <c r="C76" s="678"/>
      <c r="D76" s="460"/>
      <c r="E76" s="366" t="s">
        <v>558</v>
      </c>
      <c r="F76" s="590">
        <f>SUM(F75,F72,F66)</f>
        <v>12821354</v>
      </c>
      <c r="G76" s="590">
        <f t="shared" ref="G76:K76" si="14">SUM(G75,G72,G66)</f>
        <v>17262238</v>
      </c>
      <c r="H76" s="590">
        <f t="shared" si="14"/>
        <v>149929</v>
      </c>
      <c r="I76" s="590">
        <f t="shared" si="14"/>
        <v>17412167</v>
      </c>
      <c r="J76" s="590">
        <f t="shared" si="14"/>
        <v>0</v>
      </c>
      <c r="K76" s="590">
        <f t="shared" si="14"/>
        <v>17412167</v>
      </c>
      <c r="M76" s="350"/>
    </row>
    <row r="77" spans="1:14">
      <c r="A77" s="343">
        <v>104</v>
      </c>
      <c r="B77" s="419"/>
      <c r="C77" s="345"/>
      <c r="D77" s="406"/>
      <c r="E77" s="430" t="s">
        <v>496</v>
      </c>
      <c r="F77" s="581"/>
      <c r="G77" s="581">
        <v>0</v>
      </c>
      <c r="H77" s="581">
        <f t="shared" si="0"/>
        <v>0</v>
      </c>
      <c r="I77" s="581">
        <v>0</v>
      </c>
      <c r="J77" s="581">
        <v>0</v>
      </c>
      <c r="K77" s="581">
        <f>SUM(I77:J77)</f>
        <v>0</v>
      </c>
      <c r="M77" s="350"/>
    </row>
    <row r="78" spans="1:14">
      <c r="A78" s="343"/>
      <c r="B78" s="419"/>
      <c r="C78" s="345">
        <v>1</v>
      </c>
      <c r="D78" s="406"/>
      <c r="E78" s="360" t="s">
        <v>344</v>
      </c>
      <c r="F78" s="581">
        <v>150075000</v>
      </c>
      <c r="G78" s="581">
        <v>157800700</v>
      </c>
      <c r="H78" s="581">
        <f t="shared" si="0"/>
        <v>0</v>
      </c>
      <c r="I78" s="581">
        <v>157800700</v>
      </c>
      <c r="J78" s="581"/>
      <c r="K78" s="581">
        <f>SUM(I78:J78)</f>
        <v>157800700</v>
      </c>
      <c r="M78" s="350"/>
      <c r="N78" s="350"/>
    </row>
    <row r="79" spans="1:14" ht="16.5" thickBot="1">
      <c r="A79" s="343"/>
      <c r="B79" s="419"/>
      <c r="C79" s="345">
        <v>2</v>
      </c>
      <c r="D79" s="406"/>
      <c r="E79" s="360" t="s">
        <v>237</v>
      </c>
      <c r="F79" s="581">
        <v>40000000</v>
      </c>
      <c r="G79" s="581">
        <v>20000000</v>
      </c>
      <c r="H79" s="581">
        <f t="shared" si="0"/>
        <v>0</v>
      </c>
      <c r="I79" s="581">
        <v>20000000</v>
      </c>
      <c r="J79" s="581"/>
      <c r="K79" s="581">
        <f>SUM(I79:J79)</f>
        <v>20000000</v>
      </c>
      <c r="M79" s="350"/>
      <c r="N79" s="350"/>
    </row>
    <row r="80" spans="1:14" s="435" customFormat="1" ht="16.5" thickBot="1">
      <c r="A80" s="431"/>
      <c r="B80" s="432"/>
      <c r="C80" s="432"/>
      <c r="D80" s="701"/>
      <c r="E80" s="702" t="s">
        <v>497</v>
      </c>
      <c r="F80" s="590">
        <f>SUM(F78:F79)</f>
        <v>190075000</v>
      </c>
      <c r="G80" s="590">
        <f t="shared" ref="G80:K80" si="15">SUM(G78:G79)</f>
        <v>177800700</v>
      </c>
      <c r="H80" s="590">
        <f t="shared" si="15"/>
        <v>0</v>
      </c>
      <c r="I80" s="590">
        <f t="shared" si="15"/>
        <v>177800700</v>
      </c>
      <c r="J80" s="590">
        <f t="shared" si="15"/>
        <v>0</v>
      </c>
      <c r="K80" s="590">
        <f t="shared" si="15"/>
        <v>177800700</v>
      </c>
      <c r="M80" s="350"/>
      <c r="N80" s="436"/>
    </row>
    <row r="81" spans="1:13">
      <c r="A81" s="343">
        <v>201</v>
      </c>
      <c r="B81" s="419"/>
      <c r="C81" s="345"/>
      <c r="D81" s="406"/>
      <c r="E81" s="430" t="s">
        <v>186</v>
      </c>
      <c r="F81" s="581"/>
      <c r="G81" s="581">
        <v>0</v>
      </c>
      <c r="H81" s="581">
        <f t="shared" si="0"/>
        <v>0</v>
      </c>
      <c r="I81" s="581">
        <v>0</v>
      </c>
      <c r="J81" s="581">
        <v>0</v>
      </c>
      <c r="K81" s="581">
        <f t="shared" ref="K81:K87" si="16">SUM(I81:J81)</f>
        <v>0</v>
      </c>
      <c r="M81" s="350"/>
    </row>
    <row r="82" spans="1:13">
      <c r="A82" s="343"/>
      <c r="B82" s="419">
        <v>1</v>
      </c>
      <c r="C82" s="345"/>
      <c r="D82" s="406"/>
      <c r="E82" s="360" t="s">
        <v>526</v>
      </c>
      <c r="F82" s="581">
        <v>254727629</v>
      </c>
      <c r="G82" s="581">
        <v>254727629</v>
      </c>
      <c r="H82" s="581">
        <f t="shared" si="0"/>
        <v>0</v>
      </c>
      <c r="I82" s="581">
        <v>254727629</v>
      </c>
      <c r="J82" s="581">
        <v>0</v>
      </c>
      <c r="K82" s="581">
        <f t="shared" si="16"/>
        <v>254727629</v>
      </c>
      <c r="M82" s="350"/>
    </row>
    <row r="83" spans="1:13">
      <c r="A83" s="467"/>
      <c r="B83" s="468">
        <v>2</v>
      </c>
      <c r="C83" s="345"/>
      <c r="D83" s="404"/>
      <c r="E83" s="360" t="s">
        <v>527</v>
      </c>
      <c r="F83" s="581">
        <v>280295534</v>
      </c>
      <c r="G83" s="581">
        <v>282465934</v>
      </c>
      <c r="H83" s="581">
        <f t="shared" si="0"/>
        <v>4083866</v>
      </c>
      <c r="I83" s="581">
        <v>286549800</v>
      </c>
      <c r="J83" s="581">
        <v>0</v>
      </c>
      <c r="K83" s="581">
        <f t="shared" si="16"/>
        <v>286549800</v>
      </c>
      <c r="M83" s="350"/>
    </row>
    <row r="84" spans="1:13">
      <c r="A84" s="467"/>
      <c r="B84" s="468">
        <v>3</v>
      </c>
      <c r="C84" s="345"/>
      <c r="D84" s="404"/>
      <c r="E84" s="360" t="s">
        <v>528</v>
      </c>
      <c r="F84" s="581">
        <v>249687257</v>
      </c>
      <c r="G84" s="581">
        <v>275060665</v>
      </c>
      <c r="H84" s="581">
        <f t="shared" si="0"/>
        <v>-10093998</v>
      </c>
      <c r="I84" s="581">
        <v>264966667</v>
      </c>
      <c r="J84" s="581">
        <v>0</v>
      </c>
      <c r="K84" s="581">
        <f t="shared" si="16"/>
        <v>264966667</v>
      </c>
      <c r="M84" s="350"/>
    </row>
    <row r="85" spans="1:13">
      <c r="A85" s="467"/>
      <c r="B85" s="468">
        <v>4</v>
      </c>
      <c r="C85" s="345"/>
      <c r="D85" s="404"/>
      <c r="E85" s="360" t="s">
        <v>555</v>
      </c>
      <c r="F85" s="581">
        <v>15551880</v>
      </c>
      <c r="G85" s="581">
        <v>17284775</v>
      </c>
      <c r="H85" s="581">
        <f t="shared" ref="H85:H147" si="17">I85-G85</f>
        <v>0</v>
      </c>
      <c r="I85" s="581">
        <v>17284775</v>
      </c>
      <c r="J85" s="581">
        <v>0</v>
      </c>
      <c r="K85" s="581">
        <f t="shared" si="16"/>
        <v>17284775</v>
      </c>
      <c r="M85" s="350"/>
    </row>
    <row r="86" spans="1:13">
      <c r="A86" s="467"/>
      <c r="B86" s="468">
        <v>5</v>
      </c>
      <c r="C86" s="345"/>
      <c r="D86" s="404"/>
      <c r="E86" s="375" t="s">
        <v>638</v>
      </c>
      <c r="F86" s="592">
        <v>10020000</v>
      </c>
      <c r="G86" s="592">
        <v>13727181</v>
      </c>
      <c r="H86" s="592">
        <f t="shared" si="17"/>
        <v>31909919</v>
      </c>
      <c r="I86" s="592">
        <v>45637100</v>
      </c>
      <c r="J86" s="592">
        <v>0</v>
      </c>
      <c r="K86" s="592">
        <f t="shared" si="16"/>
        <v>45637100</v>
      </c>
      <c r="M86" s="350"/>
    </row>
    <row r="87" spans="1:13" ht="16.5" thickBot="1">
      <c r="A87" s="467"/>
      <c r="B87" s="468">
        <v>6</v>
      </c>
      <c r="C87" s="345"/>
      <c r="D87" s="404"/>
      <c r="E87" s="375" t="s">
        <v>639</v>
      </c>
      <c r="F87" s="592">
        <v>0</v>
      </c>
      <c r="G87" s="592">
        <v>176997</v>
      </c>
      <c r="H87" s="592">
        <f t="shared" si="17"/>
        <v>0</v>
      </c>
      <c r="I87" s="592">
        <v>176997</v>
      </c>
      <c r="J87" s="592"/>
      <c r="K87" s="592">
        <f t="shared" si="16"/>
        <v>176997</v>
      </c>
      <c r="M87" s="350"/>
    </row>
    <row r="88" spans="1:13" s="384" customFormat="1" ht="16.5" thickBot="1">
      <c r="A88" s="677"/>
      <c r="B88" s="678"/>
      <c r="C88" s="678"/>
      <c r="D88" s="460"/>
      <c r="E88" s="366" t="s">
        <v>529</v>
      </c>
      <c r="F88" s="590">
        <f>SUM(F82:F87)</f>
        <v>810282300</v>
      </c>
      <c r="G88" s="590">
        <f t="shared" ref="G88:K88" si="18">SUM(G82:G87)</f>
        <v>843443181</v>
      </c>
      <c r="H88" s="590">
        <f t="shared" si="18"/>
        <v>25899787</v>
      </c>
      <c r="I88" s="590">
        <f t="shared" si="18"/>
        <v>869342968</v>
      </c>
      <c r="J88" s="590">
        <f t="shared" si="18"/>
        <v>0</v>
      </c>
      <c r="K88" s="590">
        <f t="shared" si="18"/>
        <v>869342968</v>
      </c>
      <c r="M88" s="350"/>
    </row>
    <row r="89" spans="1:13" s="463" customFormat="1" ht="31.5">
      <c r="A89" s="369">
        <v>206</v>
      </c>
      <c r="B89" s="461"/>
      <c r="C89" s="461"/>
      <c r="D89" s="462"/>
      <c r="E89" s="410" t="s">
        <v>280</v>
      </c>
      <c r="F89" s="703"/>
      <c r="G89" s="713">
        <v>0</v>
      </c>
      <c r="H89" s="719">
        <f t="shared" si="17"/>
        <v>0</v>
      </c>
      <c r="I89" s="713">
        <v>0</v>
      </c>
      <c r="J89" s="707">
        <v>0</v>
      </c>
      <c r="K89" s="591">
        <f t="shared" ref="K89:K116" si="19">SUM(I89:J89)</f>
        <v>0</v>
      </c>
      <c r="M89" s="350"/>
    </row>
    <row r="90" spans="1:13" s="463" customFormat="1">
      <c r="A90" s="464"/>
      <c r="B90" s="496">
        <v>1</v>
      </c>
      <c r="C90" s="412"/>
      <c r="D90" s="465"/>
      <c r="E90" s="388" t="s">
        <v>735</v>
      </c>
      <c r="F90" s="704"/>
      <c r="G90" s="714">
        <v>0</v>
      </c>
      <c r="H90" s="720">
        <f t="shared" si="17"/>
        <v>0</v>
      </c>
      <c r="I90" s="714">
        <v>0</v>
      </c>
      <c r="J90" s="708">
        <v>0</v>
      </c>
      <c r="K90" s="592">
        <f t="shared" si="19"/>
        <v>0</v>
      </c>
      <c r="M90" s="350"/>
    </row>
    <row r="91" spans="1:13" s="463" customFormat="1">
      <c r="A91" s="464"/>
      <c r="B91" s="412"/>
      <c r="C91" s="412">
        <v>1</v>
      </c>
      <c r="D91" s="466"/>
      <c r="E91" s="360" t="s">
        <v>734</v>
      </c>
      <c r="F91" s="704">
        <v>560000</v>
      </c>
      <c r="G91" s="714">
        <v>560000</v>
      </c>
      <c r="H91" s="720">
        <f t="shared" si="17"/>
        <v>0</v>
      </c>
      <c r="I91" s="714">
        <v>560000</v>
      </c>
      <c r="J91" s="708">
        <v>0</v>
      </c>
      <c r="K91" s="592">
        <f t="shared" si="19"/>
        <v>560000</v>
      </c>
      <c r="M91" s="350"/>
    </row>
    <row r="92" spans="1:13">
      <c r="A92" s="343"/>
      <c r="B92" s="419">
        <v>2</v>
      </c>
      <c r="C92" s="345"/>
      <c r="D92" s="406"/>
      <c r="E92" s="388" t="s">
        <v>530</v>
      </c>
      <c r="F92" s="594"/>
      <c r="G92" s="715">
        <v>0</v>
      </c>
      <c r="H92" s="710">
        <f t="shared" si="17"/>
        <v>0</v>
      </c>
      <c r="I92" s="715">
        <v>0</v>
      </c>
      <c r="J92" s="709">
        <v>0</v>
      </c>
      <c r="K92" s="581">
        <f t="shared" si="19"/>
        <v>0</v>
      </c>
      <c r="M92" s="350"/>
    </row>
    <row r="93" spans="1:13">
      <c r="A93" s="343"/>
      <c r="B93" s="419"/>
      <c r="C93" s="345">
        <v>1</v>
      </c>
      <c r="D93" s="406"/>
      <c r="E93" s="451" t="s">
        <v>522</v>
      </c>
      <c r="F93" s="594"/>
      <c r="G93" s="715">
        <v>0</v>
      </c>
      <c r="H93" s="710">
        <f t="shared" si="17"/>
        <v>0</v>
      </c>
      <c r="I93" s="715">
        <v>0</v>
      </c>
      <c r="J93" s="709">
        <v>0</v>
      </c>
      <c r="K93" s="581">
        <f t="shared" si="19"/>
        <v>0</v>
      </c>
      <c r="M93" s="350"/>
    </row>
    <row r="94" spans="1:13">
      <c r="A94" s="343"/>
      <c r="B94" s="419"/>
      <c r="C94" s="345">
        <v>2</v>
      </c>
      <c r="D94" s="406"/>
      <c r="E94" s="451" t="s">
        <v>523</v>
      </c>
      <c r="F94" s="594">
        <v>2773000</v>
      </c>
      <c r="G94" s="715">
        <v>2773000</v>
      </c>
      <c r="H94" s="710">
        <f t="shared" si="17"/>
        <v>0</v>
      </c>
      <c r="I94" s="715">
        <v>2773000</v>
      </c>
      <c r="J94" s="709">
        <v>0</v>
      </c>
      <c r="K94" s="581">
        <f t="shared" si="19"/>
        <v>2773000</v>
      </c>
      <c r="M94" s="350"/>
    </row>
    <row r="95" spans="1:13">
      <c r="A95" s="343"/>
      <c r="B95" s="419"/>
      <c r="C95" s="345">
        <v>4</v>
      </c>
      <c r="D95" s="406"/>
      <c r="E95" s="360" t="s">
        <v>525</v>
      </c>
      <c r="F95" s="594">
        <v>1395000</v>
      </c>
      <c r="G95" s="715">
        <v>1395000</v>
      </c>
      <c r="H95" s="710">
        <f t="shared" si="17"/>
        <v>0</v>
      </c>
      <c r="I95" s="715">
        <v>1395000</v>
      </c>
      <c r="J95" s="709">
        <v>0</v>
      </c>
      <c r="K95" s="581">
        <f t="shared" si="19"/>
        <v>1395000</v>
      </c>
      <c r="M95" s="350"/>
    </row>
    <row r="96" spans="1:13">
      <c r="A96" s="343"/>
      <c r="B96" s="419"/>
      <c r="C96" s="345">
        <v>5</v>
      </c>
      <c r="D96" s="406"/>
      <c r="E96" s="360" t="s">
        <v>524</v>
      </c>
      <c r="F96" s="594">
        <v>251000</v>
      </c>
      <c r="G96" s="715">
        <v>251000</v>
      </c>
      <c r="H96" s="710">
        <f t="shared" si="17"/>
        <v>0</v>
      </c>
      <c r="I96" s="715">
        <v>251000</v>
      </c>
      <c r="J96" s="709">
        <v>0</v>
      </c>
      <c r="K96" s="581">
        <f t="shared" si="19"/>
        <v>251000</v>
      </c>
      <c r="M96" s="350"/>
    </row>
    <row r="97" spans="1:16">
      <c r="A97" s="343"/>
      <c r="B97" s="419">
        <v>3</v>
      </c>
      <c r="C97" s="345"/>
      <c r="D97" s="406"/>
      <c r="E97" s="388" t="s">
        <v>549</v>
      </c>
      <c r="F97" s="594"/>
      <c r="G97" s="715">
        <v>0</v>
      </c>
      <c r="H97" s="710">
        <f t="shared" si="17"/>
        <v>0</v>
      </c>
      <c r="I97" s="715">
        <v>0</v>
      </c>
      <c r="J97" s="710">
        <v>0</v>
      </c>
      <c r="K97" s="594">
        <f t="shared" si="19"/>
        <v>0</v>
      </c>
      <c r="M97" s="350"/>
    </row>
    <row r="98" spans="1:16" s="473" customFormat="1">
      <c r="A98" s="491"/>
      <c r="B98" s="492"/>
      <c r="C98" s="493">
        <v>1</v>
      </c>
      <c r="D98" s="494"/>
      <c r="E98" s="495" t="s">
        <v>531</v>
      </c>
      <c r="F98" s="595">
        <v>8558000</v>
      </c>
      <c r="G98" s="716">
        <v>8558000</v>
      </c>
      <c r="H98" s="711">
        <f t="shared" si="17"/>
        <v>0</v>
      </c>
      <c r="I98" s="716">
        <v>8558000</v>
      </c>
      <c r="J98" s="711">
        <v>0</v>
      </c>
      <c r="K98" s="595">
        <f t="shared" si="19"/>
        <v>8558000</v>
      </c>
      <c r="L98" s="471"/>
      <c r="M98" s="350"/>
      <c r="N98" s="472"/>
      <c r="O98" s="472"/>
      <c r="P98" s="472"/>
    </row>
    <row r="99" spans="1:16" s="473" customFormat="1">
      <c r="A99" s="596"/>
      <c r="B99" s="597">
        <v>4</v>
      </c>
      <c r="C99" s="598"/>
      <c r="D99" s="599"/>
      <c r="E99" s="600" t="s">
        <v>770</v>
      </c>
      <c r="F99" s="595"/>
      <c r="G99" s="716">
        <v>0</v>
      </c>
      <c r="H99" s="711">
        <f t="shared" si="17"/>
        <v>0</v>
      </c>
      <c r="I99" s="716">
        <v>0</v>
      </c>
      <c r="J99" s="711">
        <v>0</v>
      </c>
      <c r="K99" s="595">
        <f t="shared" si="19"/>
        <v>0</v>
      </c>
      <c r="L99" s="471"/>
      <c r="M99" s="350"/>
      <c r="N99" s="472"/>
      <c r="O99" s="472"/>
      <c r="P99" s="472"/>
    </row>
    <row r="100" spans="1:16" s="473" customFormat="1">
      <c r="A100" s="596"/>
      <c r="B100" s="597"/>
      <c r="C100" s="598">
        <v>1</v>
      </c>
      <c r="D100" s="599"/>
      <c r="E100" s="495" t="s">
        <v>754</v>
      </c>
      <c r="F100" s="595">
        <v>0</v>
      </c>
      <c r="G100" s="716">
        <v>1900000</v>
      </c>
      <c r="H100" s="711">
        <f t="shared" si="17"/>
        <v>0</v>
      </c>
      <c r="I100" s="716">
        <v>1900000</v>
      </c>
      <c r="J100" s="711">
        <v>0</v>
      </c>
      <c r="K100" s="595">
        <f t="shared" si="19"/>
        <v>1900000</v>
      </c>
      <c r="L100" s="471"/>
      <c r="M100" s="350"/>
      <c r="N100" s="472"/>
      <c r="O100" s="472"/>
      <c r="P100" s="472"/>
    </row>
    <row r="101" spans="1:16" s="473" customFormat="1">
      <c r="A101" s="596"/>
      <c r="B101" s="597">
        <v>5</v>
      </c>
      <c r="C101" s="598"/>
      <c r="D101" s="599"/>
      <c r="E101" s="495" t="s">
        <v>567</v>
      </c>
      <c r="F101" s="595">
        <v>0</v>
      </c>
      <c r="G101" s="716">
        <v>0</v>
      </c>
      <c r="H101" s="711">
        <f t="shared" si="17"/>
        <v>0</v>
      </c>
      <c r="I101" s="716">
        <v>0</v>
      </c>
      <c r="J101" s="711">
        <v>0</v>
      </c>
      <c r="K101" s="595">
        <f t="shared" si="19"/>
        <v>0</v>
      </c>
      <c r="L101" s="471"/>
      <c r="M101" s="350"/>
      <c r="N101" s="472"/>
      <c r="O101" s="472"/>
      <c r="P101" s="472"/>
    </row>
    <row r="102" spans="1:16" s="473" customFormat="1">
      <c r="A102" s="596"/>
      <c r="B102" s="597"/>
      <c r="C102" s="598">
        <v>1</v>
      </c>
      <c r="D102" s="599"/>
      <c r="E102" s="495" t="s">
        <v>755</v>
      </c>
      <c r="F102" s="595">
        <v>0</v>
      </c>
      <c r="G102" s="716">
        <v>552000</v>
      </c>
      <c r="H102" s="711">
        <f t="shared" si="17"/>
        <v>2604200</v>
      </c>
      <c r="I102" s="716">
        <v>3156200</v>
      </c>
      <c r="J102" s="711">
        <v>0</v>
      </c>
      <c r="K102" s="595">
        <f t="shared" si="19"/>
        <v>3156200</v>
      </c>
      <c r="L102" s="471"/>
      <c r="M102" s="350"/>
      <c r="N102" s="472"/>
      <c r="O102" s="472"/>
      <c r="P102" s="472"/>
    </row>
    <row r="103" spans="1:16" s="473" customFormat="1">
      <c r="A103" s="596"/>
      <c r="B103" s="597">
        <v>6</v>
      </c>
      <c r="C103" s="598"/>
      <c r="D103" s="599"/>
      <c r="E103" s="600" t="s">
        <v>756</v>
      </c>
      <c r="F103" s="595"/>
      <c r="G103" s="716">
        <v>0</v>
      </c>
      <c r="H103" s="711">
        <f t="shared" si="17"/>
        <v>0</v>
      </c>
      <c r="I103" s="716">
        <v>0</v>
      </c>
      <c r="J103" s="711">
        <v>0</v>
      </c>
      <c r="K103" s="595">
        <f t="shared" si="19"/>
        <v>0</v>
      </c>
      <c r="L103" s="471"/>
      <c r="M103" s="350"/>
      <c r="N103" s="472"/>
      <c r="O103" s="472"/>
      <c r="P103" s="472"/>
    </row>
    <row r="104" spans="1:16" s="473" customFormat="1">
      <c r="A104" s="596"/>
      <c r="B104" s="597"/>
      <c r="C104" s="598">
        <v>1</v>
      </c>
      <c r="D104" s="599"/>
      <c r="E104" s="495" t="s">
        <v>757</v>
      </c>
      <c r="F104" s="595">
        <v>0</v>
      </c>
      <c r="G104" s="716">
        <v>140000</v>
      </c>
      <c r="H104" s="711">
        <f t="shared" si="17"/>
        <v>0</v>
      </c>
      <c r="I104" s="716">
        <v>140000</v>
      </c>
      <c r="J104" s="711">
        <v>0</v>
      </c>
      <c r="K104" s="595">
        <f t="shared" si="19"/>
        <v>140000</v>
      </c>
      <c r="L104" s="471"/>
      <c r="M104" s="350"/>
      <c r="N104" s="472"/>
      <c r="O104" s="472"/>
      <c r="P104" s="472"/>
    </row>
    <row r="105" spans="1:16" s="473" customFormat="1">
      <c r="A105" s="596"/>
      <c r="B105" s="597"/>
      <c r="C105" s="598">
        <v>2</v>
      </c>
      <c r="D105" s="599"/>
      <c r="E105" s="495" t="s">
        <v>758</v>
      </c>
      <c r="F105" s="595">
        <v>0</v>
      </c>
      <c r="G105" s="716">
        <v>0</v>
      </c>
      <c r="H105" s="711">
        <f t="shared" si="17"/>
        <v>0</v>
      </c>
      <c r="I105" s="716">
        <v>0</v>
      </c>
      <c r="J105" s="711">
        <v>0</v>
      </c>
      <c r="K105" s="595">
        <f t="shared" si="19"/>
        <v>0</v>
      </c>
      <c r="L105" s="471"/>
      <c r="M105" s="350"/>
      <c r="N105" s="472"/>
      <c r="O105" s="472"/>
      <c r="P105" s="472"/>
    </row>
    <row r="106" spans="1:16" s="473" customFormat="1">
      <c r="A106" s="596"/>
      <c r="B106" s="597">
        <v>7</v>
      </c>
      <c r="C106" s="598"/>
      <c r="D106" s="599"/>
      <c r="E106" s="600" t="s">
        <v>759</v>
      </c>
      <c r="F106" s="595"/>
      <c r="G106" s="716">
        <v>0</v>
      </c>
      <c r="H106" s="711">
        <f t="shared" si="17"/>
        <v>0</v>
      </c>
      <c r="I106" s="716">
        <v>0</v>
      </c>
      <c r="J106" s="711">
        <v>0</v>
      </c>
      <c r="K106" s="595">
        <f t="shared" si="19"/>
        <v>0</v>
      </c>
      <c r="L106" s="471"/>
      <c r="M106" s="350"/>
      <c r="N106" s="472"/>
      <c r="O106" s="472"/>
      <c r="P106" s="472"/>
    </row>
    <row r="107" spans="1:16" s="473" customFormat="1">
      <c r="A107" s="596"/>
      <c r="B107" s="597"/>
      <c r="C107" s="598">
        <v>1</v>
      </c>
      <c r="D107" s="599"/>
      <c r="E107" s="495" t="s">
        <v>760</v>
      </c>
      <c r="F107" s="595">
        <v>0</v>
      </c>
      <c r="G107" s="716">
        <v>0</v>
      </c>
      <c r="H107" s="711">
        <f t="shared" si="17"/>
        <v>0</v>
      </c>
      <c r="I107" s="716">
        <v>0</v>
      </c>
      <c r="J107" s="711">
        <v>0</v>
      </c>
      <c r="K107" s="595">
        <f t="shared" si="19"/>
        <v>0</v>
      </c>
      <c r="L107" s="471"/>
      <c r="M107" s="350"/>
      <c r="N107" s="472"/>
      <c r="O107" s="472"/>
      <c r="P107" s="472"/>
    </row>
    <row r="108" spans="1:16" s="473" customFormat="1">
      <c r="A108" s="596"/>
      <c r="B108" s="597">
        <v>8</v>
      </c>
      <c r="C108" s="598"/>
      <c r="D108" s="599"/>
      <c r="E108" s="600" t="s">
        <v>559</v>
      </c>
      <c r="F108" s="595"/>
      <c r="G108" s="716">
        <v>0</v>
      </c>
      <c r="H108" s="711">
        <f t="shared" si="17"/>
        <v>0</v>
      </c>
      <c r="I108" s="716">
        <v>0</v>
      </c>
      <c r="J108" s="711">
        <v>0</v>
      </c>
      <c r="K108" s="595">
        <f t="shared" si="19"/>
        <v>0</v>
      </c>
      <c r="L108" s="471"/>
      <c r="M108" s="350"/>
      <c r="N108" s="472"/>
      <c r="O108" s="472"/>
      <c r="P108" s="472"/>
    </row>
    <row r="109" spans="1:16" s="473" customFormat="1">
      <c r="A109" s="596"/>
      <c r="B109" s="597"/>
      <c r="C109" s="598">
        <v>1</v>
      </c>
      <c r="D109" s="599"/>
      <c r="E109" s="495" t="s">
        <v>771</v>
      </c>
      <c r="F109" s="595">
        <v>0</v>
      </c>
      <c r="G109" s="716">
        <v>4231830</v>
      </c>
      <c r="H109" s="711">
        <f t="shared" si="17"/>
        <v>0</v>
      </c>
      <c r="I109" s="716">
        <v>4231830</v>
      </c>
      <c r="J109" s="711">
        <v>0</v>
      </c>
      <c r="K109" s="595">
        <f t="shared" si="19"/>
        <v>4231830</v>
      </c>
      <c r="L109" s="471"/>
      <c r="M109" s="350"/>
      <c r="N109" s="472"/>
      <c r="O109" s="472"/>
      <c r="P109" s="472"/>
    </row>
    <row r="110" spans="1:16" s="473" customFormat="1">
      <c r="A110" s="596"/>
      <c r="B110" s="597">
        <v>9</v>
      </c>
      <c r="C110" s="598"/>
      <c r="D110" s="599"/>
      <c r="E110" s="600" t="s">
        <v>805</v>
      </c>
      <c r="F110" s="595"/>
      <c r="G110" s="716">
        <v>0</v>
      </c>
      <c r="H110" s="711">
        <f t="shared" si="17"/>
        <v>0</v>
      </c>
      <c r="I110" s="716">
        <v>0</v>
      </c>
      <c r="J110" s="711">
        <v>0</v>
      </c>
      <c r="K110" s="595">
        <f t="shared" si="19"/>
        <v>0</v>
      </c>
      <c r="L110" s="471"/>
      <c r="M110" s="350"/>
      <c r="N110" s="472"/>
      <c r="O110" s="472"/>
      <c r="P110" s="472"/>
    </row>
    <row r="111" spans="1:16" s="473" customFormat="1">
      <c r="A111" s="596"/>
      <c r="B111" s="597"/>
      <c r="C111" s="598"/>
      <c r="D111" s="599"/>
      <c r="E111" s="495" t="s">
        <v>806</v>
      </c>
      <c r="F111" s="595">
        <v>0</v>
      </c>
      <c r="G111" s="716">
        <v>6949000</v>
      </c>
      <c r="H111" s="711">
        <f t="shared" si="17"/>
        <v>0</v>
      </c>
      <c r="I111" s="716">
        <v>6949000</v>
      </c>
      <c r="J111" s="711">
        <v>0</v>
      </c>
      <c r="K111" s="595">
        <f t="shared" si="19"/>
        <v>6949000</v>
      </c>
      <c r="L111" s="471"/>
      <c r="M111" s="350"/>
      <c r="N111" s="472"/>
      <c r="O111" s="472"/>
      <c r="P111" s="472"/>
    </row>
    <row r="112" spans="1:16" s="473" customFormat="1">
      <c r="A112" s="596"/>
      <c r="B112" s="597">
        <v>10</v>
      </c>
      <c r="C112" s="598"/>
      <c r="D112" s="599"/>
      <c r="E112" s="600" t="s">
        <v>816</v>
      </c>
      <c r="F112" s="595"/>
      <c r="G112" s="716"/>
      <c r="H112" s="711">
        <f t="shared" si="17"/>
        <v>0</v>
      </c>
      <c r="I112" s="716"/>
      <c r="J112" s="711"/>
      <c r="K112" s="595">
        <f t="shared" si="19"/>
        <v>0</v>
      </c>
      <c r="L112" s="471"/>
      <c r="M112" s="350"/>
      <c r="N112" s="472"/>
      <c r="O112" s="472"/>
      <c r="P112" s="472"/>
    </row>
    <row r="113" spans="1:16" s="473" customFormat="1">
      <c r="A113" s="596"/>
      <c r="B113" s="597"/>
      <c r="C113" s="598">
        <v>1</v>
      </c>
      <c r="D113" s="599"/>
      <c r="E113" s="495" t="s">
        <v>817</v>
      </c>
      <c r="F113" s="595"/>
      <c r="G113" s="716"/>
      <c r="H113" s="711">
        <f t="shared" si="17"/>
        <v>235000</v>
      </c>
      <c r="I113" s="716">
        <v>235000</v>
      </c>
      <c r="J113" s="711"/>
      <c r="K113" s="595">
        <f t="shared" si="19"/>
        <v>235000</v>
      </c>
      <c r="L113" s="471"/>
      <c r="M113" s="350"/>
      <c r="N113" s="472"/>
      <c r="O113" s="472"/>
      <c r="P113" s="472"/>
    </row>
    <row r="114" spans="1:16" s="435" customFormat="1">
      <c r="A114" s="467"/>
      <c r="B114" s="468">
        <v>11</v>
      </c>
      <c r="C114" s="468"/>
      <c r="D114" s="474"/>
      <c r="E114" s="388" t="s">
        <v>532</v>
      </c>
      <c r="F114" s="705"/>
      <c r="G114" s="717">
        <v>0</v>
      </c>
      <c r="H114" s="711">
        <f t="shared" si="17"/>
        <v>0</v>
      </c>
      <c r="I114" s="717">
        <v>0</v>
      </c>
      <c r="J114" s="722">
        <v>0</v>
      </c>
      <c r="K114" s="595">
        <f t="shared" si="19"/>
        <v>0</v>
      </c>
      <c r="M114" s="350"/>
    </row>
    <row r="115" spans="1:16" s="435" customFormat="1">
      <c r="A115" s="467"/>
      <c r="B115" s="468"/>
      <c r="C115" s="468">
        <v>1</v>
      </c>
      <c r="D115" s="474"/>
      <c r="E115" s="375" t="s">
        <v>733</v>
      </c>
      <c r="F115" s="704">
        <v>24421000</v>
      </c>
      <c r="G115" s="714">
        <v>57153900</v>
      </c>
      <c r="H115" s="711">
        <f t="shared" si="17"/>
        <v>-1764000</v>
      </c>
      <c r="I115" s="714">
        <v>55389900</v>
      </c>
      <c r="J115" s="708">
        <v>0</v>
      </c>
      <c r="K115" s="595">
        <f t="shared" si="19"/>
        <v>55389900</v>
      </c>
      <c r="M115" s="350"/>
    </row>
    <row r="116" spans="1:16" s="435" customFormat="1" ht="16.5" thickBot="1">
      <c r="A116" s="467"/>
      <c r="B116" s="468"/>
      <c r="C116" s="468">
        <v>2</v>
      </c>
      <c r="D116" s="474"/>
      <c r="E116" s="375" t="s">
        <v>769</v>
      </c>
      <c r="F116" s="704">
        <v>0</v>
      </c>
      <c r="G116" s="714">
        <v>2537455</v>
      </c>
      <c r="H116" s="720">
        <f t="shared" si="17"/>
        <v>0</v>
      </c>
      <c r="I116" s="714">
        <v>2537455</v>
      </c>
      <c r="J116" s="708">
        <v>0</v>
      </c>
      <c r="K116" s="592">
        <f t="shared" si="19"/>
        <v>2537455</v>
      </c>
      <c r="M116" s="350"/>
    </row>
    <row r="117" spans="1:16" s="435" customFormat="1" ht="16.5" thickBot="1">
      <c r="A117" s="677"/>
      <c r="B117" s="678"/>
      <c r="C117" s="678"/>
      <c r="D117" s="460"/>
      <c r="E117" s="366" t="s">
        <v>741</v>
      </c>
      <c r="F117" s="706">
        <f>SUM(F90:F116)</f>
        <v>37958000</v>
      </c>
      <c r="G117" s="718">
        <f t="shared" ref="G117:K117" si="20">SUM(G90:G116)</f>
        <v>87001185</v>
      </c>
      <c r="H117" s="721">
        <f t="shared" si="20"/>
        <v>1075200</v>
      </c>
      <c r="I117" s="718">
        <f t="shared" si="20"/>
        <v>88076385</v>
      </c>
      <c r="J117" s="712">
        <f t="shared" si="20"/>
        <v>0</v>
      </c>
      <c r="K117" s="590">
        <f t="shared" si="20"/>
        <v>88076385</v>
      </c>
      <c r="M117" s="350"/>
    </row>
    <row r="118" spans="1:16" s="435" customFormat="1">
      <c r="A118" s="467">
        <v>221</v>
      </c>
      <c r="B118" s="468"/>
      <c r="C118" s="468"/>
      <c r="D118" s="474"/>
      <c r="E118" s="430" t="s">
        <v>807</v>
      </c>
      <c r="F118" s="593"/>
      <c r="G118" s="593">
        <v>0</v>
      </c>
      <c r="H118" s="593">
        <f t="shared" ref="H118:H121" si="21">I118-G118</f>
        <v>0</v>
      </c>
      <c r="I118" s="593">
        <v>0</v>
      </c>
      <c r="J118" s="593">
        <v>0</v>
      </c>
      <c r="K118" s="593">
        <f>SUM(I118:J118)</f>
        <v>0</v>
      </c>
      <c r="L118" s="470"/>
      <c r="M118" s="350"/>
    </row>
    <row r="119" spans="1:16" s="435" customFormat="1">
      <c r="A119" s="467"/>
      <c r="B119" s="468">
        <v>7</v>
      </c>
      <c r="C119" s="359"/>
      <c r="D119" s="404"/>
      <c r="E119" s="388" t="s">
        <v>567</v>
      </c>
      <c r="F119" s="592"/>
      <c r="G119" s="592">
        <v>0</v>
      </c>
      <c r="H119" s="592">
        <f t="shared" si="21"/>
        <v>0</v>
      </c>
      <c r="I119" s="592">
        <v>0</v>
      </c>
      <c r="J119" s="592">
        <v>0</v>
      </c>
      <c r="K119" s="592">
        <f>SUM(I119:J119)</f>
        <v>0</v>
      </c>
      <c r="L119" s="470"/>
      <c r="M119" s="350"/>
    </row>
    <row r="120" spans="1:16" s="435" customFormat="1">
      <c r="A120" s="467"/>
      <c r="B120" s="468"/>
      <c r="C120" s="412">
        <v>1</v>
      </c>
      <c r="D120" s="465"/>
      <c r="E120" s="375" t="s">
        <v>808</v>
      </c>
      <c r="F120" s="592">
        <v>0</v>
      </c>
      <c r="G120" s="592">
        <v>14000000</v>
      </c>
      <c r="H120" s="592">
        <f t="shared" si="21"/>
        <v>0</v>
      </c>
      <c r="I120" s="592">
        <v>14000000</v>
      </c>
      <c r="J120" s="592">
        <v>0</v>
      </c>
      <c r="K120" s="592">
        <f>SUM(I120:J120)</f>
        <v>14000000</v>
      </c>
      <c r="L120" s="470"/>
      <c r="M120" s="350"/>
    </row>
    <row r="121" spans="1:16" s="435" customFormat="1" ht="16.5" thickBot="1">
      <c r="A121" s="467"/>
      <c r="B121" s="468"/>
      <c r="C121" s="359">
        <v>2</v>
      </c>
      <c r="D121" s="404"/>
      <c r="E121" s="497" t="s">
        <v>734</v>
      </c>
      <c r="F121" s="592"/>
      <c r="G121" s="592">
        <v>0</v>
      </c>
      <c r="H121" s="592">
        <f t="shared" si="21"/>
        <v>382000</v>
      </c>
      <c r="I121" s="592">
        <v>382000</v>
      </c>
      <c r="J121" s="592">
        <v>0</v>
      </c>
      <c r="K121" s="592">
        <f>SUM(I121:J121)</f>
        <v>382000</v>
      </c>
      <c r="L121" s="470"/>
      <c r="M121" s="350"/>
    </row>
    <row r="122" spans="1:16" s="435" customFormat="1" ht="16.5" thickBot="1">
      <c r="A122" s="677"/>
      <c r="B122" s="678"/>
      <c r="C122" s="678"/>
      <c r="D122" s="460"/>
      <c r="E122" s="366" t="s">
        <v>809</v>
      </c>
      <c r="F122" s="601">
        <f>SUM(F120:F121)</f>
        <v>0</v>
      </c>
      <c r="G122" s="601">
        <f t="shared" ref="G122:K122" si="22">SUM(G120:G121)</f>
        <v>14000000</v>
      </c>
      <c r="H122" s="601">
        <f t="shared" si="22"/>
        <v>382000</v>
      </c>
      <c r="I122" s="601">
        <f t="shared" si="22"/>
        <v>14382000</v>
      </c>
      <c r="J122" s="601">
        <f t="shared" si="22"/>
        <v>0</v>
      </c>
      <c r="K122" s="601">
        <f t="shared" si="22"/>
        <v>14382000</v>
      </c>
      <c r="M122" s="350"/>
    </row>
    <row r="123" spans="1:16" s="435" customFormat="1" ht="31.5">
      <c r="A123" s="467">
        <v>225</v>
      </c>
      <c r="B123" s="468"/>
      <c r="C123" s="468"/>
      <c r="D123" s="474"/>
      <c r="E123" s="430" t="s">
        <v>282</v>
      </c>
      <c r="F123" s="593"/>
      <c r="G123" s="593">
        <v>0</v>
      </c>
      <c r="H123" s="593">
        <f t="shared" si="17"/>
        <v>0</v>
      </c>
      <c r="I123" s="593">
        <v>0</v>
      </c>
      <c r="J123" s="593">
        <v>0</v>
      </c>
      <c r="K123" s="593">
        <f>SUM(I123:J123)</f>
        <v>0</v>
      </c>
      <c r="L123" s="470"/>
      <c r="M123" s="350"/>
    </row>
    <row r="124" spans="1:16" s="435" customFormat="1">
      <c r="A124" s="467"/>
      <c r="B124" s="468">
        <v>1</v>
      </c>
      <c r="C124" s="359"/>
      <c r="D124" s="404"/>
      <c r="E124" s="389" t="s">
        <v>761</v>
      </c>
      <c r="F124" s="592"/>
      <c r="G124" s="592">
        <v>0</v>
      </c>
      <c r="H124" s="592">
        <f t="shared" si="17"/>
        <v>0</v>
      </c>
      <c r="I124" s="592">
        <v>0</v>
      </c>
      <c r="J124" s="592">
        <v>0</v>
      </c>
      <c r="K124" s="592">
        <f>SUM(I124:J124)</f>
        <v>0</v>
      </c>
      <c r="L124" s="470"/>
      <c r="M124" s="350"/>
    </row>
    <row r="125" spans="1:16" s="435" customFormat="1" ht="16.5" thickBot="1">
      <c r="A125" s="467"/>
      <c r="B125" s="468"/>
      <c r="C125" s="359">
        <v>1</v>
      </c>
      <c r="D125" s="404"/>
      <c r="E125" s="498" t="s">
        <v>815</v>
      </c>
      <c r="F125" s="592">
        <v>0</v>
      </c>
      <c r="G125" s="592">
        <v>0</v>
      </c>
      <c r="H125" s="592">
        <f t="shared" si="17"/>
        <v>55750000</v>
      </c>
      <c r="I125" s="592">
        <v>55750000</v>
      </c>
      <c r="J125" s="592">
        <v>0</v>
      </c>
      <c r="K125" s="592">
        <f>SUM(I125:J125)</f>
        <v>55750000</v>
      </c>
      <c r="L125" s="470"/>
      <c r="M125" s="350"/>
    </row>
    <row r="126" spans="1:16" s="435" customFormat="1" ht="16.5" hidden="1" thickBot="1">
      <c r="A126" s="467"/>
      <c r="B126" s="468"/>
      <c r="C126" s="359"/>
      <c r="D126" s="404"/>
      <c r="E126" s="497"/>
      <c r="F126" s="592"/>
      <c r="G126" s="592">
        <v>0</v>
      </c>
      <c r="H126" s="592">
        <f t="shared" si="17"/>
        <v>0</v>
      </c>
      <c r="I126" s="592">
        <v>0</v>
      </c>
      <c r="J126" s="592">
        <v>0</v>
      </c>
      <c r="K126" s="592">
        <f>SUM(I126:J126)</f>
        <v>0</v>
      </c>
      <c r="L126" s="470"/>
      <c r="M126" s="350"/>
    </row>
    <row r="127" spans="1:16" s="435" customFormat="1" ht="16.5" thickBot="1">
      <c r="A127" s="677"/>
      <c r="B127" s="678"/>
      <c r="C127" s="678"/>
      <c r="D127" s="460"/>
      <c r="E127" s="366" t="s">
        <v>552</v>
      </c>
      <c r="F127" s="601">
        <f>SUM(F125:F126)</f>
        <v>0</v>
      </c>
      <c r="G127" s="601">
        <f t="shared" ref="G127:K127" si="23">SUM(G125:G126)</f>
        <v>0</v>
      </c>
      <c r="H127" s="601">
        <f t="shared" si="23"/>
        <v>55750000</v>
      </c>
      <c r="I127" s="601">
        <f t="shared" si="23"/>
        <v>55750000</v>
      </c>
      <c r="J127" s="601">
        <f t="shared" si="23"/>
        <v>0</v>
      </c>
      <c r="K127" s="601">
        <f t="shared" si="23"/>
        <v>55750000</v>
      </c>
      <c r="M127" s="350"/>
    </row>
    <row r="128" spans="1:16" s="435" customFormat="1">
      <c r="A128" s="467">
        <v>241</v>
      </c>
      <c r="B128" s="469"/>
      <c r="C128" s="469"/>
      <c r="D128" s="475"/>
      <c r="E128" s="410" t="s">
        <v>190</v>
      </c>
      <c r="F128" s="602"/>
      <c r="G128" s="602">
        <v>0</v>
      </c>
      <c r="H128" s="602">
        <f t="shared" si="17"/>
        <v>0</v>
      </c>
      <c r="I128" s="602">
        <v>0</v>
      </c>
      <c r="J128" s="602">
        <v>0</v>
      </c>
      <c r="K128" s="602">
        <f t="shared" ref="K128:K135" si="24">SUM(I128:J128)</f>
        <v>0</v>
      </c>
      <c r="M128" s="350"/>
    </row>
    <row r="129" spans="1:13" s="435" customFormat="1">
      <c r="A129" s="467"/>
      <c r="B129" s="468"/>
      <c r="C129" s="468">
        <v>1</v>
      </c>
      <c r="D129" s="459"/>
      <c r="E129" s="375" t="s">
        <v>644</v>
      </c>
      <c r="F129" s="592">
        <v>55700000</v>
      </c>
      <c r="G129" s="592">
        <v>55700000</v>
      </c>
      <c r="H129" s="592">
        <f t="shared" si="17"/>
        <v>0</v>
      </c>
      <c r="I129" s="592">
        <v>55700000</v>
      </c>
      <c r="J129" s="592">
        <v>0</v>
      </c>
      <c r="K129" s="592">
        <f t="shared" si="24"/>
        <v>55700000</v>
      </c>
      <c r="M129" s="350"/>
    </row>
    <row r="130" spans="1:13" s="435" customFormat="1">
      <c r="A130" s="467"/>
      <c r="B130" s="468"/>
      <c r="C130" s="468">
        <v>2</v>
      </c>
      <c r="D130" s="459"/>
      <c r="E130" s="375" t="s">
        <v>710</v>
      </c>
      <c r="F130" s="592">
        <v>100000</v>
      </c>
      <c r="G130" s="592">
        <v>100000</v>
      </c>
      <c r="H130" s="592">
        <f t="shared" si="17"/>
        <v>0</v>
      </c>
      <c r="I130" s="592">
        <v>100000</v>
      </c>
      <c r="J130" s="592">
        <v>0</v>
      </c>
      <c r="K130" s="592">
        <f t="shared" si="24"/>
        <v>100000</v>
      </c>
      <c r="M130" s="350"/>
    </row>
    <row r="131" spans="1:13" s="435" customFormat="1">
      <c r="A131" s="467"/>
      <c r="B131" s="468"/>
      <c r="C131" s="468">
        <v>3</v>
      </c>
      <c r="D131" s="459"/>
      <c r="E131" s="375" t="s">
        <v>645</v>
      </c>
      <c r="F131" s="592">
        <v>420000000</v>
      </c>
      <c r="G131" s="592">
        <v>420000000</v>
      </c>
      <c r="H131" s="592">
        <f t="shared" si="17"/>
        <v>0</v>
      </c>
      <c r="I131" s="592">
        <v>420000000</v>
      </c>
      <c r="J131" s="592">
        <v>0</v>
      </c>
      <c r="K131" s="592">
        <f t="shared" si="24"/>
        <v>420000000</v>
      </c>
      <c r="M131" s="350"/>
    </row>
    <row r="132" spans="1:13" s="435" customFormat="1">
      <c r="A132" s="467"/>
      <c r="B132" s="468"/>
      <c r="C132" s="468">
        <v>4</v>
      </c>
      <c r="D132" s="459"/>
      <c r="E132" s="375" t="s">
        <v>646</v>
      </c>
      <c r="F132" s="592">
        <v>0</v>
      </c>
      <c r="G132" s="592">
        <v>0</v>
      </c>
      <c r="H132" s="592">
        <f t="shared" si="17"/>
        <v>0</v>
      </c>
      <c r="I132" s="592">
        <v>0</v>
      </c>
      <c r="J132" s="592">
        <v>0</v>
      </c>
      <c r="K132" s="592">
        <f t="shared" si="24"/>
        <v>0</v>
      </c>
      <c r="M132" s="350"/>
    </row>
    <row r="133" spans="1:13" s="435" customFormat="1">
      <c r="A133" s="467"/>
      <c r="B133" s="468"/>
      <c r="C133" s="468">
        <v>5</v>
      </c>
      <c r="D133" s="459"/>
      <c r="E133" s="375" t="s">
        <v>647</v>
      </c>
      <c r="F133" s="592">
        <v>47000000</v>
      </c>
      <c r="G133" s="592">
        <v>47000000</v>
      </c>
      <c r="H133" s="592">
        <f t="shared" si="17"/>
        <v>0</v>
      </c>
      <c r="I133" s="592">
        <v>47000000</v>
      </c>
      <c r="J133" s="592">
        <v>0</v>
      </c>
      <c r="K133" s="592">
        <f t="shared" si="24"/>
        <v>47000000</v>
      </c>
      <c r="M133" s="350"/>
    </row>
    <row r="134" spans="1:13" s="435" customFormat="1">
      <c r="A134" s="467"/>
      <c r="B134" s="468"/>
      <c r="C134" s="468">
        <v>6</v>
      </c>
      <c r="D134" s="459"/>
      <c r="E134" s="375" t="s">
        <v>648</v>
      </c>
      <c r="F134" s="592">
        <v>800000</v>
      </c>
      <c r="G134" s="592">
        <v>800000</v>
      </c>
      <c r="H134" s="592">
        <f t="shared" si="17"/>
        <v>0</v>
      </c>
      <c r="I134" s="592">
        <v>800000</v>
      </c>
      <c r="J134" s="592">
        <v>0</v>
      </c>
      <c r="K134" s="592">
        <f t="shared" si="24"/>
        <v>800000</v>
      </c>
      <c r="M134" s="350"/>
    </row>
    <row r="135" spans="1:13" s="435" customFormat="1" ht="16.5" thickBot="1">
      <c r="A135" s="467"/>
      <c r="B135" s="468"/>
      <c r="C135" s="468">
        <v>7</v>
      </c>
      <c r="D135" s="459"/>
      <c r="E135" s="375" t="s">
        <v>643</v>
      </c>
      <c r="F135" s="592">
        <v>1900000</v>
      </c>
      <c r="G135" s="592">
        <v>1900000</v>
      </c>
      <c r="H135" s="592">
        <f t="shared" si="17"/>
        <v>0</v>
      </c>
      <c r="I135" s="592">
        <v>1900000</v>
      </c>
      <c r="J135" s="592">
        <v>0</v>
      </c>
      <c r="K135" s="592">
        <f t="shared" si="24"/>
        <v>1900000</v>
      </c>
      <c r="M135" s="350"/>
    </row>
    <row r="136" spans="1:13" s="435" customFormat="1" ht="16.5" thickBot="1">
      <c r="A136" s="677"/>
      <c r="B136" s="678"/>
      <c r="C136" s="678"/>
      <c r="D136" s="460"/>
      <c r="E136" s="476" t="s">
        <v>553</v>
      </c>
      <c r="F136" s="601">
        <f>SUM(F129:F135)</f>
        <v>525500000</v>
      </c>
      <c r="G136" s="601">
        <f t="shared" ref="G136:K136" si="25">SUM(G129:G135)</f>
        <v>525500000</v>
      </c>
      <c r="H136" s="601">
        <f t="shared" si="25"/>
        <v>0</v>
      </c>
      <c r="I136" s="601">
        <f t="shared" si="25"/>
        <v>525500000</v>
      </c>
      <c r="J136" s="601">
        <f t="shared" si="25"/>
        <v>0</v>
      </c>
      <c r="K136" s="601">
        <f t="shared" si="25"/>
        <v>525500000</v>
      </c>
      <c r="M136" s="350"/>
    </row>
    <row r="137" spans="1:13" ht="32.25" thickBot="1">
      <c r="A137" s="479">
        <v>245</v>
      </c>
      <c r="B137" s="480"/>
      <c r="C137" s="387"/>
      <c r="D137" s="481"/>
      <c r="E137" s="482" t="s">
        <v>742</v>
      </c>
      <c r="F137" s="603">
        <v>0</v>
      </c>
      <c r="G137" s="603">
        <v>1500000</v>
      </c>
      <c r="H137" s="603">
        <f t="shared" si="17"/>
        <v>0</v>
      </c>
      <c r="I137" s="603">
        <v>1500000</v>
      </c>
      <c r="J137" s="603">
        <v>0</v>
      </c>
      <c r="K137" s="603">
        <f t="shared" ref="K137:K142" si="26">SUM(I137:J137)</f>
        <v>1500000</v>
      </c>
      <c r="M137" s="350"/>
    </row>
    <row r="138" spans="1:13" s="435" customFormat="1" ht="31.5">
      <c r="A138" s="467">
        <v>246</v>
      </c>
      <c r="B138" s="468"/>
      <c r="C138" s="468"/>
      <c r="D138" s="474"/>
      <c r="E138" s="430" t="s">
        <v>772</v>
      </c>
      <c r="F138" s="593"/>
      <c r="G138" s="593">
        <v>0</v>
      </c>
      <c r="H138" s="593">
        <f t="shared" si="17"/>
        <v>0</v>
      </c>
      <c r="I138" s="593">
        <v>0</v>
      </c>
      <c r="J138" s="593">
        <v>0</v>
      </c>
      <c r="K138" s="593">
        <f t="shared" si="26"/>
        <v>0</v>
      </c>
      <c r="L138" s="470"/>
      <c r="M138" s="350"/>
    </row>
    <row r="139" spans="1:13" s="435" customFormat="1">
      <c r="A139" s="467"/>
      <c r="B139" s="468">
        <v>1</v>
      </c>
      <c r="C139" s="359"/>
      <c r="D139" s="404"/>
      <c r="E139" s="389" t="s">
        <v>773</v>
      </c>
      <c r="F139" s="592"/>
      <c r="G139" s="592">
        <v>0</v>
      </c>
      <c r="H139" s="592">
        <f t="shared" si="17"/>
        <v>0</v>
      </c>
      <c r="I139" s="592">
        <v>0</v>
      </c>
      <c r="J139" s="592">
        <v>0</v>
      </c>
      <c r="K139" s="592">
        <f t="shared" si="26"/>
        <v>0</v>
      </c>
      <c r="L139" s="470"/>
      <c r="M139" s="350"/>
    </row>
    <row r="140" spans="1:13" s="435" customFormat="1">
      <c r="A140" s="467"/>
      <c r="B140" s="468"/>
      <c r="C140" s="359">
        <v>1</v>
      </c>
      <c r="D140" s="404"/>
      <c r="E140" s="498" t="s">
        <v>774</v>
      </c>
      <c r="F140" s="592">
        <v>0</v>
      </c>
      <c r="G140" s="592">
        <v>2000000</v>
      </c>
      <c r="H140" s="592">
        <f t="shared" si="17"/>
        <v>0</v>
      </c>
      <c r="I140" s="592">
        <v>2000000</v>
      </c>
      <c r="J140" s="592">
        <v>0</v>
      </c>
      <c r="K140" s="592">
        <f t="shared" si="26"/>
        <v>2000000</v>
      </c>
      <c r="L140" s="470"/>
      <c r="M140" s="350"/>
    </row>
    <row r="141" spans="1:13" s="435" customFormat="1">
      <c r="A141" s="467"/>
      <c r="B141" s="468">
        <v>2</v>
      </c>
      <c r="C141" s="359"/>
      <c r="D141" s="404"/>
      <c r="E141" s="389" t="s">
        <v>778</v>
      </c>
      <c r="F141" s="592"/>
      <c r="G141" s="592">
        <v>0</v>
      </c>
      <c r="H141" s="592">
        <f t="shared" si="17"/>
        <v>0</v>
      </c>
      <c r="I141" s="592">
        <v>0</v>
      </c>
      <c r="J141" s="592">
        <v>0</v>
      </c>
      <c r="K141" s="592">
        <f t="shared" si="26"/>
        <v>0</v>
      </c>
      <c r="L141" s="470"/>
      <c r="M141" s="350"/>
    </row>
    <row r="142" spans="1:13" s="435" customFormat="1" ht="16.5" thickBot="1">
      <c r="A142" s="467"/>
      <c r="B142" s="468"/>
      <c r="C142" s="359">
        <v>1</v>
      </c>
      <c r="D142" s="404"/>
      <c r="E142" s="498" t="s">
        <v>779</v>
      </c>
      <c r="F142" s="592">
        <v>0</v>
      </c>
      <c r="G142" s="592">
        <v>305880</v>
      </c>
      <c r="H142" s="592">
        <f t="shared" si="17"/>
        <v>0</v>
      </c>
      <c r="I142" s="592">
        <v>305880</v>
      </c>
      <c r="J142" s="592">
        <v>0</v>
      </c>
      <c r="K142" s="592">
        <f t="shared" si="26"/>
        <v>305880</v>
      </c>
      <c r="L142" s="470"/>
      <c r="M142" s="350"/>
    </row>
    <row r="143" spans="1:13" s="435" customFormat="1" ht="16.5" thickBot="1">
      <c r="A143" s="677"/>
      <c r="B143" s="678"/>
      <c r="C143" s="678"/>
      <c r="D143" s="460"/>
      <c r="E143" s="366" t="s">
        <v>552</v>
      </c>
      <c r="F143" s="601">
        <f>SUM(F140:F142)</f>
        <v>0</v>
      </c>
      <c r="G143" s="601">
        <f t="shared" ref="G143:K143" si="27">SUM(G140:G142)</f>
        <v>2305880</v>
      </c>
      <c r="H143" s="601">
        <f t="shared" si="27"/>
        <v>0</v>
      </c>
      <c r="I143" s="601">
        <f t="shared" si="27"/>
        <v>2305880</v>
      </c>
      <c r="J143" s="601">
        <f t="shared" si="27"/>
        <v>0</v>
      </c>
      <c r="K143" s="601">
        <f t="shared" si="27"/>
        <v>2305880</v>
      </c>
      <c r="M143" s="350"/>
    </row>
    <row r="144" spans="1:13" s="470" customFormat="1">
      <c r="A144" s="467">
        <v>260</v>
      </c>
      <c r="B144" s="468"/>
      <c r="C144" s="468"/>
      <c r="D144" s="474"/>
      <c r="E144" s="430" t="s">
        <v>550</v>
      </c>
      <c r="F144" s="593"/>
      <c r="G144" s="593">
        <v>0</v>
      </c>
      <c r="H144" s="593">
        <f t="shared" si="17"/>
        <v>0</v>
      </c>
      <c r="I144" s="593">
        <v>0</v>
      </c>
      <c r="J144" s="593">
        <v>0</v>
      </c>
      <c r="K144" s="593">
        <f>SUM(I144:J144)</f>
        <v>0</v>
      </c>
      <c r="M144" s="350"/>
    </row>
    <row r="145" spans="1:16" s="384" customFormat="1">
      <c r="A145" s="358"/>
      <c r="B145" s="468">
        <v>1</v>
      </c>
      <c r="C145" s="359"/>
      <c r="D145" s="404"/>
      <c r="E145" s="360" t="s">
        <v>251</v>
      </c>
      <c r="F145" s="581"/>
      <c r="G145" s="581">
        <v>0</v>
      </c>
      <c r="H145" s="581">
        <f t="shared" si="17"/>
        <v>0</v>
      </c>
      <c r="I145" s="581">
        <v>0</v>
      </c>
      <c r="J145" s="581">
        <v>0</v>
      </c>
      <c r="K145" s="581">
        <f>SUM(I145:J145)</f>
        <v>0</v>
      </c>
      <c r="M145" s="350"/>
    </row>
    <row r="146" spans="1:16" s="384" customFormat="1">
      <c r="A146" s="358"/>
      <c r="B146" s="468">
        <v>4</v>
      </c>
      <c r="C146" s="359"/>
      <c r="D146" s="404"/>
      <c r="E146" s="360" t="s">
        <v>762</v>
      </c>
      <c r="F146" s="581">
        <v>0</v>
      </c>
      <c r="G146" s="581">
        <v>150000000</v>
      </c>
      <c r="H146" s="581">
        <f t="shared" si="17"/>
        <v>0</v>
      </c>
      <c r="I146" s="581">
        <v>150000000</v>
      </c>
      <c r="J146" s="581">
        <v>0</v>
      </c>
      <c r="K146" s="581">
        <f>SUM(I146:J146)</f>
        <v>150000000</v>
      </c>
      <c r="M146" s="350"/>
    </row>
    <row r="147" spans="1:16" s="384" customFormat="1" ht="16.5" thickBot="1">
      <c r="A147" s="358"/>
      <c r="B147" s="468">
        <v>8</v>
      </c>
      <c r="C147" s="359"/>
      <c r="D147" s="404"/>
      <c r="E147" s="360" t="s">
        <v>114</v>
      </c>
      <c r="F147" s="581">
        <v>248918066</v>
      </c>
      <c r="G147" s="581">
        <v>248918066</v>
      </c>
      <c r="H147" s="581">
        <f t="shared" si="17"/>
        <v>0</v>
      </c>
      <c r="I147" s="581">
        <v>248918066</v>
      </c>
      <c r="J147" s="581">
        <v>0</v>
      </c>
      <c r="K147" s="581">
        <f>SUM(I147:J147)</f>
        <v>248918066</v>
      </c>
      <c r="M147" s="350"/>
    </row>
    <row r="148" spans="1:16" s="470" customFormat="1" ht="16.5" thickBot="1">
      <c r="A148" s="677"/>
      <c r="B148" s="477"/>
      <c r="C148" s="477"/>
      <c r="D148" s="478"/>
      <c r="E148" s="476" t="s">
        <v>554</v>
      </c>
      <c r="F148" s="590">
        <f>SUM(F145:F147)</f>
        <v>248918066</v>
      </c>
      <c r="G148" s="590">
        <f t="shared" ref="G148:K148" si="28">SUM(G145:G147)</f>
        <v>398918066</v>
      </c>
      <c r="H148" s="590">
        <f t="shared" si="28"/>
        <v>0</v>
      </c>
      <c r="I148" s="590">
        <f t="shared" si="28"/>
        <v>398918066</v>
      </c>
      <c r="J148" s="590">
        <f t="shared" si="28"/>
        <v>0</v>
      </c>
      <c r="K148" s="590">
        <f t="shared" si="28"/>
        <v>398918066</v>
      </c>
      <c r="M148" s="350"/>
    </row>
    <row r="149" spans="1:16" s="384" customFormat="1" ht="16.5" thickBot="1">
      <c r="A149" s="348"/>
      <c r="B149" s="348"/>
      <c r="C149" s="344"/>
      <c r="D149" s="483"/>
      <c r="E149" s="346"/>
      <c r="F149" s="604"/>
      <c r="G149" s="604"/>
      <c r="H149" s="604"/>
      <c r="I149" s="604"/>
      <c r="J149" s="604"/>
      <c r="K149" s="604"/>
      <c r="M149" s="350"/>
    </row>
    <row r="150" spans="1:16" ht="16.5" thickBot="1">
      <c r="A150" s="804" t="s">
        <v>533</v>
      </c>
      <c r="B150" s="805"/>
      <c r="C150" s="805"/>
      <c r="D150" s="805"/>
      <c r="E150" s="806"/>
      <c r="F150" s="605">
        <f>SUM(F137,F148,F136,F127,F117,F88,F80,F76,F63,F143,F122)</f>
        <v>1903758720</v>
      </c>
      <c r="G150" s="605">
        <f t="shared" ref="G150:K150" si="29">SUM(G137,G148,G136,G127,G117,G88,G80,G76,G63,G143,G122)</f>
        <v>2153666993</v>
      </c>
      <c r="H150" s="605">
        <f t="shared" si="29"/>
        <v>84545410</v>
      </c>
      <c r="I150" s="605">
        <f t="shared" si="29"/>
        <v>2238212403</v>
      </c>
      <c r="J150" s="605">
        <f t="shared" si="29"/>
        <v>0</v>
      </c>
      <c r="K150" s="605">
        <f t="shared" si="29"/>
        <v>2238212403</v>
      </c>
      <c r="M150" s="350"/>
      <c r="N150" s="350"/>
      <c r="O150" s="350"/>
      <c r="P150" s="350"/>
    </row>
    <row r="151" spans="1:16">
      <c r="A151" s="484"/>
      <c r="B151" s="484"/>
      <c r="C151" s="485"/>
      <c r="D151" s="485"/>
      <c r="E151" s="485"/>
      <c r="F151" s="606"/>
      <c r="G151" s="606"/>
      <c r="H151" s="606"/>
      <c r="I151" s="606"/>
      <c r="J151" s="606"/>
      <c r="K151" s="606"/>
    </row>
    <row r="152" spans="1:16" s="384" customFormat="1">
      <c r="A152" s="486"/>
      <c r="B152" s="486"/>
      <c r="F152" s="607"/>
      <c r="G152" s="607"/>
      <c r="H152" s="607"/>
      <c r="I152" s="607">
        <f>'1.1.sz.mell.'!G132-'16A.'!I150</f>
        <v>0</v>
      </c>
      <c r="J152" s="607"/>
      <c r="K152" s="607"/>
    </row>
    <row r="153" spans="1:16" s="384" customFormat="1">
      <c r="A153" s="486"/>
      <c r="B153" s="486"/>
      <c r="F153" s="607"/>
      <c r="G153" s="607"/>
      <c r="H153" s="607"/>
      <c r="I153" s="607"/>
      <c r="J153" s="607"/>
      <c r="K153" s="607">
        <f>K150-'[2]16B.'!AR244</f>
        <v>84545410</v>
      </c>
    </row>
    <row r="154" spans="1:16" s="384" customFormat="1">
      <c r="A154" s="486"/>
      <c r="B154" s="486"/>
      <c r="F154" s="607"/>
      <c r="G154" s="607"/>
      <c r="H154" s="607"/>
      <c r="I154" s="607"/>
      <c r="J154" s="607"/>
      <c r="K154" s="607"/>
    </row>
    <row r="155" spans="1:16" s="384" customFormat="1">
      <c r="A155" s="486"/>
      <c r="B155" s="486"/>
      <c r="F155" s="607"/>
      <c r="G155" s="607"/>
      <c r="H155" s="607"/>
      <c r="I155" s="607"/>
      <c r="J155" s="607"/>
      <c r="K155" s="607"/>
    </row>
    <row r="156" spans="1:16" s="384" customFormat="1">
      <c r="A156" s="486"/>
      <c r="B156" s="486"/>
      <c r="F156" s="607"/>
      <c r="G156" s="607"/>
      <c r="H156" s="607"/>
      <c r="I156" s="607"/>
      <c r="J156" s="607"/>
      <c r="K156" s="607"/>
    </row>
    <row r="157" spans="1:16" s="384" customFormat="1">
      <c r="A157" s="486"/>
      <c r="B157" s="486"/>
      <c r="F157" s="607"/>
      <c r="G157" s="607"/>
      <c r="H157" s="607"/>
      <c r="I157" s="607"/>
      <c r="J157" s="607"/>
      <c r="K157" s="607"/>
    </row>
    <row r="158" spans="1:16" s="384" customFormat="1">
      <c r="A158" s="486"/>
      <c r="B158" s="486"/>
      <c r="F158" s="607"/>
      <c r="G158" s="607"/>
      <c r="H158" s="607"/>
      <c r="I158" s="607"/>
      <c r="J158" s="607"/>
      <c r="K158" s="607"/>
    </row>
    <row r="159" spans="1:16" s="384" customFormat="1">
      <c r="A159" s="486"/>
      <c r="B159" s="486"/>
      <c r="F159" s="607"/>
      <c r="G159" s="607"/>
      <c r="H159" s="607"/>
      <c r="I159" s="607"/>
      <c r="J159" s="607"/>
      <c r="K159" s="607"/>
    </row>
    <row r="160" spans="1:16" s="384" customFormat="1">
      <c r="A160" s="486"/>
      <c r="B160" s="486"/>
      <c r="F160" s="607"/>
      <c r="G160" s="607"/>
      <c r="H160" s="607"/>
      <c r="I160" s="607"/>
      <c r="J160" s="607"/>
      <c r="K160" s="607"/>
    </row>
    <row r="161" spans="1:11" s="384" customFormat="1">
      <c r="A161" s="486"/>
      <c r="B161" s="486"/>
      <c r="F161" s="607"/>
      <c r="G161" s="607"/>
      <c r="H161" s="607"/>
      <c r="I161" s="607"/>
      <c r="J161" s="607"/>
      <c r="K161" s="607"/>
    </row>
    <row r="162" spans="1:11" s="384" customFormat="1">
      <c r="A162" s="486"/>
      <c r="B162" s="486"/>
      <c r="F162" s="607"/>
      <c r="G162" s="607"/>
      <c r="H162" s="607"/>
      <c r="I162" s="607"/>
      <c r="J162" s="607"/>
      <c r="K162" s="607"/>
    </row>
    <row r="163" spans="1:11" s="384" customFormat="1">
      <c r="A163" s="486"/>
      <c r="B163" s="486"/>
      <c r="F163" s="607"/>
      <c r="G163" s="607"/>
      <c r="H163" s="607"/>
      <c r="I163" s="607"/>
      <c r="J163" s="607"/>
      <c r="K163" s="607"/>
    </row>
    <row r="164" spans="1:11" s="384" customFormat="1">
      <c r="A164" s="486"/>
      <c r="B164" s="486"/>
      <c r="F164" s="607"/>
      <c r="G164" s="607"/>
      <c r="H164" s="607"/>
      <c r="I164" s="607"/>
      <c r="J164" s="607"/>
      <c r="K164" s="607"/>
    </row>
    <row r="165" spans="1:11" s="384" customFormat="1">
      <c r="A165" s="486"/>
      <c r="B165" s="486"/>
      <c r="F165" s="607"/>
      <c r="G165" s="607"/>
      <c r="H165" s="607"/>
      <c r="I165" s="607"/>
      <c r="J165" s="607"/>
      <c r="K165" s="607"/>
    </row>
    <row r="166" spans="1:11" s="384" customFormat="1">
      <c r="A166" s="486"/>
      <c r="B166" s="486"/>
      <c r="F166" s="607"/>
      <c r="G166" s="607"/>
      <c r="H166" s="607"/>
      <c r="I166" s="607"/>
      <c r="J166" s="607"/>
      <c r="K166" s="607"/>
    </row>
    <row r="167" spans="1:11" s="384" customFormat="1">
      <c r="A167" s="486"/>
      <c r="B167" s="486"/>
      <c r="F167" s="607"/>
      <c r="G167" s="607"/>
      <c r="H167" s="607"/>
      <c r="I167" s="607"/>
      <c r="J167" s="607"/>
      <c r="K167" s="607"/>
    </row>
    <row r="168" spans="1:11" s="384" customFormat="1">
      <c r="A168" s="486"/>
      <c r="B168" s="486"/>
      <c r="F168" s="607"/>
      <c r="G168" s="607"/>
      <c r="H168" s="607"/>
      <c r="I168" s="607"/>
      <c r="J168" s="607"/>
      <c r="K168" s="607"/>
    </row>
  </sheetData>
  <mergeCells count="17">
    <mergeCell ref="H7:H11"/>
    <mergeCell ref="I7:I11"/>
    <mergeCell ref="J7:J11"/>
    <mergeCell ref="K7:K11"/>
    <mergeCell ref="A150:E150"/>
    <mergeCell ref="A7:A11"/>
    <mergeCell ref="B7:B11"/>
    <mergeCell ref="C7:C11"/>
    <mergeCell ref="D7:D11"/>
    <mergeCell ref="F7:F11"/>
    <mergeCell ref="G7:G11"/>
    <mergeCell ref="I1:K1"/>
    <mergeCell ref="A2:K2"/>
    <mergeCell ref="A3:K3"/>
    <mergeCell ref="A4:K4"/>
    <mergeCell ref="A5:D6"/>
    <mergeCell ref="E6:F6"/>
  </mergeCells>
  <printOptions horizontalCentered="1"/>
  <pageMargins left="0.15748031496062992" right="0.15748031496062992" top="0.55118110236220474" bottom="0.43307086614173229" header="0.31496062992125984" footer="0.27559055118110237"/>
  <pageSetup paperSize="9" scale="65" orientation="portrait" r:id="rId1"/>
  <headerFooter alignWithMargins="0">
    <oddFooter>&amp;R&amp;P</oddFooter>
  </headerFooter>
  <rowBreaks count="2" manualBreakCount="2">
    <brk id="88" max="7" man="1"/>
    <brk id="169" max="5" man="1"/>
  </rowBreaks>
  <colBreaks count="1" manualBreakCount="1">
    <brk id="11" max="22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S252"/>
  <sheetViews>
    <sheetView view="pageBreakPreview" zoomScale="85" zoomScaleNormal="100" zoomScaleSheetLayoutView="85" workbookViewId="0">
      <pane xSplit="5" ySplit="10" topLeftCell="F187" activePane="bottomRight" state="frozen"/>
      <selection activeCell="G12" sqref="G12"/>
      <selection pane="topRight" activeCell="G12" sqref="G12"/>
      <selection pane="bottomLeft" activeCell="G12" sqref="G12"/>
      <selection pane="bottomRight" activeCell="E187" sqref="E187"/>
    </sheetView>
  </sheetViews>
  <sheetFormatPr defaultColWidth="5" defaultRowHeight="15.75"/>
  <cols>
    <col min="1" max="1" width="4.85546875" style="424" customWidth="1"/>
    <col min="2" max="2" width="4.140625" style="424" customWidth="1"/>
    <col min="3" max="3" width="5.28515625" style="424" customWidth="1"/>
    <col min="4" max="4" width="6" style="424" customWidth="1"/>
    <col min="5" max="5" width="52" style="336" customWidth="1"/>
    <col min="6" max="7" width="18.5703125" style="424" customWidth="1"/>
    <col min="8" max="8" width="17.7109375" style="424" customWidth="1"/>
    <col min="9" max="9" width="18.28515625" style="424" customWidth="1"/>
    <col min="10" max="10" width="17.42578125" style="424" hidden="1" customWidth="1"/>
    <col min="11" max="11" width="18.5703125" style="424" hidden="1" customWidth="1"/>
    <col min="12" max="14" width="5" style="336" customWidth="1"/>
    <col min="15" max="15" width="19.5703125" style="336" bestFit="1" customWidth="1"/>
    <col min="16" max="16" width="19.7109375" style="336" customWidth="1"/>
    <col min="17" max="17" width="5" style="336"/>
    <col min="18" max="19" width="16.42578125" style="336" bestFit="1" customWidth="1"/>
    <col min="20" max="16384" width="5" style="336"/>
  </cols>
  <sheetData>
    <row r="1" spans="1:16">
      <c r="A1" s="788" t="s">
        <v>716</v>
      </c>
      <c r="B1" s="789"/>
      <c r="C1" s="789"/>
      <c r="D1" s="789"/>
      <c r="E1" s="789"/>
      <c r="F1" s="789"/>
      <c r="G1" s="789"/>
      <c r="H1" s="789"/>
      <c r="I1" s="789"/>
      <c r="J1" s="789"/>
      <c r="K1" s="790"/>
    </row>
    <row r="2" spans="1:16">
      <c r="A2" s="791" t="s">
        <v>468</v>
      </c>
      <c r="B2" s="792"/>
      <c r="C2" s="792"/>
      <c r="D2" s="792"/>
      <c r="E2" s="792"/>
      <c r="F2" s="792"/>
      <c r="G2" s="792"/>
      <c r="H2" s="792"/>
      <c r="I2" s="792"/>
      <c r="J2" s="792"/>
      <c r="K2" s="793"/>
    </row>
    <row r="3" spans="1:16" ht="16.5" thickBot="1">
      <c r="A3" s="794" t="s">
        <v>469</v>
      </c>
      <c r="B3" s="795"/>
      <c r="C3" s="795"/>
      <c r="D3" s="795"/>
      <c r="E3" s="795"/>
      <c r="F3" s="795"/>
      <c r="G3" s="795"/>
      <c r="H3" s="795"/>
      <c r="I3" s="795"/>
      <c r="J3" s="795"/>
      <c r="K3" s="796"/>
    </row>
    <row r="4" spans="1:16" s="338" customFormat="1">
      <c r="A4" s="820" t="s">
        <v>470</v>
      </c>
      <c r="B4" s="820"/>
      <c r="C4" s="820"/>
      <c r="D4" s="820"/>
      <c r="E4" s="337"/>
      <c r="F4" s="337"/>
      <c r="G4" s="337"/>
      <c r="H4" s="337"/>
      <c r="I4" s="337"/>
      <c r="J4" s="337"/>
      <c r="K4" s="337"/>
    </row>
    <row r="5" spans="1:16" ht="16.5" thickBot="1">
      <c r="A5" s="820"/>
      <c r="B5" s="820"/>
      <c r="C5" s="820"/>
      <c r="D5" s="820"/>
      <c r="E5" s="799"/>
      <c r="F5" s="799"/>
      <c r="G5" s="683"/>
      <c r="H5" s="683"/>
      <c r="I5" s="683"/>
      <c r="J5" s="683"/>
      <c r="K5" s="683" t="s">
        <v>751</v>
      </c>
    </row>
    <row r="6" spans="1:16" ht="15.75" customHeight="1">
      <c r="A6" s="807" t="s">
        <v>471</v>
      </c>
      <c r="B6" s="810" t="s">
        <v>472</v>
      </c>
      <c r="C6" s="810" t="s">
        <v>473</v>
      </c>
      <c r="D6" s="810" t="s">
        <v>474</v>
      </c>
      <c r="E6" s="339" t="s">
        <v>475</v>
      </c>
      <c r="F6" s="816" t="s">
        <v>737</v>
      </c>
      <c r="G6" s="801" t="s">
        <v>812</v>
      </c>
      <c r="H6" s="801" t="s">
        <v>746</v>
      </c>
      <c r="I6" s="801" t="s">
        <v>813</v>
      </c>
      <c r="J6" s="801" t="s">
        <v>777</v>
      </c>
      <c r="K6" s="801" t="s">
        <v>752</v>
      </c>
    </row>
    <row r="7" spans="1:16">
      <c r="A7" s="808"/>
      <c r="B7" s="811"/>
      <c r="C7" s="813"/>
      <c r="D7" s="813"/>
      <c r="E7" s="340" t="s">
        <v>476</v>
      </c>
      <c r="F7" s="817"/>
      <c r="G7" s="802"/>
      <c r="H7" s="802"/>
      <c r="I7" s="802"/>
      <c r="J7" s="802"/>
      <c r="K7" s="802"/>
    </row>
    <row r="8" spans="1:16">
      <c r="A8" s="808"/>
      <c r="B8" s="811"/>
      <c r="C8" s="813"/>
      <c r="D8" s="813"/>
      <c r="E8" s="340" t="s">
        <v>477</v>
      </c>
      <c r="F8" s="817"/>
      <c r="G8" s="802"/>
      <c r="H8" s="802"/>
      <c r="I8" s="802"/>
      <c r="J8" s="802"/>
      <c r="K8" s="802"/>
      <c r="O8" s="341"/>
    </row>
    <row r="9" spans="1:16">
      <c r="A9" s="808"/>
      <c r="B9" s="811"/>
      <c r="C9" s="813"/>
      <c r="D9" s="813"/>
      <c r="E9" s="340"/>
      <c r="F9" s="817"/>
      <c r="G9" s="802"/>
      <c r="H9" s="802"/>
      <c r="I9" s="802"/>
      <c r="J9" s="802"/>
      <c r="K9" s="802"/>
      <c r="O9" s="341"/>
    </row>
    <row r="10" spans="1:16" ht="16.5" thickBot="1">
      <c r="A10" s="809"/>
      <c r="B10" s="819"/>
      <c r="C10" s="814"/>
      <c r="D10" s="814"/>
      <c r="E10" s="342" t="s">
        <v>478</v>
      </c>
      <c r="F10" s="818"/>
      <c r="G10" s="803"/>
      <c r="H10" s="803"/>
      <c r="I10" s="803"/>
      <c r="J10" s="803"/>
      <c r="K10" s="803"/>
    </row>
    <row r="11" spans="1:16">
      <c r="A11" s="343">
        <v>102</v>
      </c>
      <c r="B11" s="344"/>
      <c r="C11" s="345"/>
      <c r="D11" s="345"/>
      <c r="E11" s="346" t="s">
        <v>479</v>
      </c>
      <c r="F11" s="347"/>
      <c r="G11" s="347"/>
      <c r="H11" s="347"/>
      <c r="I11" s="347"/>
      <c r="J11" s="347"/>
      <c r="K11" s="347"/>
    </row>
    <row r="12" spans="1:16">
      <c r="A12" s="679"/>
      <c r="B12" s="348"/>
      <c r="C12" s="345"/>
      <c r="D12" s="345"/>
      <c r="E12" s="346" t="s">
        <v>269</v>
      </c>
      <c r="F12" s="347"/>
      <c r="G12" s="347"/>
      <c r="H12" s="347"/>
      <c r="I12" s="347"/>
      <c r="J12" s="347"/>
      <c r="K12" s="347"/>
    </row>
    <row r="13" spans="1:16">
      <c r="A13" s="679"/>
      <c r="B13" s="344"/>
      <c r="C13" s="345">
        <v>1</v>
      </c>
      <c r="D13" s="345"/>
      <c r="E13" s="349" t="s">
        <v>534</v>
      </c>
      <c r="F13" s="347"/>
      <c r="G13" s="347"/>
      <c r="H13" s="347"/>
      <c r="I13" s="347"/>
      <c r="J13" s="347"/>
      <c r="K13" s="347"/>
    </row>
    <row r="14" spans="1:16">
      <c r="A14" s="679"/>
      <c r="B14" s="344"/>
      <c r="C14" s="345"/>
      <c r="D14" s="345">
        <v>1</v>
      </c>
      <c r="E14" s="349" t="s">
        <v>187</v>
      </c>
      <c r="F14" s="347">
        <v>43501000</v>
      </c>
      <c r="G14" s="347">
        <v>46347581</v>
      </c>
      <c r="H14" s="347">
        <f>I14-G14</f>
        <v>339400</v>
      </c>
      <c r="I14" s="347">
        <v>46686981</v>
      </c>
      <c r="J14" s="347">
        <v>0</v>
      </c>
      <c r="K14" s="347">
        <f t="shared" ref="K14:K23" si="0">SUM(I14:J14)</f>
        <v>46686981</v>
      </c>
      <c r="O14" s="350">
        <v>46347581</v>
      </c>
      <c r="P14" s="350">
        <f>G14-O14</f>
        <v>0</v>
      </c>
    </row>
    <row r="15" spans="1:16">
      <c r="A15" s="679"/>
      <c r="B15" s="344"/>
      <c r="C15" s="345"/>
      <c r="D15" s="345">
        <v>2</v>
      </c>
      <c r="E15" s="349" t="s">
        <v>480</v>
      </c>
      <c r="F15" s="347">
        <v>11988000</v>
      </c>
      <c r="G15" s="347">
        <v>12686182</v>
      </c>
      <c r="H15" s="347">
        <f t="shared" ref="H15:H78" si="1">I15-G15</f>
        <v>83349</v>
      </c>
      <c r="I15" s="347">
        <v>12769531</v>
      </c>
      <c r="J15" s="347">
        <v>0</v>
      </c>
      <c r="K15" s="347">
        <f t="shared" si="0"/>
        <v>12769531</v>
      </c>
      <c r="O15" s="350">
        <v>12686182</v>
      </c>
      <c r="P15" s="350">
        <f t="shared" ref="P15:P78" si="2">G15-O15</f>
        <v>0</v>
      </c>
    </row>
    <row r="16" spans="1:16">
      <c r="A16" s="679"/>
      <c r="B16" s="344"/>
      <c r="C16" s="345"/>
      <c r="D16" s="345">
        <v>3</v>
      </c>
      <c r="E16" s="349" t="s">
        <v>481</v>
      </c>
      <c r="F16" s="347">
        <v>153131000</v>
      </c>
      <c r="G16" s="347">
        <v>163847000</v>
      </c>
      <c r="H16" s="347">
        <f t="shared" si="1"/>
        <v>0</v>
      </c>
      <c r="I16" s="347">
        <v>163847000</v>
      </c>
      <c r="J16" s="347"/>
      <c r="K16" s="347">
        <f t="shared" si="0"/>
        <v>163847000</v>
      </c>
      <c r="O16" s="350">
        <v>163847000</v>
      </c>
      <c r="P16" s="350">
        <f t="shared" si="2"/>
        <v>0</v>
      </c>
    </row>
    <row r="17" spans="1:16" hidden="1">
      <c r="A17" s="679"/>
      <c r="B17" s="344"/>
      <c r="C17" s="345"/>
      <c r="D17" s="345">
        <v>4</v>
      </c>
      <c r="E17" s="487" t="s">
        <v>140</v>
      </c>
      <c r="F17" s="347"/>
      <c r="G17" s="347">
        <v>0</v>
      </c>
      <c r="H17" s="347">
        <f t="shared" si="1"/>
        <v>0</v>
      </c>
      <c r="I17" s="347">
        <v>0</v>
      </c>
      <c r="J17" s="347">
        <v>0</v>
      </c>
      <c r="K17" s="347">
        <f t="shared" si="0"/>
        <v>0</v>
      </c>
      <c r="O17" s="350">
        <v>0</v>
      </c>
      <c r="P17" s="350">
        <f t="shared" si="2"/>
        <v>0</v>
      </c>
    </row>
    <row r="18" spans="1:16">
      <c r="A18" s="679"/>
      <c r="B18" s="344"/>
      <c r="C18" s="345"/>
      <c r="D18" s="345">
        <v>5</v>
      </c>
      <c r="E18" s="487" t="s">
        <v>142</v>
      </c>
      <c r="F18" s="347">
        <v>1322000</v>
      </c>
      <c r="G18" s="347">
        <v>0</v>
      </c>
      <c r="H18" s="347">
        <f t="shared" si="1"/>
        <v>0</v>
      </c>
      <c r="I18" s="347">
        <v>0</v>
      </c>
      <c r="J18" s="347">
        <v>0</v>
      </c>
      <c r="K18" s="347">
        <f t="shared" si="0"/>
        <v>0</v>
      </c>
      <c r="O18" s="350">
        <v>0</v>
      </c>
      <c r="P18" s="350">
        <f t="shared" si="2"/>
        <v>0</v>
      </c>
    </row>
    <row r="19" spans="1:16">
      <c r="A19" s="679"/>
      <c r="B19" s="344"/>
      <c r="C19" s="345"/>
      <c r="D19" s="345">
        <v>6</v>
      </c>
      <c r="E19" s="487" t="s">
        <v>144</v>
      </c>
      <c r="F19" s="347">
        <v>3640000</v>
      </c>
      <c r="G19" s="347">
        <v>4162000</v>
      </c>
      <c r="H19" s="347">
        <f t="shared" si="1"/>
        <v>0</v>
      </c>
      <c r="I19" s="347">
        <v>4162000</v>
      </c>
      <c r="J19" s="347">
        <v>0</v>
      </c>
      <c r="K19" s="347">
        <f t="shared" si="0"/>
        <v>4162000</v>
      </c>
      <c r="O19" s="350">
        <v>4162000</v>
      </c>
      <c r="P19" s="350">
        <f t="shared" si="2"/>
        <v>0</v>
      </c>
    </row>
    <row r="20" spans="1:16" hidden="1">
      <c r="A20" s="679"/>
      <c r="B20" s="344"/>
      <c r="C20" s="345"/>
      <c r="D20" s="345">
        <v>7</v>
      </c>
      <c r="E20" s="487" t="s">
        <v>146</v>
      </c>
      <c r="F20" s="347"/>
      <c r="G20" s="347">
        <v>0</v>
      </c>
      <c r="H20" s="347">
        <f t="shared" si="1"/>
        <v>0</v>
      </c>
      <c r="I20" s="347">
        <v>0</v>
      </c>
      <c r="J20" s="347">
        <v>0</v>
      </c>
      <c r="K20" s="347">
        <f t="shared" si="0"/>
        <v>0</v>
      </c>
      <c r="O20" s="350">
        <v>0</v>
      </c>
      <c r="P20" s="350">
        <f t="shared" si="2"/>
        <v>0</v>
      </c>
    </row>
    <row r="21" spans="1:16" hidden="1">
      <c r="A21" s="679"/>
      <c r="B21" s="344"/>
      <c r="C21" s="345"/>
      <c r="D21" s="345">
        <v>8</v>
      </c>
      <c r="E21" s="487" t="s">
        <v>535</v>
      </c>
      <c r="F21" s="347"/>
      <c r="G21" s="347">
        <v>0</v>
      </c>
      <c r="H21" s="347">
        <f t="shared" si="1"/>
        <v>0</v>
      </c>
      <c r="I21" s="347">
        <v>0</v>
      </c>
      <c r="J21" s="347">
        <v>0</v>
      </c>
      <c r="K21" s="347">
        <f t="shared" si="0"/>
        <v>0</v>
      </c>
      <c r="O21" s="350">
        <v>0</v>
      </c>
      <c r="P21" s="350">
        <f t="shared" si="2"/>
        <v>0</v>
      </c>
    </row>
    <row r="22" spans="1:16" hidden="1">
      <c r="A22" s="679"/>
      <c r="B22" s="344"/>
      <c r="C22" s="345"/>
      <c r="D22" s="345">
        <v>9</v>
      </c>
      <c r="E22" s="487" t="s">
        <v>346</v>
      </c>
      <c r="F22" s="347"/>
      <c r="G22" s="347">
        <v>0</v>
      </c>
      <c r="H22" s="347">
        <f t="shared" si="1"/>
        <v>0</v>
      </c>
      <c r="I22" s="347">
        <v>0</v>
      </c>
      <c r="J22" s="347">
        <v>0</v>
      </c>
      <c r="K22" s="347">
        <f t="shared" si="0"/>
        <v>0</v>
      </c>
      <c r="O22" s="350">
        <v>0</v>
      </c>
      <c r="P22" s="350">
        <f t="shared" si="2"/>
        <v>0</v>
      </c>
    </row>
    <row r="23" spans="1:16" hidden="1">
      <c r="A23" s="679"/>
      <c r="B23" s="344"/>
      <c r="C23" s="345"/>
      <c r="D23" s="345">
        <v>10</v>
      </c>
      <c r="E23" s="349" t="s">
        <v>193</v>
      </c>
      <c r="F23" s="347"/>
      <c r="G23" s="347">
        <v>0</v>
      </c>
      <c r="H23" s="347">
        <f t="shared" si="1"/>
        <v>0</v>
      </c>
      <c r="I23" s="347">
        <v>0</v>
      </c>
      <c r="J23" s="347">
        <v>0</v>
      </c>
      <c r="K23" s="347">
        <f t="shared" si="0"/>
        <v>0</v>
      </c>
      <c r="O23" s="350">
        <v>0</v>
      </c>
      <c r="P23" s="350">
        <f t="shared" si="2"/>
        <v>0</v>
      </c>
    </row>
    <row r="24" spans="1:16">
      <c r="A24" s="351"/>
      <c r="B24" s="352"/>
      <c r="C24" s="353"/>
      <c r="D24" s="353"/>
      <c r="E24" s="354" t="s">
        <v>482</v>
      </c>
      <c r="F24" s="355">
        <f>SUM(F14:F23)</f>
        <v>213582000</v>
      </c>
      <c r="G24" s="355">
        <f t="shared" ref="G24:K24" si="3">SUM(G14:G23)</f>
        <v>227042763</v>
      </c>
      <c r="H24" s="355">
        <f t="shared" si="3"/>
        <v>422749</v>
      </c>
      <c r="I24" s="355">
        <f t="shared" si="3"/>
        <v>227465512</v>
      </c>
      <c r="J24" s="355">
        <f t="shared" si="3"/>
        <v>0</v>
      </c>
      <c r="K24" s="355">
        <f t="shared" si="3"/>
        <v>227465512</v>
      </c>
      <c r="O24" s="350">
        <v>227042763</v>
      </c>
      <c r="P24" s="350">
        <f t="shared" si="2"/>
        <v>0</v>
      </c>
    </row>
    <row r="25" spans="1:16">
      <c r="A25" s="356"/>
      <c r="B25" s="348">
        <v>1</v>
      </c>
      <c r="C25" s="357"/>
      <c r="D25" s="357"/>
      <c r="E25" s="346" t="s">
        <v>483</v>
      </c>
      <c r="F25" s="347"/>
      <c r="G25" s="347">
        <v>0</v>
      </c>
      <c r="H25" s="347">
        <f t="shared" si="1"/>
        <v>0</v>
      </c>
      <c r="I25" s="347">
        <v>0</v>
      </c>
      <c r="J25" s="347">
        <v>0</v>
      </c>
      <c r="K25" s="347">
        <f t="shared" ref="K25:K36" si="4">SUM(I25:J25)</f>
        <v>0</v>
      </c>
      <c r="O25" s="350">
        <v>0</v>
      </c>
      <c r="P25" s="350">
        <f t="shared" si="2"/>
        <v>0</v>
      </c>
    </row>
    <row r="26" spans="1:16">
      <c r="A26" s="679"/>
      <c r="B26" s="344"/>
      <c r="C26" s="345">
        <v>1</v>
      </c>
      <c r="D26" s="345"/>
      <c r="E26" s="349" t="s">
        <v>534</v>
      </c>
      <c r="F26" s="347"/>
      <c r="G26" s="347">
        <v>0</v>
      </c>
      <c r="H26" s="347">
        <f t="shared" si="1"/>
        <v>0</v>
      </c>
      <c r="I26" s="347">
        <v>0</v>
      </c>
      <c r="J26" s="347">
        <v>0</v>
      </c>
      <c r="K26" s="347">
        <f t="shared" si="4"/>
        <v>0</v>
      </c>
      <c r="O26" s="350">
        <v>0</v>
      </c>
      <c r="P26" s="350">
        <f t="shared" si="2"/>
        <v>0</v>
      </c>
    </row>
    <row r="27" spans="1:16">
      <c r="A27" s="679"/>
      <c r="B27" s="344"/>
      <c r="C27" s="345"/>
      <c r="D27" s="345">
        <v>1</v>
      </c>
      <c r="E27" s="349" t="s">
        <v>187</v>
      </c>
      <c r="F27" s="347">
        <v>242142000</v>
      </c>
      <c r="G27" s="347">
        <v>242943733</v>
      </c>
      <c r="H27" s="347">
        <f t="shared" si="1"/>
        <v>496704</v>
      </c>
      <c r="I27" s="347">
        <v>243440437</v>
      </c>
      <c r="J27" s="347"/>
      <c r="K27" s="347">
        <f t="shared" si="4"/>
        <v>243440437</v>
      </c>
      <c r="O27" s="350">
        <v>242943733</v>
      </c>
      <c r="P27" s="350">
        <f t="shared" si="2"/>
        <v>0</v>
      </c>
    </row>
    <row r="28" spans="1:16">
      <c r="A28" s="679"/>
      <c r="B28" s="344"/>
      <c r="C28" s="345"/>
      <c r="D28" s="345">
        <v>2</v>
      </c>
      <c r="E28" s="349" t="s">
        <v>484</v>
      </c>
      <c r="F28" s="347">
        <v>69845000</v>
      </c>
      <c r="G28" s="347">
        <v>70160969</v>
      </c>
      <c r="H28" s="347">
        <f t="shared" si="1"/>
        <v>134109</v>
      </c>
      <c r="I28" s="347">
        <v>70295078</v>
      </c>
      <c r="J28" s="347"/>
      <c r="K28" s="347">
        <f t="shared" si="4"/>
        <v>70295078</v>
      </c>
      <c r="O28" s="350">
        <v>70160969</v>
      </c>
      <c r="P28" s="350">
        <f t="shared" si="2"/>
        <v>0</v>
      </c>
    </row>
    <row r="29" spans="1:16">
      <c r="A29" s="679"/>
      <c r="B29" s="344"/>
      <c r="C29" s="345"/>
      <c r="D29" s="345">
        <v>3</v>
      </c>
      <c r="E29" s="349" t="s">
        <v>481</v>
      </c>
      <c r="F29" s="347">
        <v>91199000</v>
      </c>
      <c r="G29" s="347">
        <v>97976000</v>
      </c>
      <c r="H29" s="347">
        <f t="shared" si="1"/>
        <v>315000</v>
      </c>
      <c r="I29" s="347">
        <v>98291000</v>
      </c>
      <c r="J29" s="347"/>
      <c r="K29" s="347">
        <f t="shared" si="4"/>
        <v>98291000</v>
      </c>
      <c r="O29" s="350">
        <v>97976000</v>
      </c>
      <c r="P29" s="350">
        <f t="shared" si="2"/>
        <v>0</v>
      </c>
    </row>
    <row r="30" spans="1:16" hidden="1">
      <c r="A30" s="679"/>
      <c r="B30" s="344"/>
      <c r="C30" s="345"/>
      <c r="D30" s="345">
        <v>4</v>
      </c>
      <c r="E30" s="487" t="s">
        <v>140</v>
      </c>
      <c r="F30" s="347"/>
      <c r="G30" s="347">
        <v>0</v>
      </c>
      <c r="H30" s="347">
        <f t="shared" si="1"/>
        <v>0</v>
      </c>
      <c r="I30" s="347">
        <v>0</v>
      </c>
      <c r="J30" s="347"/>
      <c r="K30" s="347">
        <f t="shared" si="4"/>
        <v>0</v>
      </c>
      <c r="O30" s="350">
        <v>0</v>
      </c>
      <c r="P30" s="350">
        <f t="shared" si="2"/>
        <v>0</v>
      </c>
    </row>
    <row r="31" spans="1:16">
      <c r="A31" s="679"/>
      <c r="B31" s="344"/>
      <c r="C31" s="345"/>
      <c r="D31" s="345">
        <v>5</v>
      </c>
      <c r="E31" s="487" t="s">
        <v>142</v>
      </c>
      <c r="F31" s="347">
        <v>1317000</v>
      </c>
      <c r="G31" s="347">
        <v>0</v>
      </c>
      <c r="H31" s="347">
        <f t="shared" si="1"/>
        <v>0</v>
      </c>
      <c r="I31" s="347">
        <v>0</v>
      </c>
      <c r="J31" s="347"/>
      <c r="K31" s="347">
        <f t="shared" si="4"/>
        <v>0</v>
      </c>
      <c r="O31" s="350">
        <v>0</v>
      </c>
      <c r="P31" s="350">
        <f t="shared" si="2"/>
        <v>0</v>
      </c>
    </row>
    <row r="32" spans="1:16">
      <c r="A32" s="679"/>
      <c r="B32" s="344"/>
      <c r="C32" s="345"/>
      <c r="D32" s="345">
        <v>6</v>
      </c>
      <c r="E32" s="487" t="s">
        <v>144</v>
      </c>
      <c r="F32" s="347">
        <v>2780000</v>
      </c>
      <c r="G32" s="347">
        <v>3465880</v>
      </c>
      <c r="H32" s="347">
        <f t="shared" si="1"/>
        <v>0</v>
      </c>
      <c r="I32" s="347">
        <v>3465880</v>
      </c>
      <c r="J32" s="347"/>
      <c r="K32" s="347">
        <f t="shared" si="4"/>
        <v>3465880</v>
      </c>
      <c r="O32" s="350">
        <v>3465880</v>
      </c>
      <c r="P32" s="350">
        <f t="shared" si="2"/>
        <v>0</v>
      </c>
    </row>
    <row r="33" spans="1:16" hidden="1">
      <c r="A33" s="679"/>
      <c r="B33" s="344"/>
      <c r="C33" s="345"/>
      <c r="D33" s="345">
        <v>7</v>
      </c>
      <c r="E33" s="487" t="s">
        <v>146</v>
      </c>
      <c r="F33" s="347"/>
      <c r="G33" s="347">
        <v>0</v>
      </c>
      <c r="H33" s="347">
        <f t="shared" si="1"/>
        <v>0</v>
      </c>
      <c r="I33" s="347">
        <v>0</v>
      </c>
      <c r="J33" s="347">
        <v>0</v>
      </c>
      <c r="K33" s="347">
        <f t="shared" si="4"/>
        <v>0</v>
      </c>
      <c r="O33" s="350">
        <v>0</v>
      </c>
      <c r="P33" s="350">
        <f t="shared" si="2"/>
        <v>0</v>
      </c>
    </row>
    <row r="34" spans="1:16" hidden="1">
      <c r="A34" s="679"/>
      <c r="B34" s="344"/>
      <c r="C34" s="345"/>
      <c r="D34" s="345">
        <v>8</v>
      </c>
      <c r="E34" s="487" t="s">
        <v>535</v>
      </c>
      <c r="F34" s="347"/>
      <c r="G34" s="347">
        <v>0</v>
      </c>
      <c r="H34" s="347">
        <f t="shared" si="1"/>
        <v>0</v>
      </c>
      <c r="I34" s="347">
        <v>0</v>
      </c>
      <c r="J34" s="347">
        <v>0</v>
      </c>
      <c r="K34" s="347">
        <f t="shared" si="4"/>
        <v>0</v>
      </c>
      <c r="O34" s="350">
        <v>0</v>
      </c>
      <c r="P34" s="350">
        <f t="shared" si="2"/>
        <v>0</v>
      </c>
    </row>
    <row r="35" spans="1:16" hidden="1">
      <c r="A35" s="679"/>
      <c r="B35" s="344"/>
      <c r="C35" s="345"/>
      <c r="D35" s="345">
        <v>9</v>
      </c>
      <c r="E35" s="487" t="s">
        <v>346</v>
      </c>
      <c r="F35" s="347"/>
      <c r="G35" s="347">
        <v>0</v>
      </c>
      <c r="H35" s="347">
        <f t="shared" si="1"/>
        <v>0</v>
      </c>
      <c r="I35" s="347">
        <v>0</v>
      </c>
      <c r="J35" s="347">
        <v>0</v>
      </c>
      <c r="K35" s="347">
        <f t="shared" si="4"/>
        <v>0</v>
      </c>
      <c r="O35" s="350">
        <v>0</v>
      </c>
      <c r="P35" s="350">
        <f t="shared" si="2"/>
        <v>0</v>
      </c>
    </row>
    <row r="36" spans="1:16" hidden="1">
      <c r="A36" s="679"/>
      <c r="B36" s="344"/>
      <c r="C36" s="345"/>
      <c r="D36" s="345">
        <v>10</v>
      </c>
      <c r="E36" s="349" t="s">
        <v>193</v>
      </c>
      <c r="F36" s="347"/>
      <c r="G36" s="347">
        <v>0</v>
      </c>
      <c r="H36" s="347">
        <f t="shared" si="1"/>
        <v>0</v>
      </c>
      <c r="I36" s="347">
        <v>0</v>
      </c>
      <c r="J36" s="347">
        <v>0</v>
      </c>
      <c r="K36" s="347">
        <f t="shared" si="4"/>
        <v>0</v>
      </c>
      <c r="O36" s="350">
        <v>0</v>
      </c>
      <c r="P36" s="350">
        <f t="shared" si="2"/>
        <v>0</v>
      </c>
    </row>
    <row r="37" spans="1:16">
      <c r="A37" s="351"/>
      <c r="B37" s="352"/>
      <c r="C37" s="353"/>
      <c r="D37" s="353"/>
      <c r="E37" s="354" t="s">
        <v>485</v>
      </c>
      <c r="F37" s="355">
        <f>SUM(F27:F36,)</f>
        <v>407283000</v>
      </c>
      <c r="G37" s="355">
        <f t="shared" ref="G37:K37" si="5">SUM(G27:G36,)</f>
        <v>414546582</v>
      </c>
      <c r="H37" s="355">
        <f t="shared" si="5"/>
        <v>945813</v>
      </c>
      <c r="I37" s="355">
        <f t="shared" si="5"/>
        <v>415492395</v>
      </c>
      <c r="J37" s="355">
        <f t="shared" si="5"/>
        <v>0</v>
      </c>
      <c r="K37" s="355">
        <f t="shared" si="5"/>
        <v>415492395</v>
      </c>
      <c r="O37" s="350">
        <v>414546582</v>
      </c>
      <c r="P37" s="350">
        <f t="shared" si="2"/>
        <v>0</v>
      </c>
    </row>
    <row r="38" spans="1:16">
      <c r="A38" s="679"/>
      <c r="B38" s="348">
        <v>2</v>
      </c>
      <c r="C38" s="345"/>
      <c r="D38" s="345"/>
      <c r="E38" s="346" t="s">
        <v>271</v>
      </c>
      <c r="F38" s="347"/>
      <c r="G38" s="347">
        <v>0</v>
      </c>
      <c r="H38" s="347">
        <f t="shared" si="1"/>
        <v>0</v>
      </c>
      <c r="I38" s="347">
        <v>0</v>
      </c>
      <c r="J38" s="347">
        <v>0</v>
      </c>
      <c r="K38" s="347">
        <f t="shared" ref="K38:K49" si="6">SUM(I38:J38)</f>
        <v>0</v>
      </c>
      <c r="O38" s="350">
        <v>0</v>
      </c>
      <c r="P38" s="350">
        <f t="shared" si="2"/>
        <v>0</v>
      </c>
    </row>
    <row r="39" spans="1:16">
      <c r="A39" s="679"/>
      <c r="B39" s="344"/>
      <c r="C39" s="345">
        <v>1</v>
      </c>
      <c r="D39" s="345"/>
      <c r="E39" s="349" t="s">
        <v>534</v>
      </c>
      <c r="F39" s="347"/>
      <c r="G39" s="347">
        <v>0</v>
      </c>
      <c r="H39" s="347">
        <f t="shared" si="1"/>
        <v>0</v>
      </c>
      <c r="I39" s="347">
        <v>0</v>
      </c>
      <c r="J39" s="347">
        <v>0</v>
      </c>
      <c r="K39" s="347">
        <f t="shared" si="6"/>
        <v>0</v>
      </c>
      <c r="O39" s="350">
        <v>0</v>
      </c>
      <c r="P39" s="350">
        <f t="shared" si="2"/>
        <v>0</v>
      </c>
    </row>
    <row r="40" spans="1:16">
      <c r="A40" s="679"/>
      <c r="B40" s="344"/>
      <c r="C40" s="345"/>
      <c r="D40" s="345">
        <v>1</v>
      </c>
      <c r="E40" s="349" t="s">
        <v>187</v>
      </c>
      <c r="F40" s="347">
        <v>24787000</v>
      </c>
      <c r="G40" s="347">
        <v>23947900</v>
      </c>
      <c r="H40" s="347">
        <f t="shared" si="1"/>
        <v>142600</v>
      </c>
      <c r="I40" s="347">
        <v>24090500</v>
      </c>
      <c r="J40" s="347"/>
      <c r="K40" s="347">
        <f t="shared" si="6"/>
        <v>24090500</v>
      </c>
      <c r="O40" s="350">
        <v>23947900</v>
      </c>
      <c r="P40" s="350">
        <f t="shared" si="2"/>
        <v>0</v>
      </c>
    </row>
    <row r="41" spans="1:16">
      <c r="A41" s="679"/>
      <c r="B41" s="344"/>
      <c r="C41" s="345"/>
      <c r="D41" s="345">
        <v>2</v>
      </c>
      <c r="E41" s="349" t="s">
        <v>484</v>
      </c>
      <c r="F41" s="347">
        <v>6767000</v>
      </c>
      <c r="G41" s="347">
        <v>6695483</v>
      </c>
      <c r="H41" s="347">
        <f t="shared" si="1"/>
        <v>16902</v>
      </c>
      <c r="I41" s="347">
        <v>6712385</v>
      </c>
      <c r="J41" s="347"/>
      <c r="K41" s="347">
        <f t="shared" si="6"/>
        <v>6712385</v>
      </c>
      <c r="O41" s="350">
        <v>6695483</v>
      </c>
      <c r="P41" s="350">
        <f t="shared" si="2"/>
        <v>0</v>
      </c>
    </row>
    <row r="42" spans="1:16">
      <c r="A42" s="679"/>
      <c r="B42" s="344"/>
      <c r="C42" s="345"/>
      <c r="D42" s="345">
        <v>3</v>
      </c>
      <c r="E42" s="349" t="s">
        <v>481</v>
      </c>
      <c r="F42" s="347">
        <v>17753000</v>
      </c>
      <c r="G42" s="347">
        <v>17391915</v>
      </c>
      <c r="H42" s="347">
        <f t="shared" si="1"/>
        <v>1975494</v>
      </c>
      <c r="I42" s="347">
        <v>19367409</v>
      </c>
      <c r="J42" s="347"/>
      <c r="K42" s="347">
        <f t="shared" si="6"/>
        <v>19367409</v>
      </c>
      <c r="O42" s="350">
        <v>17391915</v>
      </c>
      <c r="P42" s="350">
        <f t="shared" si="2"/>
        <v>0</v>
      </c>
    </row>
    <row r="43" spans="1:16" hidden="1">
      <c r="A43" s="679"/>
      <c r="B43" s="344"/>
      <c r="C43" s="345"/>
      <c r="D43" s="345">
        <v>4</v>
      </c>
      <c r="E43" s="487" t="s">
        <v>140</v>
      </c>
      <c r="F43" s="347"/>
      <c r="G43" s="347">
        <v>0</v>
      </c>
      <c r="H43" s="347">
        <f t="shared" si="1"/>
        <v>0</v>
      </c>
      <c r="I43" s="347">
        <v>0</v>
      </c>
      <c r="J43" s="347"/>
      <c r="K43" s="347">
        <f t="shared" si="6"/>
        <v>0</v>
      </c>
      <c r="O43" s="350">
        <v>0</v>
      </c>
      <c r="P43" s="350">
        <f t="shared" si="2"/>
        <v>0</v>
      </c>
    </row>
    <row r="44" spans="1:16">
      <c r="A44" s="679"/>
      <c r="B44" s="344"/>
      <c r="C44" s="345"/>
      <c r="D44" s="345">
        <v>5</v>
      </c>
      <c r="E44" s="487" t="s">
        <v>142</v>
      </c>
      <c r="F44" s="347">
        <v>1226000</v>
      </c>
      <c r="G44" s="347">
        <v>0</v>
      </c>
      <c r="H44" s="347">
        <f t="shared" si="1"/>
        <v>0</v>
      </c>
      <c r="I44" s="347">
        <v>0</v>
      </c>
      <c r="J44" s="347"/>
      <c r="K44" s="347">
        <f t="shared" si="6"/>
        <v>0</v>
      </c>
      <c r="O44" s="350">
        <v>0</v>
      </c>
      <c r="P44" s="350">
        <f t="shared" si="2"/>
        <v>0</v>
      </c>
    </row>
    <row r="45" spans="1:16">
      <c r="A45" s="679"/>
      <c r="B45" s="344"/>
      <c r="C45" s="345"/>
      <c r="D45" s="345">
        <v>6</v>
      </c>
      <c r="E45" s="487" t="s">
        <v>144</v>
      </c>
      <c r="F45" s="347">
        <v>191000</v>
      </c>
      <c r="G45" s="347">
        <v>1965000</v>
      </c>
      <c r="H45" s="347">
        <f t="shared" si="1"/>
        <v>0</v>
      </c>
      <c r="I45" s="347">
        <v>1965000</v>
      </c>
      <c r="J45" s="347"/>
      <c r="K45" s="347">
        <f t="shared" si="6"/>
        <v>1965000</v>
      </c>
      <c r="O45" s="350">
        <v>1965000</v>
      </c>
      <c r="P45" s="350">
        <f t="shared" si="2"/>
        <v>0</v>
      </c>
    </row>
    <row r="46" spans="1:16" hidden="1">
      <c r="A46" s="679"/>
      <c r="B46" s="344"/>
      <c r="C46" s="345"/>
      <c r="D46" s="345">
        <v>7</v>
      </c>
      <c r="E46" s="487" t="s">
        <v>146</v>
      </c>
      <c r="F46" s="347"/>
      <c r="G46" s="347">
        <v>0</v>
      </c>
      <c r="H46" s="347">
        <f t="shared" si="1"/>
        <v>0</v>
      </c>
      <c r="I46" s="347">
        <v>0</v>
      </c>
      <c r="J46" s="347">
        <v>0</v>
      </c>
      <c r="K46" s="347">
        <f t="shared" si="6"/>
        <v>0</v>
      </c>
      <c r="O46" s="350">
        <v>0</v>
      </c>
      <c r="P46" s="350">
        <f t="shared" si="2"/>
        <v>0</v>
      </c>
    </row>
    <row r="47" spans="1:16" hidden="1">
      <c r="A47" s="679"/>
      <c r="B47" s="344"/>
      <c r="C47" s="345"/>
      <c r="D47" s="345">
        <v>8</v>
      </c>
      <c r="E47" s="487" t="s">
        <v>535</v>
      </c>
      <c r="F47" s="347"/>
      <c r="G47" s="347">
        <v>0</v>
      </c>
      <c r="H47" s="347">
        <f t="shared" si="1"/>
        <v>0</v>
      </c>
      <c r="I47" s="347">
        <v>0</v>
      </c>
      <c r="J47" s="347">
        <v>0</v>
      </c>
      <c r="K47" s="347">
        <f t="shared" si="6"/>
        <v>0</v>
      </c>
      <c r="O47" s="350">
        <v>0</v>
      </c>
      <c r="P47" s="350">
        <f t="shared" si="2"/>
        <v>0</v>
      </c>
    </row>
    <row r="48" spans="1:16" hidden="1">
      <c r="A48" s="679"/>
      <c r="B48" s="344"/>
      <c r="C48" s="345"/>
      <c r="D48" s="345">
        <v>9</v>
      </c>
      <c r="E48" s="487" t="s">
        <v>346</v>
      </c>
      <c r="F48" s="347"/>
      <c r="G48" s="347">
        <v>0</v>
      </c>
      <c r="H48" s="347">
        <f t="shared" si="1"/>
        <v>0</v>
      </c>
      <c r="I48" s="347">
        <v>0</v>
      </c>
      <c r="J48" s="347">
        <v>0</v>
      </c>
      <c r="K48" s="347">
        <f t="shared" si="6"/>
        <v>0</v>
      </c>
      <c r="O48" s="350">
        <v>0</v>
      </c>
      <c r="P48" s="350">
        <f t="shared" si="2"/>
        <v>0</v>
      </c>
    </row>
    <row r="49" spans="1:16" hidden="1">
      <c r="A49" s="358"/>
      <c r="B49" s="359"/>
      <c r="C49" s="359"/>
      <c r="D49" s="345">
        <v>10</v>
      </c>
      <c r="E49" s="360" t="s">
        <v>193</v>
      </c>
      <c r="F49" s="347"/>
      <c r="G49" s="347">
        <v>0</v>
      </c>
      <c r="H49" s="347">
        <f t="shared" si="1"/>
        <v>0</v>
      </c>
      <c r="I49" s="347">
        <v>0</v>
      </c>
      <c r="J49" s="347">
        <v>0</v>
      </c>
      <c r="K49" s="347">
        <f t="shared" si="6"/>
        <v>0</v>
      </c>
      <c r="O49" s="350">
        <v>0</v>
      </c>
      <c r="P49" s="350">
        <f t="shared" si="2"/>
        <v>0</v>
      </c>
    </row>
    <row r="50" spans="1:16">
      <c r="A50" s="351"/>
      <c r="B50" s="352"/>
      <c r="C50" s="353"/>
      <c r="D50" s="353"/>
      <c r="E50" s="354" t="s">
        <v>486</v>
      </c>
      <c r="F50" s="355">
        <f>SUM(F40:F49)</f>
        <v>50724000</v>
      </c>
      <c r="G50" s="355">
        <f t="shared" ref="G50:K50" si="7">SUM(G40:G49)</f>
        <v>50000298</v>
      </c>
      <c r="H50" s="355">
        <f t="shared" si="7"/>
        <v>2134996</v>
      </c>
      <c r="I50" s="355">
        <f t="shared" si="7"/>
        <v>52135294</v>
      </c>
      <c r="J50" s="355">
        <f t="shared" si="7"/>
        <v>0</v>
      </c>
      <c r="K50" s="355">
        <f t="shared" si="7"/>
        <v>52135294</v>
      </c>
      <c r="O50" s="350">
        <v>50000298</v>
      </c>
      <c r="P50" s="350">
        <f t="shared" si="2"/>
        <v>0</v>
      </c>
    </row>
    <row r="51" spans="1:16">
      <c r="A51" s="679"/>
      <c r="B51" s="348">
        <v>4</v>
      </c>
      <c r="C51" s="345"/>
      <c r="D51" s="345"/>
      <c r="E51" s="346" t="s">
        <v>487</v>
      </c>
      <c r="F51" s="347"/>
      <c r="G51" s="347">
        <v>0</v>
      </c>
      <c r="H51" s="347">
        <f t="shared" si="1"/>
        <v>0</v>
      </c>
      <c r="I51" s="347">
        <v>0</v>
      </c>
      <c r="J51" s="347">
        <v>0</v>
      </c>
      <c r="K51" s="347">
        <f t="shared" ref="K51:K62" si="8">SUM(I51:J51)</f>
        <v>0</v>
      </c>
      <c r="O51" s="350">
        <v>0</v>
      </c>
      <c r="P51" s="350">
        <f t="shared" si="2"/>
        <v>0</v>
      </c>
    </row>
    <row r="52" spans="1:16">
      <c r="A52" s="679"/>
      <c r="B52" s="344"/>
      <c r="C52" s="345">
        <v>1</v>
      </c>
      <c r="D52" s="345"/>
      <c r="E52" s="349" t="s">
        <v>534</v>
      </c>
      <c r="F52" s="347"/>
      <c r="G52" s="347">
        <v>0</v>
      </c>
      <c r="H52" s="347">
        <f t="shared" si="1"/>
        <v>0</v>
      </c>
      <c r="I52" s="347">
        <v>0</v>
      </c>
      <c r="J52" s="347">
        <v>0</v>
      </c>
      <c r="K52" s="347">
        <f t="shared" si="8"/>
        <v>0</v>
      </c>
      <c r="O52" s="350">
        <v>0</v>
      </c>
      <c r="P52" s="350">
        <f t="shared" si="2"/>
        <v>0</v>
      </c>
    </row>
    <row r="53" spans="1:16">
      <c r="A53" s="679"/>
      <c r="B53" s="344"/>
      <c r="C53" s="345"/>
      <c r="D53" s="345">
        <v>1</v>
      </c>
      <c r="E53" s="349" t="s">
        <v>488</v>
      </c>
      <c r="F53" s="347">
        <v>14098000</v>
      </c>
      <c r="G53" s="347">
        <v>14721500</v>
      </c>
      <c r="H53" s="347">
        <f t="shared" si="1"/>
        <v>74600</v>
      </c>
      <c r="I53" s="347">
        <v>14796100</v>
      </c>
      <c r="J53" s="347"/>
      <c r="K53" s="347">
        <f t="shared" si="8"/>
        <v>14796100</v>
      </c>
      <c r="O53" s="350">
        <v>14721500</v>
      </c>
      <c r="P53" s="350">
        <f t="shared" si="2"/>
        <v>0</v>
      </c>
    </row>
    <row r="54" spans="1:16">
      <c r="A54" s="679"/>
      <c r="B54" s="344"/>
      <c r="C54" s="345"/>
      <c r="D54" s="345">
        <v>2</v>
      </c>
      <c r="E54" s="349" t="s">
        <v>484</v>
      </c>
      <c r="F54" s="347">
        <v>3753000</v>
      </c>
      <c r="G54" s="347">
        <v>3948845</v>
      </c>
      <c r="H54" s="347">
        <f t="shared" si="1"/>
        <v>20142</v>
      </c>
      <c r="I54" s="347">
        <v>3968987</v>
      </c>
      <c r="J54" s="347"/>
      <c r="K54" s="347">
        <f t="shared" si="8"/>
        <v>3968987</v>
      </c>
      <c r="O54" s="350">
        <v>3948845</v>
      </c>
      <c r="P54" s="350">
        <f t="shared" si="2"/>
        <v>0</v>
      </c>
    </row>
    <row r="55" spans="1:16">
      <c r="A55" s="679"/>
      <c r="B55" s="344"/>
      <c r="C55" s="345"/>
      <c r="D55" s="345">
        <v>3</v>
      </c>
      <c r="E55" s="349" t="s">
        <v>489</v>
      </c>
      <c r="F55" s="347">
        <v>6577000</v>
      </c>
      <c r="G55" s="347">
        <v>7231828</v>
      </c>
      <c r="H55" s="347">
        <f t="shared" si="1"/>
        <v>159000</v>
      </c>
      <c r="I55" s="347">
        <v>7390828</v>
      </c>
      <c r="J55" s="347"/>
      <c r="K55" s="347">
        <f t="shared" si="8"/>
        <v>7390828</v>
      </c>
      <c r="O55" s="350">
        <v>7231828</v>
      </c>
      <c r="P55" s="350">
        <f t="shared" si="2"/>
        <v>0</v>
      </c>
    </row>
    <row r="56" spans="1:16" hidden="1">
      <c r="A56" s="679"/>
      <c r="B56" s="344"/>
      <c r="C56" s="345"/>
      <c r="D56" s="345">
        <v>4</v>
      </c>
      <c r="E56" s="487" t="s">
        <v>140</v>
      </c>
      <c r="F56" s="347"/>
      <c r="G56" s="347">
        <v>0</v>
      </c>
      <c r="H56" s="347">
        <f t="shared" si="1"/>
        <v>0</v>
      </c>
      <c r="I56" s="347">
        <v>0</v>
      </c>
      <c r="J56" s="347">
        <v>0</v>
      </c>
      <c r="K56" s="347">
        <f t="shared" si="8"/>
        <v>0</v>
      </c>
      <c r="O56" s="350">
        <v>0</v>
      </c>
      <c r="P56" s="350">
        <f t="shared" si="2"/>
        <v>0</v>
      </c>
    </row>
    <row r="57" spans="1:16">
      <c r="A57" s="679"/>
      <c r="B57" s="344"/>
      <c r="C57" s="345"/>
      <c r="D57" s="345">
        <v>5</v>
      </c>
      <c r="E57" s="487" t="s">
        <v>142</v>
      </c>
      <c r="F57" s="347">
        <v>484000</v>
      </c>
      <c r="G57" s="347">
        <v>0</v>
      </c>
      <c r="H57" s="347">
        <f t="shared" si="1"/>
        <v>0</v>
      </c>
      <c r="I57" s="347">
        <v>0</v>
      </c>
      <c r="J57" s="347">
        <v>0</v>
      </c>
      <c r="K57" s="347">
        <f t="shared" si="8"/>
        <v>0</v>
      </c>
      <c r="O57" s="350">
        <v>0</v>
      </c>
      <c r="P57" s="350">
        <f t="shared" si="2"/>
        <v>0</v>
      </c>
    </row>
    <row r="58" spans="1:16">
      <c r="A58" s="679"/>
      <c r="B58" s="344"/>
      <c r="C58" s="345"/>
      <c r="D58" s="345">
        <v>6</v>
      </c>
      <c r="E58" s="487" t="s">
        <v>144</v>
      </c>
      <c r="F58" s="347">
        <v>2329000</v>
      </c>
      <c r="G58" s="347">
        <v>4075195</v>
      </c>
      <c r="H58" s="347">
        <f t="shared" si="1"/>
        <v>141000</v>
      </c>
      <c r="I58" s="347">
        <v>4216195</v>
      </c>
      <c r="J58" s="347">
        <v>0</v>
      </c>
      <c r="K58" s="347">
        <f t="shared" si="8"/>
        <v>4216195</v>
      </c>
      <c r="O58" s="350">
        <v>4075195</v>
      </c>
      <c r="P58" s="350">
        <f t="shared" si="2"/>
        <v>0</v>
      </c>
    </row>
    <row r="59" spans="1:16" hidden="1">
      <c r="A59" s="679"/>
      <c r="B59" s="344"/>
      <c r="C59" s="345"/>
      <c r="D59" s="345">
        <v>7</v>
      </c>
      <c r="E59" s="487" t="s">
        <v>146</v>
      </c>
      <c r="F59" s="347"/>
      <c r="G59" s="347">
        <v>0</v>
      </c>
      <c r="H59" s="347">
        <f t="shared" si="1"/>
        <v>0</v>
      </c>
      <c r="I59" s="347">
        <v>0</v>
      </c>
      <c r="J59" s="347">
        <v>0</v>
      </c>
      <c r="K59" s="347">
        <f t="shared" si="8"/>
        <v>0</v>
      </c>
      <c r="O59" s="350">
        <v>0</v>
      </c>
      <c r="P59" s="350">
        <f t="shared" si="2"/>
        <v>0</v>
      </c>
    </row>
    <row r="60" spans="1:16" hidden="1">
      <c r="A60" s="679"/>
      <c r="B60" s="344"/>
      <c r="C60" s="345"/>
      <c r="D60" s="345">
        <v>8</v>
      </c>
      <c r="E60" s="487" t="s">
        <v>535</v>
      </c>
      <c r="F60" s="347"/>
      <c r="G60" s="347">
        <v>0</v>
      </c>
      <c r="H60" s="347">
        <f t="shared" si="1"/>
        <v>0</v>
      </c>
      <c r="I60" s="347">
        <v>0</v>
      </c>
      <c r="J60" s="347">
        <v>0</v>
      </c>
      <c r="K60" s="347">
        <f t="shared" si="8"/>
        <v>0</v>
      </c>
      <c r="O60" s="350">
        <v>0</v>
      </c>
      <c r="P60" s="350">
        <f t="shared" si="2"/>
        <v>0</v>
      </c>
    </row>
    <row r="61" spans="1:16" hidden="1">
      <c r="A61" s="679"/>
      <c r="B61" s="344"/>
      <c r="C61" s="345"/>
      <c r="D61" s="345">
        <v>9</v>
      </c>
      <c r="E61" s="487" t="s">
        <v>346</v>
      </c>
      <c r="F61" s="347"/>
      <c r="G61" s="347">
        <v>0</v>
      </c>
      <c r="H61" s="347">
        <f t="shared" si="1"/>
        <v>0</v>
      </c>
      <c r="I61" s="347">
        <v>0</v>
      </c>
      <c r="J61" s="347">
        <v>0</v>
      </c>
      <c r="K61" s="347">
        <f t="shared" si="8"/>
        <v>0</v>
      </c>
      <c r="O61" s="350">
        <v>0</v>
      </c>
      <c r="P61" s="350">
        <f t="shared" si="2"/>
        <v>0</v>
      </c>
    </row>
    <row r="62" spans="1:16" hidden="1">
      <c r="A62" s="679"/>
      <c r="B62" s="344"/>
      <c r="C62" s="345"/>
      <c r="D62" s="345">
        <v>10</v>
      </c>
      <c r="E62" s="349" t="s">
        <v>343</v>
      </c>
      <c r="F62" s="347"/>
      <c r="G62" s="347">
        <v>0</v>
      </c>
      <c r="H62" s="347">
        <f t="shared" si="1"/>
        <v>0</v>
      </c>
      <c r="I62" s="347">
        <v>0</v>
      </c>
      <c r="J62" s="347">
        <v>0</v>
      </c>
      <c r="K62" s="347">
        <f t="shared" si="8"/>
        <v>0</v>
      </c>
      <c r="O62" s="350">
        <v>0</v>
      </c>
      <c r="P62" s="350">
        <f t="shared" si="2"/>
        <v>0</v>
      </c>
    </row>
    <row r="63" spans="1:16">
      <c r="A63" s="351"/>
      <c r="B63" s="352"/>
      <c r="C63" s="353"/>
      <c r="D63" s="353"/>
      <c r="E63" s="354" t="s">
        <v>490</v>
      </c>
      <c r="F63" s="355">
        <f>SUM(F53:F62)</f>
        <v>27241000</v>
      </c>
      <c r="G63" s="355">
        <f t="shared" ref="G63:K63" si="9">SUM(G53:G62)</f>
        <v>29977368</v>
      </c>
      <c r="H63" s="355">
        <f t="shared" si="9"/>
        <v>394742</v>
      </c>
      <c r="I63" s="355">
        <f t="shared" si="9"/>
        <v>30372110</v>
      </c>
      <c r="J63" s="355">
        <f t="shared" si="9"/>
        <v>0</v>
      </c>
      <c r="K63" s="355">
        <f t="shared" si="9"/>
        <v>30372110</v>
      </c>
      <c r="O63" s="350">
        <v>29977368</v>
      </c>
      <c r="P63" s="350">
        <f t="shared" si="2"/>
        <v>0</v>
      </c>
    </row>
    <row r="64" spans="1:16">
      <c r="A64" s="679"/>
      <c r="B64" s="348">
        <v>5</v>
      </c>
      <c r="C64" s="345"/>
      <c r="D64" s="345"/>
      <c r="E64" s="346" t="s">
        <v>273</v>
      </c>
      <c r="F64" s="347"/>
      <c r="G64" s="347">
        <v>0</v>
      </c>
      <c r="H64" s="347">
        <f t="shared" si="1"/>
        <v>0</v>
      </c>
      <c r="I64" s="347">
        <v>0</v>
      </c>
      <c r="J64" s="347">
        <v>0</v>
      </c>
      <c r="K64" s="347">
        <f t="shared" ref="K64:K75" si="10">SUM(I64:J64)</f>
        <v>0</v>
      </c>
      <c r="O64" s="350">
        <v>0</v>
      </c>
      <c r="P64" s="350">
        <f t="shared" si="2"/>
        <v>0</v>
      </c>
    </row>
    <row r="65" spans="1:16">
      <c r="A65" s="679"/>
      <c r="B65" s="344"/>
      <c r="C65" s="345">
        <v>1</v>
      </c>
      <c r="D65" s="345"/>
      <c r="E65" s="349" t="s">
        <v>534</v>
      </c>
      <c r="F65" s="347"/>
      <c r="G65" s="347">
        <v>0</v>
      </c>
      <c r="H65" s="347">
        <f t="shared" si="1"/>
        <v>0</v>
      </c>
      <c r="I65" s="347">
        <v>0</v>
      </c>
      <c r="J65" s="347">
        <v>0</v>
      </c>
      <c r="K65" s="347">
        <f t="shared" si="10"/>
        <v>0</v>
      </c>
      <c r="O65" s="350">
        <v>0</v>
      </c>
      <c r="P65" s="350">
        <f t="shared" si="2"/>
        <v>0</v>
      </c>
    </row>
    <row r="66" spans="1:16">
      <c r="A66" s="679"/>
      <c r="B66" s="344"/>
      <c r="C66" s="345"/>
      <c r="D66" s="345">
        <v>1</v>
      </c>
      <c r="E66" s="349" t="s">
        <v>187</v>
      </c>
      <c r="F66" s="347">
        <v>7800000</v>
      </c>
      <c r="G66" s="347">
        <v>7906000</v>
      </c>
      <c r="H66" s="347">
        <f t="shared" si="1"/>
        <v>0</v>
      </c>
      <c r="I66" s="347">
        <v>7906000</v>
      </c>
      <c r="J66" s="347">
        <v>0</v>
      </c>
      <c r="K66" s="347">
        <f t="shared" si="10"/>
        <v>7906000</v>
      </c>
      <c r="O66" s="350">
        <v>7906000</v>
      </c>
      <c r="P66" s="350">
        <f t="shared" si="2"/>
        <v>0</v>
      </c>
    </row>
    <row r="67" spans="1:16">
      <c r="A67" s="679"/>
      <c r="B67" s="344"/>
      <c r="C67" s="345"/>
      <c r="D67" s="345">
        <v>2</v>
      </c>
      <c r="E67" s="349" t="s">
        <v>484</v>
      </c>
      <c r="F67" s="347">
        <v>2126000</v>
      </c>
      <c r="G67" s="347">
        <v>2217000</v>
      </c>
      <c r="H67" s="347">
        <f t="shared" si="1"/>
        <v>0</v>
      </c>
      <c r="I67" s="347">
        <v>2217000</v>
      </c>
      <c r="J67" s="347"/>
      <c r="K67" s="347">
        <f t="shared" si="10"/>
        <v>2217000</v>
      </c>
      <c r="O67" s="350">
        <v>2217000</v>
      </c>
      <c r="P67" s="350">
        <f t="shared" si="2"/>
        <v>0</v>
      </c>
    </row>
    <row r="68" spans="1:16">
      <c r="A68" s="679"/>
      <c r="B68" s="344"/>
      <c r="C68" s="345"/>
      <c r="D68" s="345">
        <v>3</v>
      </c>
      <c r="E68" s="349" t="s">
        <v>481</v>
      </c>
      <c r="F68" s="347">
        <v>2864000</v>
      </c>
      <c r="G68" s="347">
        <v>4117000</v>
      </c>
      <c r="H68" s="347">
        <f t="shared" si="1"/>
        <v>0</v>
      </c>
      <c r="I68" s="347">
        <v>4117000</v>
      </c>
      <c r="J68" s="347"/>
      <c r="K68" s="347">
        <f t="shared" si="10"/>
        <v>4117000</v>
      </c>
      <c r="O68" s="350">
        <v>4117000</v>
      </c>
      <c r="P68" s="350">
        <f t="shared" si="2"/>
        <v>0</v>
      </c>
    </row>
    <row r="69" spans="1:16" hidden="1">
      <c r="A69" s="679"/>
      <c r="B69" s="344"/>
      <c r="C69" s="345"/>
      <c r="D69" s="345">
        <v>4</v>
      </c>
      <c r="E69" s="487" t="s">
        <v>140</v>
      </c>
      <c r="F69" s="347"/>
      <c r="G69" s="347">
        <v>0</v>
      </c>
      <c r="H69" s="347">
        <f t="shared" si="1"/>
        <v>0</v>
      </c>
      <c r="I69" s="347">
        <v>0</v>
      </c>
      <c r="J69" s="347">
        <v>0</v>
      </c>
      <c r="K69" s="347">
        <f t="shared" si="10"/>
        <v>0</v>
      </c>
      <c r="O69" s="350">
        <v>0</v>
      </c>
      <c r="P69" s="350">
        <f t="shared" si="2"/>
        <v>0</v>
      </c>
    </row>
    <row r="70" spans="1:16">
      <c r="A70" s="679"/>
      <c r="B70" s="344"/>
      <c r="C70" s="345"/>
      <c r="D70" s="345">
        <v>5</v>
      </c>
      <c r="E70" s="487" t="s">
        <v>142</v>
      </c>
      <c r="F70" s="347">
        <v>741000</v>
      </c>
      <c r="G70" s="347">
        <v>0</v>
      </c>
      <c r="H70" s="347">
        <f t="shared" si="1"/>
        <v>0</v>
      </c>
      <c r="I70" s="347">
        <v>0</v>
      </c>
      <c r="J70" s="347">
        <v>0</v>
      </c>
      <c r="K70" s="347">
        <f t="shared" si="10"/>
        <v>0</v>
      </c>
      <c r="O70" s="350">
        <v>0</v>
      </c>
      <c r="P70" s="350">
        <f t="shared" si="2"/>
        <v>0</v>
      </c>
    </row>
    <row r="71" spans="1:16">
      <c r="A71" s="679"/>
      <c r="B71" s="344"/>
      <c r="C71" s="345"/>
      <c r="D71" s="345">
        <v>6</v>
      </c>
      <c r="E71" s="487" t="s">
        <v>144</v>
      </c>
      <c r="F71" s="347">
        <v>127000</v>
      </c>
      <c r="G71" s="347">
        <v>218000</v>
      </c>
      <c r="H71" s="347">
        <f t="shared" si="1"/>
        <v>0</v>
      </c>
      <c r="I71" s="347">
        <v>218000</v>
      </c>
      <c r="J71" s="347">
        <v>0</v>
      </c>
      <c r="K71" s="347">
        <f t="shared" si="10"/>
        <v>218000</v>
      </c>
      <c r="O71" s="350">
        <v>218000</v>
      </c>
      <c r="P71" s="350">
        <f t="shared" si="2"/>
        <v>0</v>
      </c>
    </row>
    <row r="72" spans="1:16" hidden="1">
      <c r="A72" s="679"/>
      <c r="B72" s="344"/>
      <c r="C72" s="345"/>
      <c r="D72" s="345">
        <v>7</v>
      </c>
      <c r="E72" s="487" t="s">
        <v>146</v>
      </c>
      <c r="F72" s="347"/>
      <c r="G72" s="347">
        <v>0</v>
      </c>
      <c r="H72" s="347">
        <f t="shared" si="1"/>
        <v>0</v>
      </c>
      <c r="I72" s="347">
        <v>0</v>
      </c>
      <c r="J72" s="347">
        <v>0</v>
      </c>
      <c r="K72" s="347">
        <f t="shared" si="10"/>
        <v>0</v>
      </c>
      <c r="O72" s="350">
        <v>0</v>
      </c>
      <c r="P72" s="350">
        <f t="shared" si="2"/>
        <v>0</v>
      </c>
    </row>
    <row r="73" spans="1:16" hidden="1">
      <c r="A73" s="679"/>
      <c r="B73" s="344"/>
      <c r="C73" s="345"/>
      <c r="D73" s="345">
        <v>8</v>
      </c>
      <c r="E73" s="487" t="s">
        <v>535</v>
      </c>
      <c r="F73" s="347"/>
      <c r="G73" s="347">
        <v>0</v>
      </c>
      <c r="H73" s="347">
        <f t="shared" si="1"/>
        <v>0</v>
      </c>
      <c r="I73" s="347">
        <v>0</v>
      </c>
      <c r="J73" s="347">
        <v>0</v>
      </c>
      <c r="K73" s="347">
        <f t="shared" si="10"/>
        <v>0</v>
      </c>
      <c r="O73" s="350">
        <v>0</v>
      </c>
      <c r="P73" s="350">
        <f t="shared" si="2"/>
        <v>0</v>
      </c>
    </row>
    <row r="74" spans="1:16" hidden="1">
      <c r="A74" s="679"/>
      <c r="B74" s="344"/>
      <c r="C74" s="345"/>
      <c r="D74" s="345">
        <v>9</v>
      </c>
      <c r="E74" s="487" t="s">
        <v>346</v>
      </c>
      <c r="F74" s="347"/>
      <c r="G74" s="347">
        <v>0</v>
      </c>
      <c r="H74" s="347">
        <f t="shared" si="1"/>
        <v>0</v>
      </c>
      <c r="I74" s="347">
        <v>0</v>
      </c>
      <c r="J74" s="347">
        <v>0</v>
      </c>
      <c r="K74" s="347">
        <f t="shared" si="10"/>
        <v>0</v>
      </c>
      <c r="O74" s="350">
        <v>0</v>
      </c>
      <c r="P74" s="350">
        <f t="shared" si="2"/>
        <v>0</v>
      </c>
    </row>
    <row r="75" spans="1:16" hidden="1">
      <c r="A75" s="679"/>
      <c r="B75" s="344"/>
      <c r="C75" s="345"/>
      <c r="D75" s="345">
        <v>10</v>
      </c>
      <c r="E75" s="349" t="s">
        <v>343</v>
      </c>
      <c r="F75" s="347"/>
      <c r="G75" s="347">
        <v>0</v>
      </c>
      <c r="H75" s="347">
        <f t="shared" si="1"/>
        <v>0</v>
      </c>
      <c r="I75" s="347">
        <v>0</v>
      </c>
      <c r="J75" s="347">
        <v>0</v>
      </c>
      <c r="K75" s="347">
        <f t="shared" si="10"/>
        <v>0</v>
      </c>
      <c r="O75" s="350">
        <v>0</v>
      </c>
      <c r="P75" s="350">
        <f t="shared" si="2"/>
        <v>0</v>
      </c>
    </row>
    <row r="76" spans="1:16" ht="16.5" thickBot="1">
      <c r="A76" s="351"/>
      <c r="B76" s="352"/>
      <c r="C76" s="353"/>
      <c r="D76" s="353"/>
      <c r="E76" s="354" t="s">
        <v>491</v>
      </c>
      <c r="F76" s="355">
        <f>SUM(F66:F75)</f>
        <v>13658000</v>
      </c>
      <c r="G76" s="355">
        <f t="shared" ref="G76:K76" si="11">SUM(G66:G75)</f>
        <v>14458000</v>
      </c>
      <c r="H76" s="355">
        <f t="shared" si="11"/>
        <v>0</v>
      </c>
      <c r="I76" s="355">
        <f t="shared" si="11"/>
        <v>14458000</v>
      </c>
      <c r="J76" s="355">
        <f t="shared" si="11"/>
        <v>0</v>
      </c>
      <c r="K76" s="355">
        <f t="shared" si="11"/>
        <v>14458000</v>
      </c>
      <c r="O76" s="350">
        <v>14458000</v>
      </c>
      <c r="P76" s="350">
        <f t="shared" si="2"/>
        <v>0</v>
      </c>
    </row>
    <row r="77" spans="1:16" ht="16.5" thickBot="1">
      <c r="A77" s="364"/>
      <c r="B77" s="365"/>
      <c r="C77" s="365"/>
      <c r="D77" s="365"/>
      <c r="E77" s="366" t="s">
        <v>492</v>
      </c>
      <c r="F77" s="367">
        <f>F76+F63+F50+F37+F24</f>
        <v>712488000</v>
      </c>
      <c r="G77" s="367">
        <f t="shared" ref="G77:K77" si="12">G76+G63+G50+G37+G24</f>
        <v>736025011</v>
      </c>
      <c r="H77" s="367">
        <f t="shared" si="12"/>
        <v>3898300</v>
      </c>
      <c r="I77" s="367">
        <f t="shared" si="12"/>
        <v>739923311</v>
      </c>
      <c r="J77" s="367">
        <f t="shared" si="12"/>
        <v>0</v>
      </c>
      <c r="K77" s="367">
        <f t="shared" si="12"/>
        <v>739923311</v>
      </c>
      <c r="O77" s="350">
        <v>736025011</v>
      </c>
      <c r="P77" s="350">
        <f t="shared" si="2"/>
        <v>0</v>
      </c>
    </row>
    <row r="78" spans="1:16">
      <c r="A78" s="343">
        <v>103</v>
      </c>
      <c r="B78" s="344"/>
      <c r="C78" s="359"/>
      <c r="D78" s="345"/>
      <c r="E78" s="346" t="s">
        <v>493</v>
      </c>
      <c r="F78" s="347"/>
      <c r="G78" s="347">
        <v>0</v>
      </c>
      <c r="H78" s="347">
        <f t="shared" si="1"/>
        <v>0</v>
      </c>
      <c r="I78" s="347">
        <v>0</v>
      </c>
      <c r="J78" s="347">
        <v>0</v>
      </c>
      <c r="K78" s="347">
        <f>SUM(I78:J78)</f>
        <v>0</v>
      </c>
      <c r="O78" s="350">
        <v>0</v>
      </c>
      <c r="P78" s="350">
        <f t="shared" si="2"/>
        <v>0</v>
      </c>
    </row>
    <row r="79" spans="1:16">
      <c r="A79" s="679"/>
      <c r="B79" s="344"/>
      <c r="C79" s="345"/>
      <c r="D79" s="345">
        <v>1</v>
      </c>
      <c r="E79" s="349" t="s">
        <v>187</v>
      </c>
      <c r="F79" s="347">
        <v>182571000</v>
      </c>
      <c r="G79" s="347">
        <v>178665200</v>
      </c>
      <c r="H79" s="347">
        <f t="shared" ref="H79:H145" si="13">I79-G79</f>
        <v>560400</v>
      </c>
      <c r="I79" s="347">
        <v>179225600</v>
      </c>
      <c r="J79" s="347"/>
      <c r="K79" s="347">
        <f>SUM(I79:J79)</f>
        <v>179225600</v>
      </c>
      <c r="O79" s="350">
        <v>178665200</v>
      </c>
      <c r="P79" s="350">
        <f t="shared" ref="P79:P143" si="14">G79-O79</f>
        <v>0</v>
      </c>
    </row>
    <row r="80" spans="1:16">
      <c r="A80" s="679"/>
      <c r="B80" s="344"/>
      <c r="C80" s="345"/>
      <c r="D80" s="345">
        <v>2</v>
      </c>
      <c r="E80" s="349" t="s">
        <v>484</v>
      </c>
      <c r="F80" s="347">
        <v>51582000</v>
      </c>
      <c r="G80" s="347">
        <v>50583108</v>
      </c>
      <c r="H80" s="347">
        <f t="shared" si="13"/>
        <v>87399</v>
      </c>
      <c r="I80" s="347">
        <v>50670507</v>
      </c>
      <c r="J80" s="347"/>
      <c r="K80" s="347">
        <f>SUM(I80:J80)</f>
        <v>50670507</v>
      </c>
      <c r="O80" s="350">
        <v>50583108</v>
      </c>
      <c r="P80" s="350">
        <f t="shared" si="14"/>
        <v>0</v>
      </c>
    </row>
    <row r="81" spans="1:19" ht="16.5" thickBot="1">
      <c r="A81" s="679"/>
      <c r="B81" s="344"/>
      <c r="C81" s="359"/>
      <c r="D81" s="345">
        <v>3</v>
      </c>
      <c r="E81" s="682" t="s">
        <v>481</v>
      </c>
      <c r="F81" s="368">
        <v>18257354</v>
      </c>
      <c r="G81" s="368">
        <v>19171770</v>
      </c>
      <c r="H81" s="368">
        <f t="shared" si="13"/>
        <v>-86771</v>
      </c>
      <c r="I81" s="368">
        <v>19084999</v>
      </c>
      <c r="J81" s="368"/>
      <c r="K81" s="368">
        <f>SUM(I81:J81)</f>
        <v>19084999</v>
      </c>
      <c r="O81" s="350">
        <v>19171770</v>
      </c>
      <c r="P81" s="350">
        <f t="shared" si="14"/>
        <v>0</v>
      </c>
    </row>
    <row r="82" spans="1:19" ht="16.5" thickBot="1">
      <c r="A82" s="364"/>
      <c r="B82" s="365"/>
      <c r="C82" s="365"/>
      <c r="D82" s="365"/>
      <c r="E82" s="366" t="s">
        <v>494</v>
      </c>
      <c r="F82" s="367">
        <f>SUM(F79:F81)</f>
        <v>252410354</v>
      </c>
      <c r="G82" s="367">
        <f t="shared" ref="G82:K82" si="15">SUM(G79:G81)</f>
        <v>248420078</v>
      </c>
      <c r="H82" s="367">
        <f t="shared" si="15"/>
        <v>561028</v>
      </c>
      <c r="I82" s="367">
        <f t="shared" si="15"/>
        <v>248981106</v>
      </c>
      <c r="J82" s="367">
        <f t="shared" si="15"/>
        <v>0</v>
      </c>
      <c r="K82" s="367">
        <f t="shared" si="15"/>
        <v>248981106</v>
      </c>
      <c r="O82" s="350">
        <v>248420078</v>
      </c>
      <c r="P82" s="350">
        <f t="shared" si="14"/>
        <v>0</v>
      </c>
    </row>
    <row r="83" spans="1:19">
      <c r="A83" s="377">
        <v>304</v>
      </c>
      <c r="B83" s="378"/>
      <c r="C83" s="370"/>
      <c r="D83" s="370"/>
      <c r="E83" s="379" t="s">
        <v>729</v>
      </c>
      <c r="F83" s="380"/>
      <c r="G83" s="380">
        <v>0</v>
      </c>
      <c r="H83" s="380">
        <f t="shared" si="13"/>
        <v>0</v>
      </c>
      <c r="I83" s="380">
        <v>0</v>
      </c>
      <c r="J83" s="380">
        <v>0</v>
      </c>
      <c r="K83" s="380">
        <f>SUM(I83:J83)</f>
        <v>0</v>
      </c>
      <c r="L83" s="362"/>
      <c r="M83" s="362"/>
      <c r="N83" s="362"/>
      <c r="O83" s="350">
        <v>0</v>
      </c>
      <c r="P83" s="350">
        <f t="shared" si="14"/>
        <v>0</v>
      </c>
    </row>
    <row r="84" spans="1:19">
      <c r="A84" s="679"/>
      <c r="B84" s="344"/>
      <c r="C84" s="345">
        <v>1</v>
      </c>
      <c r="D84" s="345"/>
      <c r="E84" s="381" t="s">
        <v>730</v>
      </c>
      <c r="F84" s="361"/>
      <c r="G84" s="361">
        <v>0</v>
      </c>
      <c r="H84" s="361">
        <f t="shared" si="13"/>
        <v>0</v>
      </c>
      <c r="I84" s="361">
        <v>0</v>
      </c>
      <c r="J84" s="361">
        <v>0</v>
      </c>
      <c r="K84" s="361">
        <f>SUM(I84:J84)</f>
        <v>0</v>
      </c>
      <c r="L84" s="362"/>
      <c r="M84" s="362"/>
      <c r="N84" s="362"/>
      <c r="O84" s="350">
        <v>0</v>
      </c>
      <c r="P84" s="350">
        <f t="shared" si="14"/>
        <v>0</v>
      </c>
    </row>
    <row r="85" spans="1:19" ht="16.5" thickBot="1">
      <c r="A85" s="679"/>
      <c r="B85" s="344"/>
      <c r="C85" s="345"/>
      <c r="D85" s="345"/>
      <c r="E85" s="381" t="s">
        <v>731</v>
      </c>
      <c r="F85" s="361">
        <v>2743000</v>
      </c>
      <c r="G85" s="361">
        <v>2743000</v>
      </c>
      <c r="H85" s="361">
        <f t="shared" si="13"/>
        <v>0</v>
      </c>
      <c r="I85" s="361">
        <v>2743000</v>
      </c>
      <c r="J85" s="361">
        <v>0</v>
      </c>
      <c r="K85" s="361">
        <f>SUM(I85:J85)</f>
        <v>2743000</v>
      </c>
      <c r="L85" s="362"/>
      <c r="M85" s="362"/>
      <c r="N85" s="362"/>
      <c r="O85" s="350">
        <v>2743000</v>
      </c>
      <c r="P85" s="350">
        <f t="shared" si="14"/>
        <v>0</v>
      </c>
    </row>
    <row r="86" spans="1:19" s="384" customFormat="1" ht="16.5" thickBot="1">
      <c r="A86" s="364"/>
      <c r="B86" s="365"/>
      <c r="C86" s="365"/>
      <c r="D86" s="365"/>
      <c r="E86" s="366" t="s">
        <v>732</v>
      </c>
      <c r="F86" s="382">
        <f t="shared" ref="F86:K86" si="16">SUM(F84:F85)</f>
        <v>2743000</v>
      </c>
      <c r="G86" s="382">
        <f t="shared" si="16"/>
        <v>2743000</v>
      </c>
      <c r="H86" s="382">
        <f t="shared" si="16"/>
        <v>0</v>
      </c>
      <c r="I86" s="382">
        <f t="shared" si="16"/>
        <v>2743000</v>
      </c>
      <c r="J86" s="382">
        <f t="shared" si="16"/>
        <v>0</v>
      </c>
      <c r="K86" s="382">
        <f t="shared" si="16"/>
        <v>2743000</v>
      </c>
      <c r="L86" s="383"/>
      <c r="M86" s="383"/>
      <c r="N86" s="383"/>
      <c r="O86" s="350">
        <v>2743000</v>
      </c>
      <c r="P86" s="350">
        <f t="shared" si="14"/>
        <v>0</v>
      </c>
      <c r="R86" s="385"/>
      <c r="S86" s="385"/>
    </row>
    <row r="87" spans="1:19">
      <c r="A87" s="377">
        <v>307</v>
      </c>
      <c r="B87" s="378"/>
      <c r="C87" s="370"/>
      <c r="D87" s="370"/>
      <c r="E87" s="379" t="s">
        <v>799</v>
      </c>
      <c r="F87" s="380"/>
      <c r="G87" s="380">
        <v>0</v>
      </c>
      <c r="H87" s="380">
        <f t="shared" ref="H87:H89" si="17">I87-G87</f>
        <v>0</v>
      </c>
      <c r="I87" s="380">
        <v>0</v>
      </c>
      <c r="J87" s="380">
        <v>0</v>
      </c>
      <c r="K87" s="380">
        <f>SUM(I87:J87)</f>
        <v>0</v>
      </c>
      <c r="L87" s="362"/>
      <c r="M87" s="362"/>
      <c r="N87" s="362"/>
      <c r="O87" s="350">
        <v>0</v>
      </c>
      <c r="P87" s="350">
        <f t="shared" si="14"/>
        <v>0</v>
      </c>
    </row>
    <row r="88" spans="1:19">
      <c r="A88" s="679"/>
      <c r="B88" s="344"/>
      <c r="C88" s="345">
        <v>1</v>
      </c>
      <c r="D88" s="345"/>
      <c r="E88" s="381" t="s">
        <v>800</v>
      </c>
      <c r="F88" s="361"/>
      <c r="G88" s="361">
        <v>0</v>
      </c>
      <c r="H88" s="361">
        <f t="shared" si="17"/>
        <v>0</v>
      </c>
      <c r="I88" s="361">
        <v>0</v>
      </c>
      <c r="J88" s="361">
        <v>0</v>
      </c>
      <c r="K88" s="361">
        <f>SUM(I88:J88)</f>
        <v>0</v>
      </c>
      <c r="L88" s="362"/>
      <c r="M88" s="362"/>
      <c r="N88" s="362"/>
      <c r="O88" s="350">
        <v>0</v>
      </c>
      <c r="P88" s="350">
        <f t="shared" si="14"/>
        <v>0</v>
      </c>
    </row>
    <row r="89" spans="1:19" ht="16.5" thickBot="1">
      <c r="A89" s="679"/>
      <c r="B89" s="344"/>
      <c r="C89" s="345"/>
      <c r="D89" s="345"/>
      <c r="E89" s="381" t="s">
        <v>801</v>
      </c>
      <c r="F89" s="361">
        <v>0</v>
      </c>
      <c r="G89" s="361">
        <v>7203</v>
      </c>
      <c r="H89" s="361">
        <f t="shared" si="17"/>
        <v>0</v>
      </c>
      <c r="I89" s="361">
        <v>7203</v>
      </c>
      <c r="J89" s="361">
        <v>0</v>
      </c>
      <c r="K89" s="361">
        <f>SUM(I89:J89)</f>
        <v>7203</v>
      </c>
      <c r="L89" s="362"/>
      <c r="M89" s="362"/>
      <c r="N89" s="362"/>
      <c r="O89" s="350">
        <v>7203</v>
      </c>
      <c r="P89" s="350">
        <f t="shared" si="14"/>
        <v>0</v>
      </c>
    </row>
    <row r="90" spans="1:19" s="384" customFormat="1" ht="16.5" thickBot="1">
      <c r="A90" s="364"/>
      <c r="B90" s="365"/>
      <c r="C90" s="365"/>
      <c r="D90" s="365"/>
      <c r="E90" s="366" t="s">
        <v>802</v>
      </c>
      <c r="F90" s="382">
        <f t="shared" ref="F90:K90" si="18">SUM(F88:F89)</f>
        <v>0</v>
      </c>
      <c r="G90" s="382">
        <f t="shared" si="18"/>
        <v>7203</v>
      </c>
      <c r="H90" s="382">
        <f t="shared" si="18"/>
        <v>0</v>
      </c>
      <c r="I90" s="382">
        <f t="shared" si="18"/>
        <v>7203</v>
      </c>
      <c r="J90" s="382">
        <f t="shared" si="18"/>
        <v>0</v>
      </c>
      <c r="K90" s="382">
        <f t="shared" si="18"/>
        <v>7203</v>
      </c>
      <c r="L90" s="383"/>
      <c r="M90" s="383"/>
      <c r="N90" s="383"/>
      <c r="O90" s="350">
        <v>7203</v>
      </c>
      <c r="P90" s="350">
        <f t="shared" si="14"/>
        <v>0</v>
      </c>
      <c r="R90" s="385"/>
      <c r="S90" s="385"/>
    </row>
    <row r="91" spans="1:19">
      <c r="A91" s="377">
        <v>310</v>
      </c>
      <c r="B91" s="378"/>
      <c r="C91" s="370"/>
      <c r="D91" s="370"/>
      <c r="E91" s="379" t="s">
        <v>144</v>
      </c>
      <c r="F91" s="380"/>
      <c r="G91" s="380">
        <v>0</v>
      </c>
      <c r="H91" s="380">
        <f t="shared" si="13"/>
        <v>0</v>
      </c>
      <c r="I91" s="380">
        <v>0</v>
      </c>
      <c r="J91" s="380">
        <v>0</v>
      </c>
      <c r="K91" s="380">
        <f>SUM(I91:J91)</f>
        <v>0</v>
      </c>
      <c r="L91" s="362"/>
      <c r="M91" s="362"/>
      <c r="N91" s="362"/>
      <c r="O91" s="350">
        <v>0</v>
      </c>
      <c r="P91" s="350">
        <f t="shared" si="14"/>
        <v>0</v>
      </c>
    </row>
    <row r="92" spans="1:19">
      <c r="A92" s="679"/>
      <c r="B92" s="344"/>
      <c r="C92" s="345">
        <v>1</v>
      </c>
      <c r="D92" s="345"/>
      <c r="E92" s="381" t="s">
        <v>341</v>
      </c>
      <c r="F92" s="361">
        <v>2362200</v>
      </c>
      <c r="G92" s="361">
        <v>2126200</v>
      </c>
      <c r="H92" s="361">
        <f t="shared" si="13"/>
        <v>-109500</v>
      </c>
      <c r="I92" s="361">
        <v>2016700</v>
      </c>
      <c r="J92" s="361">
        <v>0</v>
      </c>
      <c r="K92" s="361">
        <f>SUM(I92:J92)</f>
        <v>2016700</v>
      </c>
      <c r="L92" s="362"/>
      <c r="M92" s="362"/>
      <c r="N92" s="362"/>
      <c r="O92" s="350">
        <v>2126200</v>
      </c>
      <c r="P92" s="350">
        <f t="shared" si="14"/>
        <v>0</v>
      </c>
    </row>
    <row r="93" spans="1:19">
      <c r="A93" s="689"/>
      <c r="B93" s="344"/>
      <c r="C93" s="345">
        <v>2</v>
      </c>
      <c r="D93" s="345"/>
      <c r="E93" s="381" t="s">
        <v>814</v>
      </c>
      <c r="F93" s="361">
        <v>0</v>
      </c>
      <c r="G93" s="361">
        <v>0</v>
      </c>
      <c r="H93" s="361">
        <f t="shared" si="13"/>
        <v>109500</v>
      </c>
      <c r="I93" s="361">
        <v>109500</v>
      </c>
      <c r="J93" s="361">
        <v>0</v>
      </c>
      <c r="K93" s="361">
        <f t="shared" ref="K93:K94" si="19">SUM(I93:J93)</f>
        <v>109500</v>
      </c>
      <c r="L93" s="362"/>
      <c r="M93" s="362"/>
      <c r="N93" s="362"/>
      <c r="O93" s="350"/>
      <c r="P93" s="350"/>
    </row>
    <row r="94" spans="1:19" ht="16.5" thickBot="1">
      <c r="A94" s="679"/>
      <c r="B94" s="344"/>
      <c r="C94" s="345"/>
      <c r="D94" s="345"/>
      <c r="E94" s="381" t="s">
        <v>309</v>
      </c>
      <c r="F94" s="361">
        <v>637800</v>
      </c>
      <c r="G94" s="361">
        <v>573800</v>
      </c>
      <c r="H94" s="361">
        <f t="shared" si="13"/>
        <v>0</v>
      </c>
      <c r="I94" s="361">
        <v>573800</v>
      </c>
      <c r="J94" s="361">
        <v>0</v>
      </c>
      <c r="K94" s="361">
        <f t="shared" si="19"/>
        <v>573800</v>
      </c>
      <c r="L94" s="362"/>
      <c r="M94" s="362"/>
      <c r="N94" s="362"/>
      <c r="O94" s="350">
        <v>573800</v>
      </c>
      <c r="P94" s="350">
        <f t="shared" si="14"/>
        <v>0</v>
      </c>
    </row>
    <row r="95" spans="1:19" ht="16.5" hidden="1" thickBot="1">
      <c r="A95" s="679"/>
      <c r="B95" s="344"/>
      <c r="C95" s="345">
        <v>2</v>
      </c>
      <c r="D95" s="345"/>
      <c r="E95" s="349" t="s">
        <v>543</v>
      </c>
      <c r="F95" s="347"/>
      <c r="G95" s="347">
        <v>0</v>
      </c>
      <c r="H95" s="347">
        <f t="shared" si="13"/>
        <v>0</v>
      </c>
      <c r="I95" s="347">
        <v>0</v>
      </c>
      <c r="J95" s="347">
        <v>0</v>
      </c>
      <c r="K95" s="347">
        <f>SUM(I95:J95)</f>
        <v>0</v>
      </c>
      <c r="O95" s="350">
        <v>0</v>
      </c>
      <c r="P95" s="350">
        <f t="shared" si="14"/>
        <v>0</v>
      </c>
    </row>
    <row r="96" spans="1:19" ht="16.5" hidden="1" thickBot="1">
      <c r="A96" s="679"/>
      <c r="B96" s="344"/>
      <c r="C96" s="345"/>
      <c r="D96" s="345"/>
      <c r="E96" s="349" t="s">
        <v>309</v>
      </c>
      <c r="F96" s="347"/>
      <c r="G96" s="347">
        <v>0</v>
      </c>
      <c r="H96" s="347">
        <f t="shared" si="13"/>
        <v>0</v>
      </c>
      <c r="I96" s="347">
        <v>0</v>
      </c>
      <c r="J96" s="347">
        <v>0</v>
      </c>
      <c r="K96" s="347">
        <f>SUM(I96:J96)</f>
        <v>0</v>
      </c>
      <c r="O96" s="350">
        <v>0</v>
      </c>
      <c r="P96" s="350">
        <f t="shared" si="14"/>
        <v>0</v>
      </c>
    </row>
    <row r="97" spans="1:19" s="384" customFormat="1" ht="16.5" thickBot="1">
      <c r="A97" s="364"/>
      <c r="B97" s="365"/>
      <c r="C97" s="365"/>
      <c r="D97" s="365"/>
      <c r="E97" s="366" t="s">
        <v>548</v>
      </c>
      <c r="F97" s="382">
        <f>SUM(F92:F96)</f>
        <v>3000000</v>
      </c>
      <c r="G97" s="382">
        <f t="shared" ref="G97:K97" si="20">SUM(G92:G96)</f>
        <v>2700000</v>
      </c>
      <c r="H97" s="382">
        <f t="shared" si="20"/>
        <v>0</v>
      </c>
      <c r="I97" s="382">
        <f t="shared" si="20"/>
        <v>2700000</v>
      </c>
      <c r="J97" s="382">
        <f t="shared" si="20"/>
        <v>0</v>
      </c>
      <c r="K97" s="382">
        <f t="shared" si="20"/>
        <v>2700000</v>
      </c>
      <c r="L97" s="383"/>
      <c r="M97" s="383"/>
      <c r="N97" s="383"/>
      <c r="O97" s="350">
        <v>2700000</v>
      </c>
      <c r="P97" s="350">
        <f t="shared" si="14"/>
        <v>0</v>
      </c>
      <c r="R97" s="385"/>
      <c r="S97" s="385"/>
    </row>
    <row r="98" spans="1:19">
      <c r="A98" s="343">
        <v>104</v>
      </c>
      <c r="B98" s="344"/>
      <c r="C98" s="359"/>
      <c r="D98" s="345"/>
      <c r="E98" s="346" t="s">
        <v>496</v>
      </c>
      <c r="F98" s="347"/>
      <c r="G98" s="347">
        <v>0</v>
      </c>
      <c r="H98" s="347">
        <f t="shared" si="13"/>
        <v>0</v>
      </c>
      <c r="I98" s="347">
        <v>0</v>
      </c>
      <c r="J98" s="347">
        <v>0</v>
      </c>
      <c r="K98" s="347">
        <f>SUM(I98:J98)</f>
        <v>0</v>
      </c>
      <c r="O98" s="350">
        <v>0</v>
      </c>
      <c r="P98" s="350">
        <f t="shared" si="14"/>
        <v>0</v>
      </c>
    </row>
    <row r="99" spans="1:19">
      <c r="A99" s="679"/>
      <c r="B99" s="344"/>
      <c r="C99" s="345"/>
      <c r="D99" s="345">
        <v>1</v>
      </c>
      <c r="E99" s="349" t="s">
        <v>187</v>
      </c>
      <c r="F99" s="347">
        <v>98215000</v>
      </c>
      <c r="G99" s="347">
        <v>130930600</v>
      </c>
      <c r="H99" s="347">
        <f t="shared" si="13"/>
        <v>-4376400</v>
      </c>
      <c r="I99" s="347">
        <v>126554200</v>
      </c>
      <c r="J99" s="347"/>
      <c r="K99" s="347">
        <f>SUM(I99:J99)</f>
        <v>126554200</v>
      </c>
      <c r="O99" s="350">
        <v>130930600</v>
      </c>
      <c r="P99" s="350">
        <f t="shared" si="14"/>
        <v>0</v>
      </c>
    </row>
    <row r="100" spans="1:19">
      <c r="A100" s="679"/>
      <c r="B100" s="344"/>
      <c r="C100" s="345"/>
      <c r="D100" s="345">
        <v>2</v>
      </c>
      <c r="E100" s="349" t="s">
        <v>484</v>
      </c>
      <c r="F100" s="347">
        <v>23713000</v>
      </c>
      <c r="G100" s="347">
        <v>28640955</v>
      </c>
      <c r="H100" s="347">
        <f t="shared" si="13"/>
        <v>-500630</v>
      </c>
      <c r="I100" s="347">
        <v>28140325</v>
      </c>
      <c r="J100" s="347"/>
      <c r="K100" s="347">
        <f>SUM(I100:J100)</f>
        <v>28140325</v>
      </c>
      <c r="O100" s="350">
        <v>28640955</v>
      </c>
      <c r="P100" s="350">
        <f t="shared" si="14"/>
        <v>0</v>
      </c>
    </row>
    <row r="101" spans="1:19" ht="16.5" thickBot="1">
      <c r="A101" s="679"/>
      <c r="B101" s="344"/>
      <c r="C101" s="359"/>
      <c r="D101" s="345">
        <v>3</v>
      </c>
      <c r="E101" s="682" t="s">
        <v>481</v>
      </c>
      <c r="F101" s="368">
        <v>303553000</v>
      </c>
      <c r="G101" s="368">
        <v>347895180</v>
      </c>
      <c r="H101" s="368">
        <f t="shared" si="13"/>
        <v>-1667800</v>
      </c>
      <c r="I101" s="368">
        <v>346227380</v>
      </c>
      <c r="J101" s="368"/>
      <c r="K101" s="368">
        <f>SUM(I101:J101)</f>
        <v>346227380</v>
      </c>
      <c r="O101" s="350">
        <v>347895180</v>
      </c>
      <c r="P101" s="350">
        <f t="shared" si="14"/>
        <v>0</v>
      </c>
    </row>
    <row r="102" spans="1:19" ht="16.5" thickBot="1">
      <c r="A102" s="386"/>
      <c r="B102" s="365"/>
      <c r="C102" s="387"/>
      <c r="D102" s="387"/>
      <c r="E102" s="366" t="s">
        <v>497</v>
      </c>
      <c r="F102" s="367">
        <f>SUM(F99:F101)</f>
        <v>425481000</v>
      </c>
      <c r="G102" s="367">
        <f t="shared" ref="G102:K102" si="21">SUM(G99:G101)</f>
        <v>507466735</v>
      </c>
      <c r="H102" s="367">
        <f t="shared" si="21"/>
        <v>-6544830</v>
      </c>
      <c r="I102" s="367">
        <f t="shared" si="21"/>
        <v>500921905</v>
      </c>
      <c r="J102" s="367">
        <f t="shared" si="21"/>
        <v>0</v>
      </c>
      <c r="K102" s="367">
        <f t="shared" si="21"/>
        <v>500921905</v>
      </c>
      <c r="O102" s="350">
        <v>507466735</v>
      </c>
      <c r="P102" s="350">
        <f t="shared" si="14"/>
        <v>0</v>
      </c>
    </row>
    <row r="103" spans="1:19" s="403" customFormat="1">
      <c r="A103" s="398">
        <v>360</v>
      </c>
      <c r="B103" s="399"/>
      <c r="C103" s="399"/>
      <c r="D103" s="400"/>
      <c r="E103" s="401" t="s">
        <v>140</v>
      </c>
      <c r="F103" s="402"/>
      <c r="G103" s="402">
        <v>0</v>
      </c>
      <c r="H103" s="402">
        <f t="shared" si="13"/>
        <v>0</v>
      </c>
      <c r="I103" s="402">
        <v>0</v>
      </c>
      <c r="J103" s="402">
        <v>0</v>
      </c>
      <c r="K103" s="402">
        <f t="shared" ref="K103:K113" si="22">SUM(I103:J103)</f>
        <v>0</v>
      </c>
      <c r="O103" s="350">
        <v>0</v>
      </c>
      <c r="P103" s="350">
        <f t="shared" si="14"/>
        <v>0</v>
      </c>
    </row>
    <row r="104" spans="1:19" s="384" customFormat="1">
      <c r="A104" s="679"/>
      <c r="B104" s="345"/>
      <c r="C104" s="359">
        <v>1</v>
      </c>
      <c r="D104" s="404"/>
      <c r="E104" s="682" t="s">
        <v>723</v>
      </c>
      <c r="F104" s="405">
        <v>552000</v>
      </c>
      <c r="G104" s="405">
        <v>552000</v>
      </c>
      <c r="H104" s="405">
        <f t="shared" si="13"/>
        <v>2604200</v>
      </c>
      <c r="I104" s="405">
        <v>3156200</v>
      </c>
      <c r="J104" s="405">
        <v>0</v>
      </c>
      <c r="K104" s="405">
        <f t="shared" si="22"/>
        <v>3156200</v>
      </c>
      <c r="O104" s="350">
        <v>552000</v>
      </c>
      <c r="P104" s="350">
        <f t="shared" si="14"/>
        <v>0</v>
      </c>
    </row>
    <row r="105" spans="1:19" s="384" customFormat="1">
      <c r="A105" s="679"/>
      <c r="B105" s="345"/>
      <c r="C105" s="359">
        <v>2</v>
      </c>
      <c r="D105" s="404"/>
      <c r="E105" s="682" t="s">
        <v>718</v>
      </c>
      <c r="F105" s="405">
        <v>198000</v>
      </c>
      <c r="G105" s="405">
        <v>198000</v>
      </c>
      <c r="H105" s="405">
        <f t="shared" si="13"/>
        <v>0</v>
      </c>
      <c r="I105" s="405">
        <v>198000</v>
      </c>
      <c r="J105" s="405">
        <v>0</v>
      </c>
      <c r="K105" s="405">
        <f t="shared" si="22"/>
        <v>198000</v>
      </c>
      <c r="O105" s="350">
        <v>198000</v>
      </c>
      <c r="P105" s="350">
        <f t="shared" si="14"/>
        <v>0</v>
      </c>
    </row>
    <row r="106" spans="1:19" s="384" customFormat="1">
      <c r="A106" s="679"/>
      <c r="B106" s="345"/>
      <c r="C106" s="359">
        <v>3</v>
      </c>
      <c r="D106" s="404"/>
      <c r="E106" s="682" t="s">
        <v>719</v>
      </c>
      <c r="F106" s="405">
        <v>285000</v>
      </c>
      <c r="G106" s="405">
        <v>285000</v>
      </c>
      <c r="H106" s="405">
        <f t="shared" si="13"/>
        <v>0</v>
      </c>
      <c r="I106" s="405">
        <v>285000</v>
      </c>
      <c r="J106" s="405">
        <v>0</v>
      </c>
      <c r="K106" s="405">
        <f t="shared" si="22"/>
        <v>285000</v>
      </c>
      <c r="O106" s="350">
        <v>285000</v>
      </c>
      <c r="P106" s="350">
        <f t="shared" si="14"/>
        <v>0</v>
      </c>
    </row>
    <row r="107" spans="1:19" s="384" customFormat="1">
      <c r="A107" s="679"/>
      <c r="B107" s="345"/>
      <c r="C107" s="359">
        <v>4</v>
      </c>
      <c r="D107" s="404"/>
      <c r="E107" s="682" t="s">
        <v>717</v>
      </c>
      <c r="F107" s="405">
        <v>4224000</v>
      </c>
      <c r="G107" s="405">
        <v>5224000</v>
      </c>
      <c r="H107" s="405">
        <f t="shared" si="13"/>
        <v>0</v>
      </c>
      <c r="I107" s="405">
        <v>5224000</v>
      </c>
      <c r="J107" s="405">
        <v>0</v>
      </c>
      <c r="K107" s="405">
        <f t="shared" si="22"/>
        <v>5224000</v>
      </c>
      <c r="O107" s="350">
        <v>5224000</v>
      </c>
      <c r="P107" s="350">
        <f t="shared" si="14"/>
        <v>0</v>
      </c>
    </row>
    <row r="108" spans="1:19" s="384" customFormat="1">
      <c r="A108" s="679"/>
      <c r="B108" s="345"/>
      <c r="C108" s="359">
        <v>5</v>
      </c>
      <c r="D108" s="404"/>
      <c r="E108" s="682" t="s">
        <v>720</v>
      </c>
      <c r="F108" s="405">
        <v>4940000</v>
      </c>
      <c r="G108" s="405">
        <v>5489000</v>
      </c>
      <c r="H108" s="405">
        <f t="shared" si="13"/>
        <v>0</v>
      </c>
      <c r="I108" s="405">
        <v>5489000</v>
      </c>
      <c r="J108" s="405">
        <v>0</v>
      </c>
      <c r="K108" s="405">
        <f t="shared" si="22"/>
        <v>5489000</v>
      </c>
      <c r="O108" s="350">
        <v>5489000</v>
      </c>
      <c r="P108" s="350">
        <f t="shared" si="14"/>
        <v>0</v>
      </c>
    </row>
    <row r="109" spans="1:19" s="384" customFormat="1">
      <c r="A109" s="679"/>
      <c r="B109" s="345"/>
      <c r="C109" s="359">
        <v>6</v>
      </c>
      <c r="D109" s="404"/>
      <c r="E109" s="682" t="s">
        <v>721</v>
      </c>
      <c r="F109" s="405">
        <v>3750000</v>
      </c>
      <c r="G109" s="405">
        <v>3750000</v>
      </c>
      <c r="H109" s="405">
        <f t="shared" si="13"/>
        <v>0</v>
      </c>
      <c r="I109" s="405">
        <v>3750000</v>
      </c>
      <c r="J109" s="405">
        <v>0</v>
      </c>
      <c r="K109" s="405">
        <f t="shared" si="22"/>
        <v>3750000</v>
      </c>
      <c r="O109" s="350">
        <v>3750000</v>
      </c>
      <c r="P109" s="350">
        <f t="shared" si="14"/>
        <v>0</v>
      </c>
    </row>
    <row r="110" spans="1:19" s="384" customFormat="1">
      <c r="A110" s="679"/>
      <c r="B110" s="345"/>
      <c r="C110" s="359">
        <v>7</v>
      </c>
      <c r="D110" s="404"/>
      <c r="E110" s="682" t="s">
        <v>511</v>
      </c>
      <c r="F110" s="405">
        <v>150000</v>
      </c>
      <c r="G110" s="405">
        <v>650000</v>
      </c>
      <c r="H110" s="405">
        <f t="shared" si="13"/>
        <v>0</v>
      </c>
      <c r="I110" s="405">
        <v>650000</v>
      </c>
      <c r="J110" s="405">
        <v>0</v>
      </c>
      <c r="K110" s="405">
        <f t="shared" si="22"/>
        <v>650000</v>
      </c>
      <c r="O110" s="350">
        <v>650000</v>
      </c>
      <c r="P110" s="350">
        <f t="shared" si="14"/>
        <v>0</v>
      </c>
    </row>
    <row r="111" spans="1:19" s="384" customFormat="1">
      <c r="A111" s="679"/>
      <c r="B111" s="345"/>
      <c r="C111" s="359">
        <v>8</v>
      </c>
      <c r="D111" s="406"/>
      <c r="E111" s="407" t="s">
        <v>512</v>
      </c>
      <c r="F111" s="405">
        <v>1000000</v>
      </c>
      <c r="G111" s="405">
        <v>2000000</v>
      </c>
      <c r="H111" s="405">
        <f t="shared" si="13"/>
        <v>0</v>
      </c>
      <c r="I111" s="405">
        <v>2000000</v>
      </c>
      <c r="J111" s="405">
        <v>0</v>
      </c>
      <c r="K111" s="405">
        <f t="shared" si="22"/>
        <v>2000000</v>
      </c>
      <c r="O111" s="350">
        <v>2000000</v>
      </c>
      <c r="P111" s="350">
        <f t="shared" si="14"/>
        <v>0</v>
      </c>
    </row>
    <row r="112" spans="1:19" s="384" customFormat="1">
      <c r="A112" s="679"/>
      <c r="B112" s="345"/>
      <c r="C112" s="359">
        <v>9</v>
      </c>
      <c r="D112" s="406"/>
      <c r="E112" s="407" t="s">
        <v>722</v>
      </c>
      <c r="F112" s="405">
        <v>300000</v>
      </c>
      <c r="G112" s="405">
        <v>440000</v>
      </c>
      <c r="H112" s="405">
        <f t="shared" si="13"/>
        <v>0</v>
      </c>
      <c r="I112" s="405">
        <v>440000</v>
      </c>
      <c r="J112" s="405">
        <v>0</v>
      </c>
      <c r="K112" s="405">
        <f t="shared" si="22"/>
        <v>440000</v>
      </c>
      <c r="O112" s="350">
        <v>440000</v>
      </c>
      <c r="P112" s="350">
        <f t="shared" si="14"/>
        <v>0</v>
      </c>
    </row>
    <row r="113" spans="1:16" s="384" customFormat="1" ht="16.5" thickBot="1">
      <c r="A113" s="680"/>
      <c r="B113" s="681"/>
      <c r="C113" s="359">
        <v>10</v>
      </c>
      <c r="D113" s="681"/>
      <c r="E113" s="408" t="s">
        <v>513</v>
      </c>
      <c r="F113" s="409">
        <v>2500000</v>
      </c>
      <c r="G113" s="409">
        <v>2500000</v>
      </c>
      <c r="H113" s="409">
        <f t="shared" si="13"/>
        <v>0</v>
      </c>
      <c r="I113" s="409">
        <v>2500000</v>
      </c>
      <c r="J113" s="409">
        <v>0</v>
      </c>
      <c r="K113" s="409">
        <f t="shared" si="22"/>
        <v>2500000</v>
      </c>
      <c r="O113" s="350">
        <v>2500000</v>
      </c>
      <c r="P113" s="350">
        <f t="shared" si="14"/>
        <v>0</v>
      </c>
    </row>
    <row r="114" spans="1:16" s="384" customFormat="1" ht="16.5" thickBot="1">
      <c r="A114" s="677"/>
      <c r="B114" s="365"/>
      <c r="C114" s="365"/>
      <c r="D114" s="365"/>
      <c r="E114" s="366" t="s">
        <v>537</v>
      </c>
      <c r="F114" s="367">
        <f>SUM(F104:F113)</f>
        <v>17899000</v>
      </c>
      <c r="G114" s="367">
        <f t="shared" ref="G114:K114" si="23">SUM(G104:G113)</f>
        <v>21088000</v>
      </c>
      <c r="H114" s="367">
        <f t="shared" si="23"/>
        <v>2604200</v>
      </c>
      <c r="I114" s="367">
        <f t="shared" si="23"/>
        <v>23692200</v>
      </c>
      <c r="J114" s="367">
        <f t="shared" si="23"/>
        <v>0</v>
      </c>
      <c r="K114" s="367">
        <f t="shared" si="23"/>
        <v>23692200</v>
      </c>
      <c r="O114" s="350">
        <v>21088000</v>
      </c>
      <c r="P114" s="350">
        <f t="shared" si="14"/>
        <v>0</v>
      </c>
    </row>
    <row r="115" spans="1:16" s="384" customFormat="1">
      <c r="A115" s="377">
        <v>370</v>
      </c>
      <c r="B115" s="370"/>
      <c r="C115" s="370"/>
      <c r="D115" s="378"/>
      <c r="E115" s="410" t="s">
        <v>763</v>
      </c>
      <c r="F115" s="371"/>
      <c r="G115" s="371">
        <v>0</v>
      </c>
      <c r="H115" s="371">
        <f t="shared" si="13"/>
        <v>0</v>
      </c>
      <c r="I115" s="371">
        <v>0</v>
      </c>
      <c r="J115" s="371">
        <v>0</v>
      </c>
      <c r="K115" s="371">
        <f>SUM(I115:J115)</f>
        <v>0</v>
      </c>
      <c r="O115" s="350">
        <v>0</v>
      </c>
      <c r="P115" s="350">
        <f t="shared" si="14"/>
        <v>0</v>
      </c>
    </row>
    <row r="116" spans="1:16" s="384" customFormat="1" ht="16.5" thickBot="1">
      <c r="A116" s="411"/>
      <c r="B116" s="412">
        <v>1</v>
      </c>
      <c r="C116" s="412"/>
      <c r="D116" s="412"/>
      <c r="E116" s="375" t="s">
        <v>568</v>
      </c>
      <c r="F116" s="376">
        <v>0</v>
      </c>
      <c r="G116" s="376">
        <v>8875075</v>
      </c>
      <c r="H116" s="376">
        <f t="shared" si="13"/>
        <v>63868</v>
      </c>
      <c r="I116" s="376">
        <v>8938943</v>
      </c>
      <c r="J116" s="376">
        <v>0</v>
      </c>
      <c r="K116" s="376">
        <f>SUM(I116:J116)</f>
        <v>8938943</v>
      </c>
      <c r="O116" s="350">
        <v>8875075</v>
      </c>
      <c r="P116" s="350">
        <f t="shared" si="14"/>
        <v>0</v>
      </c>
    </row>
    <row r="117" spans="1:16" s="384" customFormat="1" ht="16.5" thickBot="1">
      <c r="A117" s="364"/>
      <c r="B117" s="365"/>
      <c r="C117" s="365"/>
      <c r="D117" s="365"/>
      <c r="E117" s="366" t="s">
        <v>764</v>
      </c>
      <c r="F117" s="367">
        <f>SUM(F116:F116)</f>
        <v>0</v>
      </c>
      <c r="G117" s="367">
        <f t="shared" ref="G117:K117" si="24">SUM(G116:G116)</f>
        <v>8875075</v>
      </c>
      <c r="H117" s="367">
        <f t="shared" si="24"/>
        <v>63868</v>
      </c>
      <c r="I117" s="367">
        <f t="shared" si="24"/>
        <v>8938943</v>
      </c>
      <c r="J117" s="367">
        <f t="shared" si="24"/>
        <v>0</v>
      </c>
      <c r="K117" s="367">
        <f t="shared" si="24"/>
        <v>8938943</v>
      </c>
      <c r="O117" s="350">
        <v>8875075</v>
      </c>
      <c r="P117" s="350">
        <f t="shared" si="14"/>
        <v>0</v>
      </c>
    </row>
    <row r="118" spans="1:16" ht="31.5">
      <c r="A118" s="369">
        <v>374</v>
      </c>
      <c r="B118" s="370"/>
      <c r="C118" s="370"/>
      <c r="D118" s="370"/>
      <c r="E118" s="489" t="s">
        <v>540</v>
      </c>
      <c r="F118" s="371"/>
      <c r="G118" s="371">
        <v>0</v>
      </c>
      <c r="H118" s="371">
        <f t="shared" si="13"/>
        <v>0</v>
      </c>
      <c r="I118" s="371">
        <v>0</v>
      </c>
      <c r="J118" s="371">
        <v>0</v>
      </c>
      <c r="K118" s="371">
        <f t="shared" ref="K118:K131" si="25">SUM(I118:J118)</f>
        <v>0</v>
      </c>
      <c r="O118" s="350">
        <v>0</v>
      </c>
      <c r="P118" s="350">
        <f t="shared" si="14"/>
        <v>0</v>
      </c>
    </row>
    <row r="119" spans="1:16">
      <c r="A119" s="358"/>
      <c r="B119" s="345">
        <v>1</v>
      </c>
      <c r="C119" s="345"/>
      <c r="D119" s="345"/>
      <c r="E119" s="372" t="s">
        <v>498</v>
      </c>
      <c r="F119" s="373"/>
      <c r="G119" s="373">
        <v>0</v>
      </c>
      <c r="H119" s="373">
        <f t="shared" si="13"/>
        <v>0</v>
      </c>
      <c r="I119" s="373">
        <v>0</v>
      </c>
      <c r="J119" s="373">
        <v>0</v>
      </c>
      <c r="K119" s="373">
        <f t="shared" si="25"/>
        <v>0</v>
      </c>
      <c r="O119" s="350">
        <v>0</v>
      </c>
      <c r="P119" s="350">
        <f t="shared" si="14"/>
        <v>0</v>
      </c>
    </row>
    <row r="120" spans="1:16">
      <c r="A120" s="358"/>
      <c r="B120" s="374"/>
      <c r="C120" s="374">
        <v>1</v>
      </c>
      <c r="D120" s="374"/>
      <c r="E120" s="375" t="s">
        <v>495</v>
      </c>
      <c r="F120" s="376">
        <v>1000000</v>
      </c>
      <c r="G120" s="376">
        <v>4460000</v>
      </c>
      <c r="H120" s="376">
        <f t="shared" si="13"/>
        <v>0</v>
      </c>
      <c r="I120" s="376">
        <v>4460000</v>
      </c>
      <c r="J120" s="376">
        <v>0</v>
      </c>
      <c r="K120" s="376">
        <f t="shared" si="25"/>
        <v>4460000</v>
      </c>
      <c r="O120" s="350">
        <v>4460000</v>
      </c>
      <c r="P120" s="350">
        <f t="shared" si="14"/>
        <v>0</v>
      </c>
    </row>
    <row r="121" spans="1:16">
      <c r="A121" s="358"/>
      <c r="B121" s="374">
        <v>2</v>
      </c>
      <c r="C121" s="374"/>
      <c r="D121" s="374"/>
      <c r="E121" s="388" t="s">
        <v>541</v>
      </c>
      <c r="F121" s="376"/>
      <c r="G121" s="376">
        <v>0</v>
      </c>
      <c r="H121" s="376">
        <f t="shared" si="13"/>
        <v>0</v>
      </c>
      <c r="I121" s="376">
        <v>0</v>
      </c>
      <c r="J121" s="376">
        <v>0</v>
      </c>
      <c r="K121" s="376">
        <f t="shared" si="25"/>
        <v>0</v>
      </c>
      <c r="O121" s="350">
        <v>0</v>
      </c>
      <c r="P121" s="350">
        <f t="shared" si="14"/>
        <v>0</v>
      </c>
    </row>
    <row r="122" spans="1:16">
      <c r="A122" s="358"/>
      <c r="B122" s="374"/>
      <c r="C122" s="374"/>
      <c r="D122" s="374"/>
      <c r="E122" s="375" t="s">
        <v>499</v>
      </c>
      <c r="F122" s="376">
        <v>960000</v>
      </c>
      <c r="G122" s="376">
        <v>960000</v>
      </c>
      <c r="H122" s="376">
        <f t="shared" si="13"/>
        <v>0</v>
      </c>
      <c r="I122" s="376">
        <v>960000</v>
      </c>
      <c r="J122" s="376">
        <v>0</v>
      </c>
      <c r="K122" s="376">
        <f t="shared" si="25"/>
        <v>960000</v>
      </c>
      <c r="O122" s="350">
        <v>960000</v>
      </c>
      <c r="P122" s="350">
        <f t="shared" si="14"/>
        <v>0</v>
      </c>
    </row>
    <row r="123" spans="1:16">
      <c r="A123" s="358"/>
      <c r="B123" s="374">
        <v>3</v>
      </c>
      <c r="C123" s="374"/>
      <c r="D123" s="374"/>
      <c r="E123" s="388" t="s">
        <v>775</v>
      </c>
      <c r="F123" s="376"/>
      <c r="G123" s="376">
        <v>0</v>
      </c>
      <c r="H123" s="376">
        <f t="shared" si="13"/>
        <v>0</v>
      </c>
      <c r="I123" s="376">
        <v>0</v>
      </c>
      <c r="J123" s="376">
        <v>0</v>
      </c>
      <c r="K123" s="376">
        <f t="shared" si="25"/>
        <v>0</v>
      </c>
      <c r="O123" s="350">
        <v>0</v>
      </c>
      <c r="P123" s="350">
        <f t="shared" si="14"/>
        <v>0</v>
      </c>
    </row>
    <row r="124" spans="1:16">
      <c r="A124" s="358"/>
      <c r="B124" s="374"/>
      <c r="C124" s="374"/>
      <c r="D124" s="374"/>
      <c r="E124" s="375" t="s">
        <v>559</v>
      </c>
      <c r="F124" s="376">
        <v>106835000</v>
      </c>
      <c r="G124" s="376">
        <v>125894151</v>
      </c>
      <c r="H124" s="376">
        <f t="shared" si="13"/>
        <v>4138109</v>
      </c>
      <c r="I124" s="376">
        <v>130032260</v>
      </c>
      <c r="J124" s="376">
        <v>0</v>
      </c>
      <c r="K124" s="376">
        <f t="shared" si="25"/>
        <v>130032260</v>
      </c>
      <c r="O124" s="350">
        <v>127636151</v>
      </c>
      <c r="P124" s="350">
        <f t="shared" si="14"/>
        <v>-1742000</v>
      </c>
    </row>
    <row r="125" spans="1:16">
      <c r="A125" s="358"/>
      <c r="B125" s="374">
        <v>4</v>
      </c>
      <c r="C125" s="374"/>
      <c r="D125" s="374"/>
      <c r="E125" s="388" t="s">
        <v>724</v>
      </c>
      <c r="F125" s="376"/>
      <c r="G125" s="376">
        <v>0</v>
      </c>
      <c r="H125" s="376">
        <f t="shared" si="13"/>
        <v>0</v>
      </c>
      <c r="I125" s="376">
        <v>0</v>
      </c>
      <c r="J125" s="376">
        <v>0</v>
      </c>
      <c r="K125" s="376">
        <f t="shared" si="25"/>
        <v>0</v>
      </c>
      <c r="O125" s="350">
        <v>0</v>
      </c>
      <c r="P125" s="350">
        <f t="shared" si="14"/>
        <v>0</v>
      </c>
    </row>
    <row r="126" spans="1:16">
      <c r="A126" s="358"/>
      <c r="B126" s="374"/>
      <c r="C126" s="374"/>
      <c r="D126" s="374"/>
      <c r="E126" s="375" t="s">
        <v>559</v>
      </c>
      <c r="F126" s="376">
        <v>20636000</v>
      </c>
      <c r="G126" s="376">
        <v>0</v>
      </c>
      <c r="H126" s="376">
        <f t="shared" si="13"/>
        <v>0</v>
      </c>
      <c r="I126" s="376">
        <v>0</v>
      </c>
      <c r="J126" s="376"/>
      <c r="K126" s="376">
        <f t="shared" si="25"/>
        <v>0</v>
      </c>
      <c r="O126" s="350">
        <v>-1742000</v>
      </c>
      <c r="P126" s="350">
        <f t="shared" si="14"/>
        <v>1742000</v>
      </c>
    </row>
    <row r="127" spans="1:16">
      <c r="A127" s="358"/>
      <c r="B127" s="374">
        <v>4</v>
      </c>
      <c r="C127" s="374"/>
      <c r="D127" s="374"/>
      <c r="E127" s="388" t="s">
        <v>567</v>
      </c>
      <c r="F127" s="376"/>
      <c r="G127" s="376">
        <v>0</v>
      </c>
      <c r="H127" s="376">
        <f t="shared" si="13"/>
        <v>0</v>
      </c>
      <c r="I127" s="376">
        <v>0</v>
      </c>
      <c r="J127" s="376">
        <v>0</v>
      </c>
      <c r="K127" s="376">
        <f t="shared" si="25"/>
        <v>0</v>
      </c>
      <c r="O127" s="350">
        <v>0</v>
      </c>
      <c r="P127" s="350">
        <f t="shared" si="14"/>
        <v>0</v>
      </c>
    </row>
    <row r="128" spans="1:16">
      <c r="A128" s="358"/>
      <c r="B128" s="374"/>
      <c r="C128" s="374"/>
      <c r="D128" s="374"/>
      <c r="E128" s="375" t="s">
        <v>568</v>
      </c>
      <c r="F128" s="376">
        <v>3000000</v>
      </c>
      <c r="G128" s="376">
        <v>0</v>
      </c>
      <c r="H128" s="376">
        <f t="shared" si="13"/>
        <v>0</v>
      </c>
      <c r="I128" s="376">
        <v>0</v>
      </c>
      <c r="J128" s="376">
        <v>0</v>
      </c>
      <c r="K128" s="376">
        <f t="shared" si="25"/>
        <v>0</v>
      </c>
      <c r="O128" s="350">
        <v>0</v>
      </c>
      <c r="P128" s="350">
        <f t="shared" si="14"/>
        <v>0</v>
      </c>
    </row>
    <row r="129" spans="1:16">
      <c r="A129" s="358"/>
      <c r="B129" s="374">
        <v>4</v>
      </c>
      <c r="C129" s="374"/>
      <c r="D129" s="374"/>
      <c r="E129" s="389" t="s">
        <v>500</v>
      </c>
      <c r="F129" s="376"/>
      <c r="G129" s="376">
        <v>0</v>
      </c>
      <c r="H129" s="376">
        <f t="shared" si="13"/>
        <v>0</v>
      </c>
      <c r="I129" s="376">
        <v>0</v>
      </c>
      <c r="J129" s="376">
        <v>0</v>
      </c>
      <c r="K129" s="376">
        <f t="shared" si="25"/>
        <v>0</v>
      </c>
      <c r="O129" s="350">
        <v>0</v>
      </c>
      <c r="P129" s="350">
        <f t="shared" si="14"/>
        <v>0</v>
      </c>
    </row>
    <row r="130" spans="1:16">
      <c r="A130" s="358"/>
      <c r="B130" s="374"/>
      <c r="C130" s="374">
        <v>1</v>
      </c>
      <c r="D130" s="374"/>
      <c r="E130" s="349" t="s">
        <v>501</v>
      </c>
      <c r="F130" s="376">
        <v>1294000</v>
      </c>
      <c r="G130" s="376">
        <v>1294000</v>
      </c>
      <c r="H130" s="376">
        <f t="shared" si="13"/>
        <v>0</v>
      </c>
      <c r="I130" s="376">
        <v>1294000</v>
      </c>
      <c r="J130" s="376">
        <v>0</v>
      </c>
      <c r="K130" s="376">
        <f t="shared" si="25"/>
        <v>1294000</v>
      </c>
      <c r="O130" s="350">
        <v>1294000</v>
      </c>
      <c r="P130" s="350">
        <f t="shared" si="14"/>
        <v>0</v>
      </c>
    </row>
    <row r="131" spans="1:16" ht="16.5" thickBot="1">
      <c r="A131" s="358"/>
      <c r="B131" s="390"/>
      <c r="C131" s="390">
        <v>2</v>
      </c>
      <c r="D131" s="390"/>
      <c r="E131" s="682" t="s">
        <v>502</v>
      </c>
      <c r="F131" s="391">
        <v>1294000</v>
      </c>
      <c r="G131" s="391">
        <v>1294000</v>
      </c>
      <c r="H131" s="391">
        <f t="shared" si="13"/>
        <v>0</v>
      </c>
      <c r="I131" s="391">
        <v>1294000</v>
      </c>
      <c r="J131" s="391">
        <v>0</v>
      </c>
      <c r="K131" s="391">
        <f t="shared" si="25"/>
        <v>1294000</v>
      </c>
      <c r="O131" s="350">
        <v>1294000</v>
      </c>
      <c r="P131" s="350">
        <f t="shared" si="14"/>
        <v>0</v>
      </c>
    </row>
    <row r="132" spans="1:16" ht="16.5" thickBot="1">
      <c r="A132" s="364"/>
      <c r="B132" s="365"/>
      <c r="C132" s="365"/>
      <c r="D132" s="365"/>
      <c r="E132" s="366" t="s">
        <v>503</v>
      </c>
      <c r="F132" s="367">
        <f>SUM(F120:F131)</f>
        <v>135019000</v>
      </c>
      <c r="G132" s="367">
        <f t="shared" ref="G132:K132" si="26">SUM(G120:G131)</f>
        <v>133902151</v>
      </c>
      <c r="H132" s="367">
        <f t="shared" si="26"/>
        <v>4138109</v>
      </c>
      <c r="I132" s="367">
        <f t="shared" si="26"/>
        <v>138040260</v>
      </c>
      <c r="J132" s="367">
        <f t="shared" si="26"/>
        <v>0</v>
      </c>
      <c r="K132" s="367">
        <f t="shared" si="26"/>
        <v>138040260</v>
      </c>
      <c r="O132" s="350">
        <v>133902151</v>
      </c>
      <c r="P132" s="350">
        <f t="shared" si="14"/>
        <v>0</v>
      </c>
    </row>
    <row r="133" spans="1:16" s="384" customFormat="1" ht="31.5">
      <c r="A133" s="343">
        <v>376</v>
      </c>
      <c r="B133" s="344"/>
      <c r="C133" s="345"/>
      <c r="D133" s="345"/>
      <c r="E133" s="392" t="s">
        <v>544</v>
      </c>
      <c r="F133" s="347"/>
      <c r="G133" s="347">
        <v>0</v>
      </c>
      <c r="H133" s="347">
        <f t="shared" si="13"/>
        <v>0</v>
      </c>
      <c r="I133" s="347">
        <v>0</v>
      </c>
      <c r="J133" s="347">
        <v>0</v>
      </c>
      <c r="K133" s="347">
        <f>SUM(I133:J133)</f>
        <v>0</v>
      </c>
      <c r="O133" s="350">
        <v>0</v>
      </c>
      <c r="P133" s="350">
        <f t="shared" si="14"/>
        <v>0</v>
      </c>
    </row>
    <row r="134" spans="1:16" s="384" customFormat="1">
      <c r="A134" s="343"/>
      <c r="B134" s="344">
        <v>1</v>
      </c>
      <c r="C134" s="345"/>
      <c r="D134" s="345"/>
      <c r="E134" s="392" t="s">
        <v>545</v>
      </c>
      <c r="F134" s="347"/>
      <c r="G134" s="347">
        <v>0</v>
      </c>
      <c r="H134" s="347">
        <f t="shared" si="13"/>
        <v>0</v>
      </c>
      <c r="I134" s="347">
        <v>0</v>
      </c>
      <c r="J134" s="347">
        <v>0</v>
      </c>
      <c r="K134" s="347">
        <f>SUM(I134:J134)</f>
        <v>0</v>
      </c>
      <c r="O134" s="350">
        <v>0</v>
      </c>
      <c r="P134" s="350">
        <f t="shared" si="14"/>
        <v>0</v>
      </c>
    </row>
    <row r="135" spans="1:16" s="384" customFormat="1">
      <c r="A135" s="343"/>
      <c r="B135" s="344"/>
      <c r="C135" s="345">
        <v>1</v>
      </c>
      <c r="D135" s="345"/>
      <c r="E135" s="490" t="s">
        <v>546</v>
      </c>
      <c r="F135" s="347">
        <v>4500000</v>
      </c>
      <c r="G135" s="347">
        <v>4500000</v>
      </c>
      <c r="H135" s="347">
        <f t="shared" si="13"/>
        <v>0</v>
      </c>
      <c r="I135" s="347">
        <v>4500000</v>
      </c>
      <c r="J135" s="347">
        <v>0</v>
      </c>
      <c r="K135" s="347">
        <f>SUM(I135:J135)</f>
        <v>4500000</v>
      </c>
      <c r="O135" s="350">
        <v>4500000</v>
      </c>
      <c r="P135" s="350">
        <f t="shared" si="14"/>
        <v>0</v>
      </c>
    </row>
    <row r="136" spans="1:16" s="384" customFormat="1">
      <c r="A136" s="343"/>
      <c r="B136" s="344">
        <v>2</v>
      </c>
      <c r="C136" s="345"/>
      <c r="D136" s="345"/>
      <c r="E136" s="392" t="s">
        <v>725</v>
      </c>
      <c r="F136" s="347"/>
      <c r="G136" s="347">
        <v>0</v>
      </c>
      <c r="H136" s="347">
        <f t="shared" si="13"/>
        <v>0</v>
      </c>
      <c r="I136" s="347">
        <v>0</v>
      </c>
      <c r="J136" s="347">
        <v>0</v>
      </c>
      <c r="K136" s="347">
        <f>SUM(I136:J136)</f>
        <v>0</v>
      </c>
      <c r="O136" s="350">
        <v>0</v>
      </c>
      <c r="P136" s="350">
        <f t="shared" si="14"/>
        <v>0</v>
      </c>
    </row>
    <row r="137" spans="1:16" s="384" customFormat="1" ht="16.5" thickBot="1">
      <c r="A137" s="343"/>
      <c r="B137" s="344"/>
      <c r="C137" s="345">
        <v>1</v>
      </c>
      <c r="D137" s="345"/>
      <c r="E137" s="490" t="s">
        <v>726</v>
      </c>
      <c r="F137" s="347">
        <v>14431000</v>
      </c>
      <c r="G137" s="347">
        <v>15931000</v>
      </c>
      <c r="H137" s="347">
        <f t="shared" si="13"/>
        <v>0</v>
      </c>
      <c r="I137" s="347">
        <v>15931000</v>
      </c>
      <c r="J137" s="347">
        <v>0</v>
      </c>
      <c r="K137" s="347">
        <f>SUM(I137:J137)</f>
        <v>15931000</v>
      </c>
      <c r="O137" s="350">
        <v>15931000</v>
      </c>
      <c r="P137" s="350">
        <f t="shared" si="14"/>
        <v>0</v>
      </c>
    </row>
    <row r="138" spans="1:16" s="384" customFormat="1" ht="16.5" thickBot="1">
      <c r="A138" s="364"/>
      <c r="B138" s="365"/>
      <c r="C138" s="365"/>
      <c r="D138" s="365"/>
      <c r="E138" s="366" t="s">
        <v>564</v>
      </c>
      <c r="F138" s="367">
        <f>SUM(F135:F137)</f>
        <v>18931000</v>
      </c>
      <c r="G138" s="367">
        <f t="shared" ref="G138:K138" si="27">SUM(G135:G137)</f>
        <v>20431000</v>
      </c>
      <c r="H138" s="367">
        <f t="shared" si="27"/>
        <v>0</v>
      </c>
      <c r="I138" s="367">
        <f t="shared" si="27"/>
        <v>20431000</v>
      </c>
      <c r="J138" s="367">
        <f t="shared" si="27"/>
        <v>0</v>
      </c>
      <c r="K138" s="367">
        <f t="shared" si="27"/>
        <v>20431000</v>
      </c>
      <c r="O138" s="350">
        <v>20431000</v>
      </c>
      <c r="P138" s="350">
        <f t="shared" si="14"/>
        <v>0</v>
      </c>
    </row>
    <row r="139" spans="1:16" ht="31.5">
      <c r="A139" s="343">
        <v>377</v>
      </c>
      <c r="B139" s="370"/>
      <c r="C139" s="370"/>
      <c r="D139" s="370"/>
      <c r="E139" s="393" t="s">
        <v>538</v>
      </c>
      <c r="F139" s="394"/>
      <c r="G139" s="394">
        <v>0</v>
      </c>
      <c r="H139" s="394">
        <f t="shared" si="13"/>
        <v>0</v>
      </c>
      <c r="I139" s="394">
        <v>0</v>
      </c>
      <c r="J139" s="394">
        <v>0</v>
      </c>
      <c r="K139" s="394">
        <f t="shared" ref="K139:K150" si="28">SUM(I139:J139)</f>
        <v>0</v>
      </c>
      <c r="O139" s="350">
        <v>0</v>
      </c>
      <c r="P139" s="350">
        <f t="shared" si="14"/>
        <v>0</v>
      </c>
    </row>
    <row r="140" spans="1:16">
      <c r="A140" s="358"/>
      <c r="B140" s="359"/>
      <c r="C140" s="359">
        <v>1</v>
      </c>
      <c r="D140" s="359"/>
      <c r="E140" s="395" t="s">
        <v>505</v>
      </c>
      <c r="F140" s="396">
        <v>24000000</v>
      </c>
      <c r="G140" s="396">
        <v>30500000</v>
      </c>
      <c r="H140" s="396">
        <f t="shared" si="13"/>
        <v>0</v>
      </c>
      <c r="I140" s="396">
        <v>30500000</v>
      </c>
      <c r="J140" s="396">
        <v>0</v>
      </c>
      <c r="K140" s="396">
        <f t="shared" si="28"/>
        <v>30500000</v>
      </c>
      <c r="O140" s="350">
        <v>30500000</v>
      </c>
      <c r="P140" s="350">
        <f t="shared" si="14"/>
        <v>0</v>
      </c>
    </row>
    <row r="141" spans="1:16" s="384" customFormat="1">
      <c r="A141" s="358"/>
      <c r="B141" s="359"/>
      <c r="C141" s="359">
        <v>2</v>
      </c>
      <c r="D141" s="359"/>
      <c r="E141" s="395" t="s">
        <v>506</v>
      </c>
      <c r="F141" s="396">
        <v>2000000</v>
      </c>
      <c r="G141" s="396">
        <v>2000000</v>
      </c>
      <c r="H141" s="396">
        <f t="shared" si="13"/>
        <v>0</v>
      </c>
      <c r="I141" s="396">
        <v>2000000</v>
      </c>
      <c r="J141" s="396">
        <v>0</v>
      </c>
      <c r="K141" s="396">
        <f t="shared" si="28"/>
        <v>2000000</v>
      </c>
      <c r="O141" s="350">
        <v>2000000</v>
      </c>
      <c r="P141" s="350">
        <f t="shared" si="14"/>
        <v>0</v>
      </c>
    </row>
    <row r="142" spans="1:16" s="384" customFormat="1">
      <c r="A142" s="358"/>
      <c r="B142" s="359"/>
      <c r="C142" s="359">
        <v>3</v>
      </c>
      <c r="D142" s="359"/>
      <c r="E142" s="395" t="s">
        <v>507</v>
      </c>
      <c r="F142" s="396">
        <v>6000000</v>
      </c>
      <c r="G142" s="396">
        <v>7050000</v>
      </c>
      <c r="H142" s="396">
        <f t="shared" si="13"/>
        <v>0</v>
      </c>
      <c r="I142" s="396">
        <v>7050000</v>
      </c>
      <c r="J142" s="396"/>
      <c r="K142" s="396">
        <f t="shared" si="28"/>
        <v>7050000</v>
      </c>
      <c r="O142" s="350">
        <v>7050000</v>
      </c>
      <c r="P142" s="350">
        <f t="shared" si="14"/>
        <v>0</v>
      </c>
    </row>
    <row r="143" spans="1:16" s="384" customFormat="1">
      <c r="A143" s="358"/>
      <c r="B143" s="359"/>
      <c r="C143" s="359">
        <v>4</v>
      </c>
      <c r="D143" s="359"/>
      <c r="E143" s="397" t="s">
        <v>508</v>
      </c>
      <c r="F143" s="396">
        <v>1000000</v>
      </c>
      <c r="G143" s="396">
        <v>1000000</v>
      </c>
      <c r="H143" s="396">
        <f t="shared" si="13"/>
        <v>0</v>
      </c>
      <c r="I143" s="396">
        <v>1000000</v>
      </c>
      <c r="J143" s="396">
        <v>0</v>
      </c>
      <c r="K143" s="396">
        <f t="shared" si="28"/>
        <v>1000000</v>
      </c>
      <c r="O143" s="350">
        <v>1000000</v>
      </c>
      <c r="P143" s="350">
        <f t="shared" si="14"/>
        <v>0</v>
      </c>
    </row>
    <row r="144" spans="1:16" s="384" customFormat="1">
      <c r="A144" s="358"/>
      <c r="B144" s="359"/>
      <c r="C144" s="359">
        <v>5</v>
      </c>
      <c r="D144" s="359"/>
      <c r="E144" s="397" t="s">
        <v>509</v>
      </c>
      <c r="F144" s="396">
        <v>1100000</v>
      </c>
      <c r="G144" s="396">
        <v>1100000</v>
      </c>
      <c r="H144" s="396">
        <f t="shared" si="13"/>
        <v>0</v>
      </c>
      <c r="I144" s="396">
        <v>1100000</v>
      </c>
      <c r="J144" s="396">
        <v>0</v>
      </c>
      <c r="K144" s="396">
        <f t="shared" si="28"/>
        <v>1100000</v>
      </c>
      <c r="O144" s="350">
        <v>1100000</v>
      </c>
      <c r="P144" s="350">
        <f t="shared" ref="P144:P207" si="29">G144-O144</f>
        <v>0</v>
      </c>
    </row>
    <row r="145" spans="1:16" s="384" customFormat="1">
      <c r="A145" s="358"/>
      <c r="B145" s="359"/>
      <c r="C145" s="359">
        <v>6</v>
      </c>
      <c r="D145" s="359"/>
      <c r="E145" s="397" t="s">
        <v>539</v>
      </c>
      <c r="F145" s="396">
        <v>2000000</v>
      </c>
      <c r="G145" s="396">
        <v>2000000</v>
      </c>
      <c r="H145" s="396">
        <f t="shared" si="13"/>
        <v>0</v>
      </c>
      <c r="I145" s="396">
        <v>2000000</v>
      </c>
      <c r="J145" s="396">
        <v>0</v>
      </c>
      <c r="K145" s="396">
        <f t="shared" si="28"/>
        <v>2000000</v>
      </c>
      <c r="O145" s="350">
        <v>2000000</v>
      </c>
      <c r="P145" s="350">
        <f t="shared" si="29"/>
        <v>0</v>
      </c>
    </row>
    <row r="146" spans="1:16" s="384" customFormat="1">
      <c r="A146" s="358"/>
      <c r="B146" s="359"/>
      <c r="C146" s="359">
        <v>7</v>
      </c>
      <c r="D146" s="359"/>
      <c r="E146" s="682" t="s">
        <v>504</v>
      </c>
      <c r="F146" s="396">
        <v>6500000</v>
      </c>
      <c r="G146" s="396">
        <v>6500000</v>
      </c>
      <c r="H146" s="396">
        <f t="shared" ref="H146:H219" si="30">I146-G146</f>
        <v>0</v>
      </c>
      <c r="I146" s="396">
        <v>6500000</v>
      </c>
      <c r="J146" s="396">
        <v>0</v>
      </c>
      <c r="K146" s="396">
        <f t="shared" si="28"/>
        <v>6500000</v>
      </c>
      <c r="O146" s="350">
        <v>6500000</v>
      </c>
      <c r="P146" s="350">
        <f t="shared" si="29"/>
        <v>0</v>
      </c>
    </row>
    <row r="147" spans="1:16" s="384" customFormat="1">
      <c r="A147" s="358"/>
      <c r="B147" s="359"/>
      <c r="C147" s="359">
        <v>8</v>
      </c>
      <c r="D147" s="359"/>
      <c r="E147" s="360" t="s">
        <v>542</v>
      </c>
      <c r="F147" s="396">
        <v>34280000</v>
      </c>
      <c r="G147" s="396">
        <v>34280000</v>
      </c>
      <c r="H147" s="396">
        <f t="shared" si="30"/>
        <v>0</v>
      </c>
      <c r="I147" s="396">
        <v>34280000</v>
      </c>
      <c r="J147" s="396">
        <v>0</v>
      </c>
      <c r="K147" s="396">
        <f t="shared" si="28"/>
        <v>34280000</v>
      </c>
      <c r="O147" s="350">
        <v>34280000</v>
      </c>
      <c r="P147" s="350">
        <f t="shared" si="29"/>
        <v>0</v>
      </c>
    </row>
    <row r="148" spans="1:16" s="384" customFormat="1">
      <c r="A148" s="358"/>
      <c r="B148" s="359"/>
      <c r="C148" s="359">
        <v>9</v>
      </c>
      <c r="D148" s="359"/>
      <c r="E148" s="682" t="s">
        <v>727</v>
      </c>
      <c r="F148" s="396">
        <v>5000000</v>
      </c>
      <c r="G148" s="396">
        <v>5770000</v>
      </c>
      <c r="H148" s="396">
        <f t="shared" si="30"/>
        <v>0</v>
      </c>
      <c r="I148" s="396">
        <v>5770000</v>
      </c>
      <c r="J148" s="396">
        <v>0</v>
      </c>
      <c r="K148" s="396">
        <f t="shared" si="28"/>
        <v>5770000</v>
      </c>
      <c r="O148" s="350">
        <v>5770000</v>
      </c>
      <c r="P148" s="350">
        <f t="shared" si="29"/>
        <v>0</v>
      </c>
    </row>
    <row r="149" spans="1:16" s="384" customFormat="1">
      <c r="A149" s="358"/>
      <c r="B149" s="359"/>
      <c r="C149" s="359">
        <v>10</v>
      </c>
      <c r="D149" s="359"/>
      <c r="E149" s="360" t="s">
        <v>794</v>
      </c>
      <c r="F149" s="396">
        <v>0</v>
      </c>
      <c r="G149" s="396">
        <v>580000</v>
      </c>
      <c r="H149" s="396">
        <f t="shared" si="30"/>
        <v>0</v>
      </c>
      <c r="I149" s="396">
        <v>580000</v>
      </c>
      <c r="J149" s="396">
        <v>0</v>
      </c>
      <c r="K149" s="396">
        <f t="shared" si="28"/>
        <v>580000</v>
      </c>
      <c r="O149" s="350">
        <v>580000</v>
      </c>
      <c r="P149" s="350">
        <f t="shared" si="29"/>
        <v>0</v>
      </c>
    </row>
    <row r="150" spans="1:16" s="384" customFormat="1" ht="16.5" thickBot="1">
      <c r="A150" s="358"/>
      <c r="B150" s="359"/>
      <c r="C150" s="359">
        <v>11</v>
      </c>
      <c r="D150" s="359"/>
      <c r="E150" s="360" t="s">
        <v>728</v>
      </c>
      <c r="F150" s="396">
        <v>3750000</v>
      </c>
      <c r="G150" s="396">
        <v>3750000</v>
      </c>
      <c r="H150" s="396">
        <f t="shared" si="30"/>
        <v>0</v>
      </c>
      <c r="I150" s="396">
        <v>3750000</v>
      </c>
      <c r="J150" s="396">
        <v>0</v>
      </c>
      <c r="K150" s="396">
        <f t="shared" si="28"/>
        <v>3750000</v>
      </c>
      <c r="O150" s="350">
        <v>3750000</v>
      </c>
      <c r="P150" s="350">
        <f t="shared" si="29"/>
        <v>0</v>
      </c>
    </row>
    <row r="151" spans="1:16" s="384" customFormat="1" ht="16.5" thickBot="1">
      <c r="A151" s="364"/>
      <c r="B151" s="365"/>
      <c r="C151" s="365"/>
      <c r="D151" s="365"/>
      <c r="E151" s="366" t="s">
        <v>510</v>
      </c>
      <c r="F151" s="367">
        <f>SUM(F140:F150)</f>
        <v>85630000</v>
      </c>
      <c r="G151" s="367">
        <f t="shared" ref="G151:K151" si="31">SUM(G140:G150)</f>
        <v>94530000</v>
      </c>
      <c r="H151" s="367">
        <f t="shared" si="31"/>
        <v>0</v>
      </c>
      <c r="I151" s="367">
        <f t="shared" si="31"/>
        <v>94530000</v>
      </c>
      <c r="J151" s="367">
        <f t="shared" si="31"/>
        <v>0</v>
      </c>
      <c r="K151" s="367">
        <f t="shared" si="31"/>
        <v>94530000</v>
      </c>
      <c r="O151" s="350">
        <v>94530000</v>
      </c>
      <c r="P151" s="350">
        <f t="shared" si="29"/>
        <v>0</v>
      </c>
    </row>
    <row r="152" spans="1:16">
      <c r="A152" s="377">
        <v>380</v>
      </c>
      <c r="B152" s="378"/>
      <c r="C152" s="370"/>
      <c r="D152" s="370"/>
      <c r="E152" s="379" t="s">
        <v>144</v>
      </c>
      <c r="F152" s="413"/>
      <c r="G152" s="413">
        <v>0</v>
      </c>
      <c r="H152" s="413">
        <f t="shared" si="30"/>
        <v>0</v>
      </c>
      <c r="I152" s="413">
        <v>0</v>
      </c>
      <c r="J152" s="413">
        <v>0</v>
      </c>
      <c r="K152" s="413">
        <f t="shared" ref="K152:K192" si="32">SUM(I152:J152)</f>
        <v>0</v>
      </c>
      <c r="O152" s="350">
        <v>0</v>
      </c>
      <c r="P152" s="350">
        <f t="shared" si="29"/>
        <v>0</v>
      </c>
    </row>
    <row r="153" spans="1:16">
      <c r="A153" s="679"/>
      <c r="B153" s="344"/>
      <c r="C153" s="345">
        <v>1</v>
      </c>
      <c r="D153" s="345"/>
      <c r="E153" s="414" t="s">
        <v>593</v>
      </c>
      <c r="F153" s="347">
        <v>20000000</v>
      </c>
      <c r="G153" s="347">
        <v>2614704</v>
      </c>
      <c r="H153" s="347">
        <f t="shared" si="30"/>
        <v>0</v>
      </c>
      <c r="I153" s="347">
        <v>2614704</v>
      </c>
      <c r="J153" s="347"/>
      <c r="K153" s="347">
        <f t="shared" si="32"/>
        <v>2614704</v>
      </c>
      <c r="O153" s="350">
        <v>2614704</v>
      </c>
      <c r="P153" s="350">
        <f t="shared" si="29"/>
        <v>0</v>
      </c>
    </row>
    <row r="154" spans="1:16">
      <c r="A154" s="679"/>
      <c r="B154" s="344"/>
      <c r="C154" s="345"/>
      <c r="D154" s="345"/>
      <c r="E154" s="349" t="s">
        <v>309</v>
      </c>
      <c r="F154" s="347">
        <v>0</v>
      </c>
      <c r="G154" s="347">
        <v>705970</v>
      </c>
      <c r="H154" s="347">
        <f t="shared" si="30"/>
        <v>0</v>
      </c>
      <c r="I154" s="347">
        <v>705970</v>
      </c>
      <c r="J154" s="347"/>
      <c r="K154" s="347">
        <f t="shared" si="32"/>
        <v>705970</v>
      </c>
      <c r="O154" s="350">
        <v>705970</v>
      </c>
      <c r="P154" s="350">
        <f t="shared" si="29"/>
        <v>0</v>
      </c>
    </row>
    <row r="155" spans="1:16">
      <c r="A155" s="679"/>
      <c r="B155" s="344"/>
      <c r="C155" s="345">
        <v>2</v>
      </c>
      <c r="D155" s="345"/>
      <c r="E155" s="414" t="s">
        <v>594</v>
      </c>
      <c r="F155" s="347">
        <v>5000000</v>
      </c>
      <c r="G155" s="347">
        <v>16370750</v>
      </c>
      <c r="H155" s="347">
        <f t="shared" si="30"/>
        <v>0</v>
      </c>
      <c r="I155" s="347">
        <v>16370750</v>
      </c>
      <c r="J155" s="347"/>
      <c r="K155" s="347">
        <f t="shared" si="32"/>
        <v>16370750</v>
      </c>
      <c r="O155" s="350">
        <v>16370750</v>
      </c>
      <c r="P155" s="350">
        <f t="shared" si="29"/>
        <v>0</v>
      </c>
    </row>
    <row r="156" spans="1:16">
      <c r="A156" s="679"/>
      <c r="B156" s="344"/>
      <c r="C156" s="345"/>
      <c r="D156" s="345"/>
      <c r="E156" s="349" t="s">
        <v>309</v>
      </c>
      <c r="F156" s="347">
        <v>0</v>
      </c>
      <c r="G156" s="347">
        <v>0</v>
      </c>
      <c r="H156" s="347">
        <f t="shared" si="30"/>
        <v>0</v>
      </c>
      <c r="I156" s="347">
        <v>0</v>
      </c>
      <c r="J156" s="347"/>
      <c r="K156" s="347">
        <f t="shared" si="32"/>
        <v>0</v>
      </c>
      <c r="O156" s="350">
        <v>0</v>
      </c>
      <c r="P156" s="350">
        <f t="shared" si="29"/>
        <v>0</v>
      </c>
    </row>
    <row r="157" spans="1:16">
      <c r="A157" s="679"/>
      <c r="B157" s="344"/>
      <c r="C157" s="345">
        <v>3</v>
      </c>
      <c r="D157" s="345"/>
      <c r="E157" s="349" t="s">
        <v>595</v>
      </c>
      <c r="F157" s="347">
        <v>7874000</v>
      </c>
      <c r="G157" s="347">
        <v>7087000</v>
      </c>
      <c r="H157" s="347">
        <f t="shared" si="30"/>
        <v>0</v>
      </c>
      <c r="I157" s="347">
        <v>7087000</v>
      </c>
      <c r="J157" s="347"/>
      <c r="K157" s="347">
        <f t="shared" si="32"/>
        <v>7087000</v>
      </c>
      <c r="O157" s="350">
        <v>7087000</v>
      </c>
      <c r="P157" s="350">
        <f t="shared" si="29"/>
        <v>0</v>
      </c>
    </row>
    <row r="158" spans="1:16">
      <c r="A158" s="679"/>
      <c r="B158" s="344"/>
      <c r="C158" s="345"/>
      <c r="D158" s="345"/>
      <c r="E158" s="349" t="s">
        <v>309</v>
      </c>
      <c r="F158" s="347">
        <v>2126000</v>
      </c>
      <c r="G158" s="347">
        <v>1913000</v>
      </c>
      <c r="H158" s="347">
        <f t="shared" si="30"/>
        <v>0</v>
      </c>
      <c r="I158" s="347">
        <v>1913000</v>
      </c>
      <c r="J158" s="347"/>
      <c r="K158" s="347">
        <f t="shared" si="32"/>
        <v>1913000</v>
      </c>
      <c r="O158" s="350">
        <v>1913000</v>
      </c>
      <c r="P158" s="350">
        <f t="shared" si="29"/>
        <v>0</v>
      </c>
    </row>
    <row r="159" spans="1:16">
      <c r="A159" s="679"/>
      <c r="B159" s="344"/>
      <c r="C159" s="345">
        <v>4</v>
      </c>
      <c r="D159" s="345"/>
      <c r="E159" s="349" t="s">
        <v>596</v>
      </c>
      <c r="F159" s="347">
        <v>1575000</v>
      </c>
      <c r="G159" s="347">
        <v>1575000</v>
      </c>
      <c r="H159" s="347">
        <f t="shared" si="30"/>
        <v>0</v>
      </c>
      <c r="I159" s="347">
        <v>1575000</v>
      </c>
      <c r="J159" s="347">
        <v>0</v>
      </c>
      <c r="K159" s="347">
        <f t="shared" si="32"/>
        <v>1575000</v>
      </c>
      <c r="O159" s="350">
        <v>1575000</v>
      </c>
      <c r="P159" s="350">
        <f t="shared" si="29"/>
        <v>0</v>
      </c>
    </row>
    <row r="160" spans="1:16">
      <c r="A160" s="679"/>
      <c r="B160" s="344"/>
      <c r="C160" s="345"/>
      <c r="D160" s="345"/>
      <c r="E160" s="349" t="s">
        <v>309</v>
      </c>
      <c r="F160" s="347">
        <v>425000</v>
      </c>
      <c r="G160" s="347">
        <v>425000</v>
      </c>
      <c r="H160" s="347">
        <f t="shared" si="30"/>
        <v>0</v>
      </c>
      <c r="I160" s="347">
        <v>425000</v>
      </c>
      <c r="J160" s="347">
        <v>0</v>
      </c>
      <c r="K160" s="347">
        <f t="shared" si="32"/>
        <v>425000</v>
      </c>
      <c r="O160" s="350">
        <v>425000</v>
      </c>
      <c r="P160" s="350">
        <f t="shared" si="29"/>
        <v>0</v>
      </c>
    </row>
    <row r="161" spans="1:16">
      <c r="A161" s="679"/>
      <c r="B161" s="344"/>
      <c r="C161" s="345">
        <v>5</v>
      </c>
      <c r="D161" s="345"/>
      <c r="E161" s="349" t="s">
        <v>597</v>
      </c>
      <c r="F161" s="347">
        <v>1066000</v>
      </c>
      <c r="G161" s="347">
        <v>1066000</v>
      </c>
      <c r="H161" s="347">
        <f t="shared" si="30"/>
        <v>33300</v>
      </c>
      <c r="I161" s="347">
        <v>1099300</v>
      </c>
      <c r="J161" s="347">
        <v>0</v>
      </c>
      <c r="K161" s="347">
        <f t="shared" si="32"/>
        <v>1099300</v>
      </c>
      <c r="O161" s="350">
        <v>1066000</v>
      </c>
      <c r="P161" s="350">
        <f t="shared" si="29"/>
        <v>0</v>
      </c>
    </row>
    <row r="162" spans="1:16">
      <c r="A162" s="679"/>
      <c r="B162" s="344"/>
      <c r="C162" s="345"/>
      <c r="D162" s="345"/>
      <c r="E162" s="349" t="s">
        <v>309</v>
      </c>
      <c r="F162" s="347">
        <v>287000</v>
      </c>
      <c r="G162" s="347">
        <v>287000</v>
      </c>
      <c r="H162" s="347">
        <f t="shared" si="30"/>
        <v>9800</v>
      </c>
      <c r="I162" s="347">
        <v>296800</v>
      </c>
      <c r="J162" s="347">
        <v>0</v>
      </c>
      <c r="K162" s="347">
        <f t="shared" si="32"/>
        <v>296800</v>
      </c>
      <c r="O162" s="350">
        <v>287000</v>
      </c>
      <c r="P162" s="350">
        <f t="shared" si="29"/>
        <v>0</v>
      </c>
    </row>
    <row r="163" spans="1:16">
      <c r="A163" s="679"/>
      <c r="B163" s="344"/>
      <c r="C163" s="345">
        <v>6</v>
      </c>
      <c r="D163" s="345"/>
      <c r="E163" s="349" t="s">
        <v>598</v>
      </c>
      <c r="F163" s="347">
        <v>2780000</v>
      </c>
      <c r="G163" s="347">
        <v>2780000</v>
      </c>
      <c r="H163" s="347">
        <f t="shared" si="30"/>
        <v>-905300</v>
      </c>
      <c r="I163" s="347">
        <v>1874700</v>
      </c>
      <c r="J163" s="347">
        <v>0</v>
      </c>
      <c r="K163" s="347">
        <f t="shared" si="32"/>
        <v>1874700</v>
      </c>
      <c r="O163" s="350">
        <v>2780000</v>
      </c>
      <c r="P163" s="350">
        <f t="shared" si="29"/>
        <v>0</v>
      </c>
    </row>
    <row r="164" spans="1:16">
      <c r="A164" s="679"/>
      <c r="B164" s="344"/>
      <c r="C164" s="345"/>
      <c r="D164" s="345"/>
      <c r="E164" s="349" t="s">
        <v>309</v>
      </c>
      <c r="F164" s="347">
        <v>750000</v>
      </c>
      <c r="G164" s="347">
        <v>750000</v>
      </c>
      <c r="H164" s="347">
        <f t="shared" si="30"/>
        <v>-245800</v>
      </c>
      <c r="I164" s="347">
        <v>504200</v>
      </c>
      <c r="J164" s="347">
        <v>0</v>
      </c>
      <c r="K164" s="347">
        <f t="shared" si="32"/>
        <v>504200</v>
      </c>
      <c r="O164" s="350">
        <v>750000</v>
      </c>
      <c r="P164" s="350">
        <f t="shared" si="29"/>
        <v>0</v>
      </c>
    </row>
    <row r="165" spans="1:16">
      <c r="A165" s="679"/>
      <c r="B165" s="344"/>
      <c r="C165" s="345">
        <v>7</v>
      </c>
      <c r="D165" s="345"/>
      <c r="E165" s="349" t="s">
        <v>599</v>
      </c>
      <c r="F165" s="347">
        <v>3150000</v>
      </c>
      <c r="G165" s="347">
        <v>3150000</v>
      </c>
      <c r="H165" s="347">
        <f t="shared" si="30"/>
        <v>0</v>
      </c>
      <c r="I165" s="347">
        <v>3150000</v>
      </c>
      <c r="J165" s="347">
        <v>0</v>
      </c>
      <c r="K165" s="347">
        <f t="shared" si="32"/>
        <v>3150000</v>
      </c>
      <c r="O165" s="350">
        <v>3150000</v>
      </c>
      <c r="P165" s="350">
        <f t="shared" si="29"/>
        <v>0</v>
      </c>
    </row>
    <row r="166" spans="1:16">
      <c r="A166" s="679"/>
      <c r="B166" s="344"/>
      <c r="C166" s="345"/>
      <c r="D166" s="345"/>
      <c r="E166" s="349" t="s">
        <v>309</v>
      </c>
      <c r="F166" s="347">
        <v>850000</v>
      </c>
      <c r="G166" s="347">
        <v>0</v>
      </c>
      <c r="H166" s="347">
        <f t="shared" si="30"/>
        <v>0</v>
      </c>
      <c r="I166" s="347">
        <v>0</v>
      </c>
      <c r="J166" s="347">
        <v>0</v>
      </c>
      <c r="K166" s="347">
        <f t="shared" si="32"/>
        <v>0</v>
      </c>
      <c r="O166" s="350">
        <v>0</v>
      </c>
      <c r="P166" s="350">
        <f t="shared" si="29"/>
        <v>0</v>
      </c>
    </row>
    <row r="167" spans="1:16">
      <c r="A167" s="679"/>
      <c r="B167" s="344"/>
      <c r="C167" s="345">
        <v>8</v>
      </c>
      <c r="D167" s="345"/>
      <c r="E167" s="349" t="s">
        <v>600</v>
      </c>
      <c r="F167" s="347">
        <v>4567000</v>
      </c>
      <c r="G167" s="347">
        <v>4419000</v>
      </c>
      <c r="H167" s="347">
        <f t="shared" si="30"/>
        <v>0</v>
      </c>
      <c r="I167" s="347">
        <v>4419000</v>
      </c>
      <c r="J167" s="347">
        <v>0</v>
      </c>
      <c r="K167" s="347">
        <f t="shared" si="32"/>
        <v>4419000</v>
      </c>
      <c r="O167" s="350">
        <v>4419000</v>
      </c>
      <c r="P167" s="350">
        <f t="shared" si="29"/>
        <v>0</v>
      </c>
    </row>
    <row r="168" spans="1:16">
      <c r="A168" s="679"/>
      <c r="B168" s="344"/>
      <c r="C168" s="345"/>
      <c r="D168" s="345"/>
      <c r="E168" s="349" t="s">
        <v>309</v>
      </c>
      <c r="F168" s="347">
        <v>1233000</v>
      </c>
      <c r="G168" s="347">
        <v>0</v>
      </c>
      <c r="H168" s="347">
        <f t="shared" si="30"/>
        <v>0</v>
      </c>
      <c r="I168" s="347">
        <v>0</v>
      </c>
      <c r="J168" s="347"/>
      <c r="K168" s="347">
        <f t="shared" si="32"/>
        <v>0</v>
      </c>
      <c r="O168" s="350">
        <v>0</v>
      </c>
      <c r="P168" s="350">
        <f t="shared" si="29"/>
        <v>0</v>
      </c>
    </row>
    <row r="169" spans="1:16">
      <c r="A169" s="679"/>
      <c r="B169" s="344"/>
      <c r="C169" s="345">
        <v>9</v>
      </c>
      <c r="D169" s="345"/>
      <c r="E169" s="349" t="s">
        <v>601</v>
      </c>
      <c r="F169" s="347">
        <v>1969000</v>
      </c>
      <c r="G169" s="347">
        <v>1969000</v>
      </c>
      <c r="H169" s="347">
        <f t="shared" si="30"/>
        <v>0</v>
      </c>
      <c r="I169" s="347">
        <v>1969000</v>
      </c>
      <c r="J169" s="347">
        <v>0</v>
      </c>
      <c r="K169" s="347">
        <f t="shared" si="32"/>
        <v>1969000</v>
      </c>
      <c r="O169" s="350">
        <v>1969000</v>
      </c>
      <c r="P169" s="350">
        <f t="shared" si="29"/>
        <v>0</v>
      </c>
    </row>
    <row r="170" spans="1:16">
      <c r="A170" s="679"/>
      <c r="B170" s="344"/>
      <c r="C170" s="345"/>
      <c r="D170" s="345"/>
      <c r="E170" s="349" t="s">
        <v>309</v>
      </c>
      <c r="F170" s="347">
        <v>531000</v>
      </c>
      <c r="G170" s="347">
        <v>531000</v>
      </c>
      <c r="H170" s="347">
        <f t="shared" si="30"/>
        <v>0</v>
      </c>
      <c r="I170" s="347">
        <v>531000</v>
      </c>
      <c r="J170" s="347">
        <v>0</v>
      </c>
      <c r="K170" s="347">
        <f t="shared" si="32"/>
        <v>531000</v>
      </c>
      <c r="O170" s="350">
        <v>531000</v>
      </c>
      <c r="P170" s="350">
        <f t="shared" si="29"/>
        <v>0</v>
      </c>
    </row>
    <row r="171" spans="1:16">
      <c r="A171" s="679"/>
      <c r="B171" s="344"/>
      <c r="C171" s="345">
        <v>10</v>
      </c>
      <c r="D171" s="345"/>
      <c r="E171" s="349" t="s">
        <v>602</v>
      </c>
      <c r="F171" s="347">
        <v>402000</v>
      </c>
      <c r="G171" s="347">
        <v>402000</v>
      </c>
      <c r="H171" s="347">
        <f t="shared" si="30"/>
        <v>0</v>
      </c>
      <c r="I171" s="347">
        <v>402000</v>
      </c>
      <c r="J171" s="347">
        <v>0</v>
      </c>
      <c r="K171" s="347">
        <f t="shared" si="32"/>
        <v>402000</v>
      </c>
      <c r="O171" s="350">
        <v>402000</v>
      </c>
      <c r="P171" s="350">
        <f t="shared" si="29"/>
        <v>0</v>
      </c>
    </row>
    <row r="172" spans="1:16">
      <c r="A172" s="679"/>
      <c r="B172" s="344"/>
      <c r="C172" s="345"/>
      <c r="D172" s="345"/>
      <c r="E172" s="349" t="s">
        <v>309</v>
      </c>
      <c r="F172" s="347">
        <v>109000</v>
      </c>
      <c r="G172" s="347">
        <v>109000</v>
      </c>
      <c r="H172" s="347">
        <f t="shared" si="30"/>
        <v>0</v>
      </c>
      <c r="I172" s="347">
        <v>109000</v>
      </c>
      <c r="J172" s="347">
        <v>0</v>
      </c>
      <c r="K172" s="347">
        <f t="shared" si="32"/>
        <v>109000</v>
      </c>
      <c r="O172" s="350">
        <v>109000</v>
      </c>
      <c r="P172" s="350">
        <f t="shared" si="29"/>
        <v>0</v>
      </c>
    </row>
    <row r="173" spans="1:16">
      <c r="A173" s="679"/>
      <c r="B173" s="344"/>
      <c r="C173" s="345">
        <v>11</v>
      </c>
      <c r="D173" s="345"/>
      <c r="E173" s="349" t="s">
        <v>603</v>
      </c>
      <c r="F173" s="347">
        <v>5906000</v>
      </c>
      <c r="G173" s="347">
        <v>5906000</v>
      </c>
      <c r="H173" s="347">
        <f t="shared" si="30"/>
        <v>0</v>
      </c>
      <c r="I173" s="347">
        <v>5906000</v>
      </c>
      <c r="J173" s="347">
        <v>0</v>
      </c>
      <c r="K173" s="347">
        <f t="shared" si="32"/>
        <v>5906000</v>
      </c>
      <c r="O173" s="350">
        <v>5906000</v>
      </c>
      <c r="P173" s="350">
        <f t="shared" si="29"/>
        <v>0</v>
      </c>
    </row>
    <row r="174" spans="1:16">
      <c r="A174" s="679"/>
      <c r="B174" s="344"/>
      <c r="C174" s="345"/>
      <c r="D174" s="345"/>
      <c r="E174" s="349" t="s">
        <v>309</v>
      </c>
      <c r="F174" s="347">
        <v>1594000</v>
      </c>
      <c r="G174" s="347">
        <v>1594000</v>
      </c>
      <c r="H174" s="347">
        <f t="shared" si="30"/>
        <v>0</v>
      </c>
      <c r="I174" s="347">
        <v>1594000</v>
      </c>
      <c r="J174" s="347">
        <v>0</v>
      </c>
      <c r="K174" s="347">
        <f t="shared" si="32"/>
        <v>1594000</v>
      </c>
      <c r="O174" s="350">
        <v>1594000</v>
      </c>
      <c r="P174" s="350">
        <f t="shared" si="29"/>
        <v>0</v>
      </c>
    </row>
    <row r="175" spans="1:16">
      <c r="A175" s="679"/>
      <c r="B175" s="344"/>
      <c r="C175" s="345">
        <v>12</v>
      </c>
      <c r="D175" s="345"/>
      <c r="E175" s="349" t="s">
        <v>561</v>
      </c>
      <c r="F175" s="347">
        <v>3646000</v>
      </c>
      <c r="G175" s="347">
        <v>3646000</v>
      </c>
      <c r="H175" s="347">
        <f t="shared" si="30"/>
        <v>0</v>
      </c>
      <c r="I175" s="347">
        <v>3646000</v>
      </c>
      <c r="J175" s="347">
        <v>0</v>
      </c>
      <c r="K175" s="347">
        <f t="shared" si="32"/>
        <v>3646000</v>
      </c>
      <c r="O175" s="350">
        <v>3646000</v>
      </c>
      <c r="P175" s="350">
        <f t="shared" si="29"/>
        <v>0</v>
      </c>
    </row>
    <row r="176" spans="1:16">
      <c r="A176" s="679"/>
      <c r="B176" s="344"/>
      <c r="C176" s="345"/>
      <c r="D176" s="345"/>
      <c r="E176" s="349" t="s">
        <v>309</v>
      </c>
      <c r="F176" s="347">
        <v>0</v>
      </c>
      <c r="G176" s="347">
        <v>0</v>
      </c>
      <c r="H176" s="347">
        <f t="shared" si="30"/>
        <v>0</v>
      </c>
      <c r="I176" s="347">
        <v>0</v>
      </c>
      <c r="J176" s="347">
        <v>0</v>
      </c>
      <c r="K176" s="347">
        <f t="shared" si="32"/>
        <v>0</v>
      </c>
      <c r="O176" s="350">
        <v>0</v>
      </c>
      <c r="P176" s="350">
        <f t="shared" si="29"/>
        <v>0</v>
      </c>
    </row>
    <row r="177" spans="1:18">
      <c r="A177" s="679"/>
      <c r="B177" s="344"/>
      <c r="C177" s="345">
        <v>13</v>
      </c>
      <c r="D177" s="345"/>
      <c r="E177" s="349" t="s">
        <v>765</v>
      </c>
      <c r="F177" s="347">
        <v>0</v>
      </c>
      <c r="G177" s="347">
        <v>100000</v>
      </c>
      <c r="H177" s="347">
        <f t="shared" si="30"/>
        <v>0</v>
      </c>
      <c r="I177" s="347">
        <v>100000</v>
      </c>
      <c r="J177" s="347">
        <v>0</v>
      </c>
      <c r="K177" s="347">
        <f t="shared" si="32"/>
        <v>100000</v>
      </c>
      <c r="O177" s="350">
        <v>100000</v>
      </c>
      <c r="P177" s="350">
        <f t="shared" si="29"/>
        <v>0</v>
      </c>
    </row>
    <row r="178" spans="1:18">
      <c r="A178" s="679"/>
      <c r="B178" s="344"/>
      <c r="C178" s="345"/>
      <c r="D178" s="345"/>
      <c r="E178" s="349" t="s">
        <v>309</v>
      </c>
      <c r="F178" s="347">
        <v>0</v>
      </c>
      <c r="G178" s="347">
        <v>0</v>
      </c>
      <c r="H178" s="347">
        <f t="shared" si="30"/>
        <v>0</v>
      </c>
      <c r="I178" s="347">
        <v>0</v>
      </c>
      <c r="J178" s="347">
        <v>0</v>
      </c>
      <c r="K178" s="347">
        <f t="shared" si="32"/>
        <v>0</v>
      </c>
      <c r="O178" s="350">
        <v>0</v>
      </c>
      <c r="P178" s="350">
        <f t="shared" si="29"/>
        <v>0</v>
      </c>
    </row>
    <row r="179" spans="1:18">
      <c r="A179" s="679"/>
      <c r="B179" s="344"/>
      <c r="C179" s="345">
        <v>14</v>
      </c>
      <c r="D179" s="345"/>
      <c r="E179" s="349" t="s">
        <v>780</v>
      </c>
      <c r="F179" s="347">
        <v>0</v>
      </c>
      <c r="G179" s="347">
        <v>12173000</v>
      </c>
      <c r="H179" s="347">
        <f t="shared" si="30"/>
        <v>0</v>
      </c>
      <c r="I179" s="347">
        <v>12173000</v>
      </c>
      <c r="J179" s="347"/>
      <c r="K179" s="347">
        <f t="shared" si="32"/>
        <v>12173000</v>
      </c>
      <c r="O179" s="350">
        <v>12173000</v>
      </c>
      <c r="P179" s="350">
        <f t="shared" si="29"/>
        <v>0</v>
      </c>
    </row>
    <row r="180" spans="1:18">
      <c r="A180" s="679"/>
      <c r="B180" s="344"/>
      <c r="C180" s="345"/>
      <c r="D180" s="345"/>
      <c r="E180" s="349" t="s">
        <v>309</v>
      </c>
      <c r="F180" s="347">
        <v>0</v>
      </c>
      <c r="G180" s="347">
        <v>3287000</v>
      </c>
      <c r="H180" s="347">
        <f t="shared" si="30"/>
        <v>0</v>
      </c>
      <c r="I180" s="347">
        <v>3287000</v>
      </c>
      <c r="J180" s="347"/>
      <c r="K180" s="347">
        <f t="shared" si="32"/>
        <v>3287000</v>
      </c>
      <c r="O180" s="350">
        <v>3287000</v>
      </c>
      <c r="P180" s="350">
        <f t="shared" si="29"/>
        <v>0</v>
      </c>
    </row>
    <row r="181" spans="1:18">
      <c r="A181" s="679"/>
      <c r="B181" s="344"/>
      <c r="C181" s="345">
        <v>15</v>
      </c>
      <c r="D181" s="345"/>
      <c r="E181" s="349" t="s">
        <v>781</v>
      </c>
      <c r="F181" s="347">
        <v>0</v>
      </c>
      <c r="G181" s="347">
        <v>4800000</v>
      </c>
      <c r="H181" s="347">
        <f t="shared" si="30"/>
        <v>0</v>
      </c>
      <c r="I181" s="347">
        <v>4800000</v>
      </c>
      <c r="J181" s="347">
        <v>0</v>
      </c>
      <c r="K181" s="347">
        <f t="shared" si="32"/>
        <v>4800000</v>
      </c>
      <c r="O181" s="350">
        <v>4800000</v>
      </c>
      <c r="P181" s="350">
        <f t="shared" si="29"/>
        <v>0</v>
      </c>
    </row>
    <row r="182" spans="1:18">
      <c r="A182" s="679"/>
      <c r="B182" s="344"/>
      <c r="C182" s="345"/>
      <c r="D182" s="345"/>
      <c r="E182" s="349" t="s">
        <v>309</v>
      </c>
      <c r="F182" s="347">
        <v>0</v>
      </c>
      <c r="G182" s="347">
        <v>1296000</v>
      </c>
      <c r="H182" s="347">
        <f t="shared" si="30"/>
        <v>0</v>
      </c>
      <c r="I182" s="347">
        <v>1296000</v>
      </c>
      <c r="J182" s="347">
        <v>0</v>
      </c>
      <c r="K182" s="347">
        <f t="shared" si="32"/>
        <v>1296000</v>
      </c>
      <c r="O182" s="350">
        <v>1296000</v>
      </c>
      <c r="P182" s="350">
        <f t="shared" si="29"/>
        <v>0</v>
      </c>
    </row>
    <row r="183" spans="1:18">
      <c r="A183" s="679"/>
      <c r="B183" s="344"/>
      <c r="C183" s="345">
        <v>16</v>
      </c>
      <c r="D183" s="345"/>
      <c r="E183" s="349" t="s">
        <v>782</v>
      </c>
      <c r="F183" s="347">
        <v>0</v>
      </c>
      <c r="G183" s="347">
        <v>787000</v>
      </c>
      <c r="H183" s="347">
        <f t="shared" si="30"/>
        <v>-787000</v>
      </c>
      <c r="I183" s="347">
        <v>0</v>
      </c>
      <c r="J183" s="347">
        <v>0</v>
      </c>
      <c r="K183" s="347">
        <f t="shared" si="32"/>
        <v>0</v>
      </c>
      <c r="O183" s="350">
        <v>787000</v>
      </c>
      <c r="P183" s="350">
        <f t="shared" si="29"/>
        <v>0</v>
      </c>
    </row>
    <row r="184" spans="1:18">
      <c r="A184" s="679"/>
      <c r="B184" s="344"/>
      <c r="C184" s="345"/>
      <c r="D184" s="345"/>
      <c r="E184" s="349" t="s">
        <v>309</v>
      </c>
      <c r="F184" s="347">
        <v>0</v>
      </c>
      <c r="G184" s="347">
        <v>213000</v>
      </c>
      <c r="H184" s="347">
        <f t="shared" si="30"/>
        <v>-213000</v>
      </c>
      <c r="I184" s="347">
        <v>0</v>
      </c>
      <c r="J184" s="347">
        <v>0</v>
      </c>
      <c r="K184" s="347">
        <f t="shared" si="32"/>
        <v>0</v>
      </c>
      <c r="O184" s="350">
        <v>213000</v>
      </c>
      <c r="P184" s="350">
        <f t="shared" si="29"/>
        <v>0</v>
      </c>
    </row>
    <row r="185" spans="1:18">
      <c r="A185" s="679"/>
      <c r="B185" s="344"/>
      <c r="C185" s="345">
        <v>17</v>
      </c>
      <c r="D185" s="345"/>
      <c r="E185" s="349" t="s">
        <v>796</v>
      </c>
      <c r="F185" s="347">
        <v>0</v>
      </c>
      <c r="G185" s="347">
        <v>2352000</v>
      </c>
      <c r="H185" s="347">
        <f t="shared" si="30"/>
        <v>0</v>
      </c>
      <c r="I185" s="347">
        <v>2352000</v>
      </c>
      <c r="J185" s="347">
        <v>0</v>
      </c>
      <c r="K185" s="347">
        <f t="shared" si="32"/>
        <v>2352000</v>
      </c>
      <c r="O185" s="350">
        <v>2352000</v>
      </c>
      <c r="P185" s="350">
        <f t="shared" si="29"/>
        <v>0</v>
      </c>
    </row>
    <row r="186" spans="1:18">
      <c r="A186" s="679"/>
      <c r="B186" s="344"/>
      <c r="C186" s="345"/>
      <c r="D186" s="345"/>
      <c r="E186" s="349" t="s">
        <v>309</v>
      </c>
      <c r="F186" s="347">
        <v>0</v>
      </c>
      <c r="G186" s="347">
        <v>635000</v>
      </c>
      <c r="H186" s="347">
        <f t="shared" si="30"/>
        <v>0</v>
      </c>
      <c r="I186" s="347">
        <v>635000</v>
      </c>
      <c r="J186" s="347">
        <v>0</v>
      </c>
      <c r="K186" s="347">
        <f t="shared" si="32"/>
        <v>635000</v>
      </c>
      <c r="O186" s="350">
        <v>635000</v>
      </c>
      <c r="P186" s="350">
        <f t="shared" si="29"/>
        <v>0</v>
      </c>
    </row>
    <row r="187" spans="1:18">
      <c r="A187" s="679"/>
      <c r="B187" s="344"/>
      <c r="C187" s="345">
        <v>18</v>
      </c>
      <c r="D187" s="345"/>
      <c r="E187" s="349" t="s">
        <v>797</v>
      </c>
      <c r="F187" s="347">
        <v>0</v>
      </c>
      <c r="G187" s="347">
        <v>0</v>
      </c>
      <c r="H187" s="347">
        <f t="shared" si="30"/>
        <v>2340600</v>
      </c>
      <c r="I187" s="347">
        <v>2340600</v>
      </c>
      <c r="J187" s="347">
        <v>0</v>
      </c>
      <c r="K187" s="347">
        <f t="shared" si="32"/>
        <v>2340600</v>
      </c>
      <c r="O187" s="350">
        <v>0</v>
      </c>
      <c r="P187" s="350">
        <f t="shared" si="29"/>
        <v>0</v>
      </c>
      <c r="R187" s="350">
        <f>SUM(G193,G191,G189,G187,G185,G183,G171,G163,G159,G161)</f>
        <v>10343000</v>
      </c>
    </row>
    <row r="188" spans="1:18">
      <c r="A188" s="679"/>
      <c r="B188" s="344"/>
      <c r="C188" s="345"/>
      <c r="D188" s="345"/>
      <c r="E188" s="349" t="s">
        <v>309</v>
      </c>
      <c r="F188" s="347">
        <v>0</v>
      </c>
      <c r="G188" s="347">
        <v>0</v>
      </c>
      <c r="H188" s="347">
        <f t="shared" si="30"/>
        <v>632000</v>
      </c>
      <c r="I188" s="347">
        <v>632000</v>
      </c>
      <c r="J188" s="347">
        <v>0</v>
      </c>
      <c r="K188" s="347">
        <f t="shared" si="32"/>
        <v>632000</v>
      </c>
      <c r="O188" s="350">
        <v>0</v>
      </c>
      <c r="P188" s="350">
        <f t="shared" si="29"/>
        <v>0</v>
      </c>
      <c r="R188" s="350">
        <f>SUM(G194,G192,G190,G188,G186,G184,G172,G164,G160,G162)</f>
        <v>2791400</v>
      </c>
    </row>
    <row r="189" spans="1:18">
      <c r="A189" s="679"/>
      <c r="B189" s="344"/>
      <c r="C189" s="345">
        <v>19</v>
      </c>
      <c r="D189" s="345"/>
      <c r="E189" s="349" t="s">
        <v>798</v>
      </c>
      <c r="F189" s="347">
        <v>0</v>
      </c>
      <c r="G189" s="347">
        <v>976000</v>
      </c>
      <c r="H189" s="347">
        <f t="shared" si="30"/>
        <v>0</v>
      </c>
      <c r="I189" s="347">
        <v>976000</v>
      </c>
      <c r="J189" s="347">
        <v>0</v>
      </c>
      <c r="K189" s="347">
        <f t="shared" si="32"/>
        <v>976000</v>
      </c>
      <c r="O189" s="350">
        <v>976000</v>
      </c>
      <c r="P189" s="350">
        <f t="shared" si="29"/>
        <v>0</v>
      </c>
    </row>
    <row r="190" spans="1:18">
      <c r="A190" s="679"/>
      <c r="B190" s="344"/>
      <c r="C190" s="345"/>
      <c r="D190" s="345"/>
      <c r="E190" s="349" t="s">
        <v>309</v>
      </c>
      <c r="F190" s="347">
        <v>0</v>
      </c>
      <c r="G190" s="347">
        <v>263400</v>
      </c>
      <c r="H190" s="347">
        <f t="shared" si="30"/>
        <v>0</v>
      </c>
      <c r="I190" s="347">
        <v>263400</v>
      </c>
      <c r="J190" s="347">
        <v>0</v>
      </c>
      <c r="K190" s="347">
        <f t="shared" si="32"/>
        <v>263400</v>
      </c>
      <c r="O190" s="350">
        <v>263400</v>
      </c>
      <c r="P190" s="350">
        <f t="shared" si="29"/>
        <v>0</v>
      </c>
    </row>
    <row r="191" spans="1:18">
      <c r="A191" s="679"/>
      <c r="B191" s="344"/>
      <c r="C191" s="345">
        <v>20</v>
      </c>
      <c r="D191" s="345"/>
      <c r="E191" s="349" t="s">
        <v>810</v>
      </c>
      <c r="F191" s="347"/>
      <c r="G191" s="347">
        <v>305000</v>
      </c>
      <c r="H191" s="347"/>
      <c r="I191" s="347">
        <v>305000</v>
      </c>
      <c r="J191" s="684"/>
      <c r="K191" s="347">
        <f t="shared" si="32"/>
        <v>305000</v>
      </c>
      <c r="O191" s="350">
        <v>305000</v>
      </c>
      <c r="P191" s="350">
        <f t="shared" si="29"/>
        <v>0</v>
      </c>
    </row>
    <row r="192" spans="1:18">
      <c r="A192" s="679"/>
      <c r="B192" s="344"/>
      <c r="C192" s="345"/>
      <c r="D192" s="345"/>
      <c r="E192" s="349" t="s">
        <v>309</v>
      </c>
      <c r="F192" s="347"/>
      <c r="G192" s="347">
        <v>82000</v>
      </c>
      <c r="H192" s="347"/>
      <c r="I192" s="347">
        <v>82000</v>
      </c>
      <c r="J192" s="684"/>
      <c r="K192" s="347">
        <f t="shared" si="32"/>
        <v>82000</v>
      </c>
      <c r="O192" s="350">
        <v>82000</v>
      </c>
      <c r="P192" s="350">
        <f t="shared" si="29"/>
        <v>0</v>
      </c>
    </row>
    <row r="193" spans="1:16">
      <c r="A193" s="679"/>
      <c r="B193" s="344"/>
      <c r="C193" s="345">
        <v>21</v>
      </c>
      <c r="D193" s="345"/>
      <c r="E193" s="349" t="s">
        <v>543</v>
      </c>
      <c r="F193" s="347">
        <v>100000</v>
      </c>
      <c r="G193" s="347">
        <v>100000</v>
      </c>
      <c r="H193" s="347">
        <f t="shared" si="30"/>
        <v>0</v>
      </c>
      <c r="I193" s="347">
        <v>100000</v>
      </c>
      <c r="J193" s="347">
        <v>0</v>
      </c>
      <c r="K193" s="347">
        <f>SUM(I193:J193)</f>
        <v>100000</v>
      </c>
      <c r="O193" s="350">
        <v>100000</v>
      </c>
      <c r="P193" s="350">
        <f t="shared" si="29"/>
        <v>0</v>
      </c>
    </row>
    <row r="194" spans="1:16" ht="16.5" thickBot="1">
      <c r="A194" s="679"/>
      <c r="B194" s="344"/>
      <c r="C194" s="345"/>
      <c r="D194" s="345"/>
      <c r="E194" s="349" t="s">
        <v>309</v>
      </c>
      <c r="F194" s="347">
        <v>27000</v>
      </c>
      <c r="G194" s="347">
        <v>27000</v>
      </c>
      <c r="H194" s="347">
        <f t="shared" si="30"/>
        <v>0</v>
      </c>
      <c r="I194" s="347">
        <v>27000</v>
      </c>
      <c r="J194" s="347">
        <v>0</v>
      </c>
      <c r="K194" s="347">
        <f>SUM(I194:J194)</f>
        <v>27000</v>
      </c>
      <c r="O194" s="350">
        <v>27000</v>
      </c>
      <c r="P194" s="350">
        <f t="shared" si="29"/>
        <v>0</v>
      </c>
    </row>
    <row r="195" spans="1:16" s="384" customFormat="1" ht="16.5" thickBot="1">
      <c r="A195" s="364"/>
      <c r="B195" s="365"/>
      <c r="C195" s="365"/>
      <c r="D195" s="365"/>
      <c r="E195" s="366" t="s">
        <v>562</v>
      </c>
      <c r="F195" s="415">
        <f>SUM(F153:F194)</f>
        <v>65967000</v>
      </c>
      <c r="G195" s="415">
        <f t="shared" ref="G195:J195" si="33">SUM(G153:G194)</f>
        <v>84696824</v>
      </c>
      <c r="H195" s="415">
        <f t="shared" si="33"/>
        <v>864600</v>
      </c>
      <c r="I195" s="415">
        <f t="shared" si="33"/>
        <v>85561424</v>
      </c>
      <c r="J195" s="415">
        <f t="shared" si="33"/>
        <v>0</v>
      </c>
      <c r="K195" s="415">
        <f t="shared" ref="K195" si="34">SUM(K153:K194)</f>
        <v>85561424</v>
      </c>
      <c r="O195" s="350">
        <v>84696824</v>
      </c>
      <c r="P195" s="350">
        <f t="shared" si="29"/>
        <v>0</v>
      </c>
    </row>
    <row r="196" spans="1:16">
      <c r="A196" s="377">
        <v>381</v>
      </c>
      <c r="B196" s="378"/>
      <c r="C196" s="370"/>
      <c r="D196" s="370"/>
      <c r="E196" s="416" t="s">
        <v>146</v>
      </c>
      <c r="F196" s="413"/>
      <c r="G196" s="413">
        <v>0</v>
      </c>
      <c r="H196" s="413">
        <f t="shared" si="30"/>
        <v>0</v>
      </c>
      <c r="I196" s="413">
        <v>0</v>
      </c>
      <c r="J196" s="413">
        <v>0</v>
      </c>
      <c r="K196" s="413">
        <f t="shared" ref="K196:K220" si="35">SUM(I196:J196)</f>
        <v>0</v>
      </c>
      <c r="O196" s="350">
        <v>0</v>
      </c>
      <c r="P196" s="350">
        <f t="shared" si="29"/>
        <v>0</v>
      </c>
    </row>
    <row r="197" spans="1:16">
      <c r="A197" s="679"/>
      <c r="B197" s="344"/>
      <c r="C197" s="417">
        <v>1</v>
      </c>
      <c r="D197" s="345"/>
      <c r="E197" s="418" t="s">
        <v>516</v>
      </c>
      <c r="F197" s="396">
        <v>12598000</v>
      </c>
      <c r="G197" s="396">
        <v>10539000</v>
      </c>
      <c r="H197" s="396">
        <f t="shared" si="30"/>
        <v>0</v>
      </c>
      <c r="I197" s="396">
        <v>10539000</v>
      </c>
      <c r="J197" s="396"/>
      <c r="K197" s="396">
        <f t="shared" si="35"/>
        <v>10539000</v>
      </c>
      <c r="O197" s="350">
        <v>10539000</v>
      </c>
      <c r="P197" s="350">
        <f t="shared" si="29"/>
        <v>0</v>
      </c>
    </row>
    <row r="198" spans="1:16">
      <c r="A198" s="679"/>
      <c r="B198" s="344"/>
      <c r="C198" s="345"/>
      <c r="D198" s="345"/>
      <c r="E198" s="349" t="s">
        <v>309</v>
      </c>
      <c r="F198" s="347">
        <v>3402000</v>
      </c>
      <c r="G198" s="347">
        <v>2846000</v>
      </c>
      <c r="H198" s="347">
        <f t="shared" si="30"/>
        <v>0</v>
      </c>
      <c r="I198" s="347">
        <v>2846000</v>
      </c>
      <c r="J198" s="347"/>
      <c r="K198" s="347">
        <f t="shared" si="35"/>
        <v>2846000</v>
      </c>
      <c r="O198" s="350">
        <v>2846000</v>
      </c>
      <c r="P198" s="350">
        <f t="shared" si="29"/>
        <v>0</v>
      </c>
    </row>
    <row r="199" spans="1:16">
      <c r="A199" s="679"/>
      <c r="B199" s="344"/>
      <c r="C199" s="345">
        <v>3</v>
      </c>
      <c r="D199" s="345"/>
      <c r="E199" s="349" t="s">
        <v>327</v>
      </c>
      <c r="F199" s="347">
        <v>7874000</v>
      </c>
      <c r="G199" s="347">
        <v>4272000</v>
      </c>
      <c r="H199" s="347">
        <f t="shared" si="30"/>
        <v>0</v>
      </c>
      <c r="I199" s="347">
        <v>4272000</v>
      </c>
      <c r="J199" s="347"/>
      <c r="K199" s="347">
        <f t="shared" si="35"/>
        <v>4272000</v>
      </c>
      <c r="O199" s="350">
        <v>4272000</v>
      </c>
      <c r="P199" s="350">
        <f t="shared" si="29"/>
        <v>0</v>
      </c>
    </row>
    <row r="200" spans="1:16">
      <c r="A200" s="679"/>
      <c r="B200" s="344"/>
      <c r="C200" s="345"/>
      <c r="D200" s="345"/>
      <c r="E200" s="349" t="s">
        <v>309</v>
      </c>
      <c r="F200" s="347">
        <v>2126000</v>
      </c>
      <c r="G200" s="347">
        <v>1153000</v>
      </c>
      <c r="H200" s="347">
        <f t="shared" si="30"/>
        <v>0</v>
      </c>
      <c r="I200" s="347">
        <v>1153000</v>
      </c>
      <c r="J200" s="347"/>
      <c r="K200" s="347">
        <f t="shared" si="35"/>
        <v>1153000</v>
      </c>
      <c r="O200" s="350">
        <v>1153000</v>
      </c>
      <c r="P200" s="350">
        <f t="shared" si="29"/>
        <v>0</v>
      </c>
    </row>
    <row r="201" spans="1:16">
      <c r="A201" s="679"/>
      <c r="B201" s="344"/>
      <c r="C201" s="345">
        <v>4</v>
      </c>
      <c r="D201" s="345"/>
      <c r="E201" s="608" t="s">
        <v>5</v>
      </c>
      <c r="F201" s="347">
        <v>4724000</v>
      </c>
      <c r="G201" s="347">
        <v>1811000</v>
      </c>
      <c r="H201" s="347">
        <f t="shared" si="30"/>
        <v>0</v>
      </c>
      <c r="I201" s="347">
        <v>1811000</v>
      </c>
      <c r="J201" s="347"/>
      <c r="K201" s="347">
        <f t="shared" si="35"/>
        <v>1811000</v>
      </c>
      <c r="O201" s="350">
        <v>1811000</v>
      </c>
      <c r="P201" s="350">
        <f t="shared" si="29"/>
        <v>0</v>
      </c>
    </row>
    <row r="202" spans="1:16">
      <c r="A202" s="679"/>
      <c r="B202" s="344"/>
      <c r="C202" s="345"/>
      <c r="D202" s="345"/>
      <c r="E202" s="349" t="s">
        <v>309</v>
      </c>
      <c r="F202" s="347">
        <v>1276000</v>
      </c>
      <c r="G202" s="347">
        <v>489000</v>
      </c>
      <c r="H202" s="347">
        <f t="shared" si="30"/>
        <v>0</v>
      </c>
      <c r="I202" s="347">
        <v>489000</v>
      </c>
      <c r="J202" s="347"/>
      <c r="K202" s="347">
        <f t="shared" si="35"/>
        <v>489000</v>
      </c>
      <c r="O202" s="350">
        <v>489000</v>
      </c>
      <c r="P202" s="350">
        <f t="shared" si="29"/>
        <v>0</v>
      </c>
    </row>
    <row r="203" spans="1:16">
      <c r="A203" s="679"/>
      <c r="B203" s="344"/>
      <c r="C203" s="345">
        <v>5</v>
      </c>
      <c r="D203" s="345"/>
      <c r="E203" s="488" t="s">
        <v>631</v>
      </c>
      <c r="F203" s="347">
        <v>7874000</v>
      </c>
      <c r="G203" s="347">
        <v>13160000</v>
      </c>
      <c r="H203" s="347">
        <f t="shared" si="30"/>
        <v>0</v>
      </c>
      <c r="I203" s="347">
        <v>13160000</v>
      </c>
      <c r="J203" s="347"/>
      <c r="K203" s="347">
        <f t="shared" si="35"/>
        <v>13160000</v>
      </c>
      <c r="O203" s="350">
        <v>13160000</v>
      </c>
      <c r="P203" s="350">
        <f t="shared" si="29"/>
        <v>0</v>
      </c>
    </row>
    <row r="204" spans="1:16">
      <c r="A204" s="679"/>
      <c r="B204" s="344"/>
      <c r="C204" s="345"/>
      <c r="D204" s="345"/>
      <c r="E204" s="349" t="s">
        <v>309</v>
      </c>
      <c r="F204" s="347">
        <v>2126000</v>
      </c>
      <c r="G204" s="347">
        <v>3553000</v>
      </c>
      <c r="H204" s="347">
        <f t="shared" si="30"/>
        <v>0</v>
      </c>
      <c r="I204" s="347">
        <v>3553000</v>
      </c>
      <c r="J204" s="347"/>
      <c r="K204" s="347">
        <f t="shared" si="35"/>
        <v>3553000</v>
      </c>
      <c r="O204" s="350">
        <v>3553000</v>
      </c>
      <c r="P204" s="350">
        <f t="shared" si="29"/>
        <v>0</v>
      </c>
    </row>
    <row r="205" spans="1:16">
      <c r="A205" s="679"/>
      <c r="B205" s="344"/>
      <c r="C205" s="345">
        <v>6</v>
      </c>
      <c r="D205" s="345"/>
      <c r="E205" s="349" t="s">
        <v>632</v>
      </c>
      <c r="F205" s="347">
        <v>5118000</v>
      </c>
      <c r="G205" s="347">
        <v>0</v>
      </c>
      <c r="H205" s="347">
        <f t="shared" si="30"/>
        <v>0</v>
      </c>
      <c r="I205" s="347">
        <v>0</v>
      </c>
      <c r="J205" s="347">
        <v>0</v>
      </c>
      <c r="K205" s="347">
        <f t="shared" si="35"/>
        <v>0</v>
      </c>
      <c r="O205" s="350">
        <v>0</v>
      </c>
      <c r="P205" s="350">
        <f t="shared" si="29"/>
        <v>0</v>
      </c>
    </row>
    <row r="206" spans="1:16">
      <c r="A206" s="679"/>
      <c r="B206" s="344"/>
      <c r="C206" s="345"/>
      <c r="D206" s="345"/>
      <c r="E206" s="349" t="s">
        <v>309</v>
      </c>
      <c r="F206" s="347">
        <v>1382000</v>
      </c>
      <c r="G206" s="347">
        <v>0</v>
      </c>
      <c r="H206" s="347">
        <f t="shared" si="30"/>
        <v>0</v>
      </c>
      <c r="I206" s="347">
        <v>0</v>
      </c>
      <c r="J206" s="347">
        <v>0</v>
      </c>
      <c r="K206" s="347">
        <f t="shared" si="35"/>
        <v>0</v>
      </c>
      <c r="O206" s="350">
        <v>0</v>
      </c>
      <c r="P206" s="350">
        <f t="shared" si="29"/>
        <v>0</v>
      </c>
    </row>
    <row r="207" spans="1:16">
      <c r="A207" s="679"/>
      <c r="B207" s="344"/>
      <c r="C207" s="345">
        <v>7</v>
      </c>
      <c r="D207" s="345"/>
      <c r="E207" s="349" t="s">
        <v>6</v>
      </c>
      <c r="F207" s="347">
        <v>15000000</v>
      </c>
      <c r="G207" s="347">
        <v>16517000</v>
      </c>
      <c r="H207" s="347">
        <f t="shared" si="30"/>
        <v>0</v>
      </c>
      <c r="I207" s="347">
        <v>16517000</v>
      </c>
      <c r="J207" s="347">
        <v>0</v>
      </c>
      <c r="K207" s="347">
        <f t="shared" si="35"/>
        <v>16517000</v>
      </c>
      <c r="O207" s="350">
        <v>16517000</v>
      </c>
      <c r="P207" s="350">
        <f t="shared" si="29"/>
        <v>0</v>
      </c>
    </row>
    <row r="208" spans="1:16">
      <c r="A208" s="679"/>
      <c r="B208" s="344"/>
      <c r="C208" s="345"/>
      <c r="D208" s="345"/>
      <c r="E208" s="349" t="s">
        <v>309</v>
      </c>
      <c r="F208" s="347">
        <v>4050000</v>
      </c>
      <c r="G208" s="347">
        <v>4459000</v>
      </c>
      <c r="H208" s="347">
        <f t="shared" si="30"/>
        <v>0</v>
      </c>
      <c r="I208" s="347">
        <v>4459000</v>
      </c>
      <c r="J208" s="347">
        <v>0</v>
      </c>
      <c r="K208" s="347">
        <f t="shared" si="35"/>
        <v>4459000</v>
      </c>
      <c r="O208" s="350">
        <v>4459000</v>
      </c>
      <c r="P208" s="350">
        <f t="shared" ref="P208:P245" si="36">G208-O208</f>
        <v>0</v>
      </c>
    </row>
    <row r="209" spans="1:18">
      <c r="A209" s="679"/>
      <c r="B209" s="344"/>
      <c r="C209" s="345">
        <v>8</v>
      </c>
      <c r="D209" s="345"/>
      <c r="E209" s="349" t="s">
        <v>633</v>
      </c>
      <c r="F209" s="347">
        <v>1575000</v>
      </c>
      <c r="G209" s="347">
        <v>1575000</v>
      </c>
      <c r="H209" s="347">
        <f t="shared" si="30"/>
        <v>0</v>
      </c>
      <c r="I209" s="347">
        <v>1575000</v>
      </c>
      <c r="J209" s="347">
        <v>0</v>
      </c>
      <c r="K209" s="347">
        <f t="shared" si="35"/>
        <v>1575000</v>
      </c>
      <c r="O209" s="350">
        <v>1575000</v>
      </c>
      <c r="P209" s="350">
        <f t="shared" si="36"/>
        <v>0</v>
      </c>
    </row>
    <row r="210" spans="1:18">
      <c r="A210" s="679"/>
      <c r="B210" s="344"/>
      <c r="C210" s="345"/>
      <c r="D210" s="345"/>
      <c r="E210" s="349" t="s">
        <v>309</v>
      </c>
      <c r="F210" s="347">
        <v>425000</v>
      </c>
      <c r="G210" s="347">
        <v>425000</v>
      </c>
      <c r="H210" s="347">
        <f t="shared" si="30"/>
        <v>0</v>
      </c>
      <c r="I210" s="347">
        <v>425000</v>
      </c>
      <c r="J210" s="347">
        <v>0</v>
      </c>
      <c r="K210" s="347">
        <f t="shared" si="35"/>
        <v>425000</v>
      </c>
      <c r="O210" s="350">
        <v>425000</v>
      </c>
      <c r="P210" s="350">
        <f t="shared" si="36"/>
        <v>0</v>
      </c>
    </row>
    <row r="211" spans="1:18">
      <c r="A211" s="679"/>
      <c r="B211" s="344"/>
      <c r="C211" s="345">
        <v>9</v>
      </c>
      <c r="D211" s="345"/>
      <c r="E211" s="349" t="s">
        <v>634</v>
      </c>
      <c r="F211" s="347">
        <v>2543000</v>
      </c>
      <c r="G211" s="347">
        <v>2543000</v>
      </c>
      <c r="H211" s="347">
        <f t="shared" si="30"/>
        <v>814000</v>
      </c>
      <c r="I211" s="347">
        <v>3357000</v>
      </c>
      <c r="J211" s="347">
        <v>0</v>
      </c>
      <c r="K211" s="347">
        <f t="shared" si="35"/>
        <v>3357000</v>
      </c>
      <c r="O211" s="350">
        <v>2543000</v>
      </c>
      <c r="P211" s="350">
        <f t="shared" si="36"/>
        <v>0</v>
      </c>
    </row>
    <row r="212" spans="1:18">
      <c r="A212" s="679"/>
      <c r="B212" s="344"/>
      <c r="C212" s="345"/>
      <c r="D212" s="345"/>
      <c r="E212" s="349" t="s">
        <v>309</v>
      </c>
      <c r="F212" s="347">
        <v>686000</v>
      </c>
      <c r="G212" s="347">
        <v>686000</v>
      </c>
      <c r="H212" s="347">
        <f t="shared" si="30"/>
        <v>294000</v>
      </c>
      <c r="I212" s="347">
        <v>980000</v>
      </c>
      <c r="J212" s="347">
        <v>0</v>
      </c>
      <c r="K212" s="347">
        <f t="shared" si="35"/>
        <v>980000</v>
      </c>
      <c r="O212" s="350">
        <v>686000</v>
      </c>
      <c r="P212" s="350">
        <f t="shared" si="36"/>
        <v>0</v>
      </c>
    </row>
    <row r="213" spans="1:18">
      <c r="A213" s="679"/>
      <c r="B213" s="344"/>
      <c r="C213" s="345">
        <v>10</v>
      </c>
      <c r="D213" s="345"/>
      <c r="E213" s="349" t="s">
        <v>635</v>
      </c>
      <c r="F213" s="347">
        <v>2016000</v>
      </c>
      <c r="G213" s="347">
        <v>2016000</v>
      </c>
      <c r="H213" s="347">
        <f t="shared" si="30"/>
        <v>0</v>
      </c>
      <c r="I213" s="347">
        <v>2016000</v>
      </c>
      <c r="J213" s="347">
        <v>0</v>
      </c>
      <c r="K213" s="347">
        <f t="shared" si="35"/>
        <v>2016000</v>
      </c>
      <c r="O213" s="350">
        <v>2016000</v>
      </c>
      <c r="P213" s="350">
        <f t="shared" si="36"/>
        <v>0</v>
      </c>
      <c r="R213" s="350">
        <f>SUM(I197,I199,I201,I203,I205,I207,I209,I211,I213,I215,I217,I219,I221)</f>
        <v>77829000</v>
      </c>
    </row>
    <row r="214" spans="1:18">
      <c r="A214" s="679"/>
      <c r="B214" s="344"/>
      <c r="C214" s="345"/>
      <c r="D214" s="345"/>
      <c r="E214" s="349" t="s">
        <v>309</v>
      </c>
      <c r="F214" s="347">
        <v>544000</v>
      </c>
      <c r="G214" s="347">
        <v>544000</v>
      </c>
      <c r="H214" s="347">
        <f t="shared" si="30"/>
        <v>0</v>
      </c>
      <c r="I214" s="347">
        <v>544000</v>
      </c>
      <c r="J214" s="347">
        <v>0</v>
      </c>
      <c r="K214" s="347">
        <f t="shared" si="35"/>
        <v>544000</v>
      </c>
      <c r="O214" s="350">
        <v>544000</v>
      </c>
      <c r="P214" s="350">
        <f t="shared" si="36"/>
        <v>0</v>
      </c>
      <c r="R214" s="350">
        <f>SUM(I198,I200,I202,I204,I206,I208,I210,I212,I214,I216,I218,I220,I222)</f>
        <v>21086350</v>
      </c>
    </row>
    <row r="215" spans="1:18">
      <c r="A215" s="679"/>
      <c r="B215" s="344"/>
      <c r="C215" s="345">
        <v>11</v>
      </c>
      <c r="D215" s="345"/>
      <c r="E215" s="349" t="s">
        <v>636</v>
      </c>
      <c r="F215" s="347">
        <v>1575000</v>
      </c>
      <c r="G215" s="347">
        <v>1575000</v>
      </c>
      <c r="H215" s="347">
        <f t="shared" si="30"/>
        <v>0</v>
      </c>
      <c r="I215" s="347">
        <v>1575000</v>
      </c>
      <c r="J215" s="347">
        <v>0</v>
      </c>
      <c r="K215" s="347">
        <f t="shared" si="35"/>
        <v>1575000</v>
      </c>
      <c r="O215" s="350">
        <v>1575000</v>
      </c>
      <c r="P215" s="350">
        <f t="shared" si="36"/>
        <v>0</v>
      </c>
    </row>
    <row r="216" spans="1:18">
      <c r="A216" s="679"/>
      <c r="B216" s="344"/>
      <c r="C216" s="345"/>
      <c r="D216" s="345"/>
      <c r="E216" s="349" t="s">
        <v>309</v>
      </c>
      <c r="F216" s="347">
        <v>425000</v>
      </c>
      <c r="G216" s="347">
        <v>425000</v>
      </c>
      <c r="H216" s="347">
        <f t="shared" si="30"/>
        <v>0</v>
      </c>
      <c r="I216" s="347">
        <v>425000</v>
      </c>
      <c r="J216" s="347">
        <v>0</v>
      </c>
      <c r="K216" s="347">
        <f t="shared" si="35"/>
        <v>425000</v>
      </c>
      <c r="O216" s="350">
        <v>425000</v>
      </c>
      <c r="P216" s="350">
        <f t="shared" si="36"/>
        <v>0</v>
      </c>
    </row>
    <row r="217" spans="1:18">
      <c r="A217" s="679"/>
      <c r="B217" s="344"/>
      <c r="C217" s="345">
        <v>12</v>
      </c>
      <c r="D217" s="345"/>
      <c r="E217" s="349" t="s">
        <v>783</v>
      </c>
      <c r="F217" s="347">
        <v>0</v>
      </c>
      <c r="G217" s="347">
        <v>4705000</v>
      </c>
      <c r="H217" s="347">
        <f t="shared" si="30"/>
        <v>0</v>
      </c>
      <c r="I217" s="347">
        <v>4705000</v>
      </c>
      <c r="J217" s="347">
        <v>0</v>
      </c>
      <c r="K217" s="347">
        <f t="shared" si="35"/>
        <v>4705000</v>
      </c>
      <c r="O217" s="350">
        <v>4705000</v>
      </c>
      <c r="P217" s="350">
        <f t="shared" si="36"/>
        <v>0</v>
      </c>
    </row>
    <row r="218" spans="1:18">
      <c r="A218" s="679"/>
      <c r="B218" s="344"/>
      <c r="C218" s="345"/>
      <c r="D218" s="345"/>
      <c r="E218" s="349" t="s">
        <v>309</v>
      </c>
      <c r="F218" s="347">
        <v>0</v>
      </c>
      <c r="G218" s="347">
        <v>1270350</v>
      </c>
      <c r="H218" s="347">
        <f t="shared" si="30"/>
        <v>0</v>
      </c>
      <c r="I218" s="347">
        <v>1270350</v>
      </c>
      <c r="J218" s="347">
        <v>0</v>
      </c>
      <c r="K218" s="347">
        <f t="shared" si="35"/>
        <v>1270350</v>
      </c>
      <c r="O218" s="350">
        <v>1270350</v>
      </c>
      <c r="P218" s="350">
        <f t="shared" si="36"/>
        <v>0</v>
      </c>
    </row>
    <row r="219" spans="1:18">
      <c r="A219" s="679"/>
      <c r="B219" s="344"/>
      <c r="C219" s="345">
        <v>13</v>
      </c>
      <c r="D219" s="345"/>
      <c r="E219" s="349" t="s">
        <v>795</v>
      </c>
      <c r="F219" s="347">
        <v>0</v>
      </c>
      <c r="G219" s="347">
        <v>4692000</v>
      </c>
      <c r="H219" s="347">
        <f t="shared" si="30"/>
        <v>0</v>
      </c>
      <c r="I219" s="347">
        <v>4692000</v>
      </c>
      <c r="J219" s="347">
        <v>0</v>
      </c>
      <c r="K219" s="347">
        <f t="shared" si="35"/>
        <v>4692000</v>
      </c>
      <c r="O219" s="350">
        <v>4692000</v>
      </c>
      <c r="P219" s="350">
        <f t="shared" si="36"/>
        <v>0</v>
      </c>
    </row>
    <row r="220" spans="1:18">
      <c r="A220" s="679"/>
      <c r="B220" s="344"/>
      <c r="C220" s="345"/>
      <c r="D220" s="345"/>
      <c r="E220" s="349" t="s">
        <v>309</v>
      </c>
      <c r="F220" s="347">
        <v>0</v>
      </c>
      <c r="G220" s="347">
        <v>1267000</v>
      </c>
      <c r="H220" s="347">
        <f t="shared" ref="H220:H244" si="37">I220-G220</f>
        <v>0</v>
      </c>
      <c r="I220" s="347">
        <v>1267000</v>
      </c>
      <c r="J220" s="347">
        <v>0</v>
      </c>
      <c r="K220" s="347">
        <f t="shared" si="35"/>
        <v>1267000</v>
      </c>
      <c r="O220" s="350">
        <v>1267000</v>
      </c>
      <c r="P220" s="350">
        <f t="shared" si="36"/>
        <v>0</v>
      </c>
    </row>
    <row r="221" spans="1:18">
      <c r="A221" s="679"/>
      <c r="B221" s="344"/>
      <c r="C221" s="345">
        <v>14</v>
      </c>
      <c r="D221" s="345"/>
      <c r="E221" s="349" t="s">
        <v>330</v>
      </c>
      <c r="F221" s="347">
        <v>7874000</v>
      </c>
      <c r="G221" s="347">
        <v>13610000</v>
      </c>
      <c r="H221" s="347">
        <f t="shared" si="37"/>
        <v>0</v>
      </c>
      <c r="I221" s="347">
        <v>13610000</v>
      </c>
      <c r="J221" s="347"/>
      <c r="K221" s="347">
        <f>SUM(I221:J221)</f>
        <v>13610000</v>
      </c>
      <c r="O221" s="350">
        <v>13610000</v>
      </c>
      <c r="P221" s="350">
        <f t="shared" si="36"/>
        <v>0</v>
      </c>
    </row>
    <row r="222" spans="1:18" ht="16.5" thickBot="1">
      <c r="A222" s="679"/>
      <c r="B222" s="344"/>
      <c r="C222" s="345"/>
      <c r="D222" s="345"/>
      <c r="E222" s="349" t="s">
        <v>309</v>
      </c>
      <c r="F222" s="347">
        <v>2126000</v>
      </c>
      <c r="G222" s="347">
        <v>3675000</v>
      </c>
      <c r="H222" s="347">
        <f t="shared" si="37"/>
        <v>0</v>
      </c>
      <c r="I222" s="347">
        <v>3675000</v>
      </c>
      <c r="J222" s="347"/>
      <c r="K222" s="347">
        <f>SUM(I222:J222)</f>
        <v>3675000</v>
      </c>
      <c r="O222" s="350">
        <v>3675000</v>
      </c>
      <c r="P222" s="350">
        <f t="shared" si="36"/>
        <v>0</v>
      </c>
    </row>
    <row r="223" spans="1:18" ht="16.5" thickBot="1">
      <c r="A223" s="364"/>
      <c r="B223" s="365"/>
      <c r="C223" s="365"/>
      <c r="D223" s="365"/>
      <c r="E223" s="366" t="s">
        <v>563</v>
      </c>
      <c r="F223" s="367">
        <f>SUM(F197:F222)</f>
        <v>87339000</v>
      </c>
      <c r="G223" s="367">
        <f t="shared" ref="G223:K223" si="38">SUM(G197:G222)</f>
        <v>97807350</v>
      </c>
      <c r="H223" s="367">
        <f t="shared" si="38"/>
        <v>1108000</v>
      </c>
      <c r="I223" s="367">
        <f t="shared" si="38"/>
        <v>98915350</v>
      </c>
      <c r="J223" s="367">
        <f t="shared" si="38"/>
        <v>0</v>
      </c>
      <c r="K223" s="367">
        <f t="shared" si="38"/>
        <v>98915350</v>
      </c>
      <c r="O223" s="350">
        <v>97807350</v>
      </c>
      <c r="P223" s="350">
        <f t="shared" si="36"/>
        <v>0</v>
      </c>
    </row>
    <row r="224" spans="1:18" s="384" customFormat="1" ht="31.5">
      <c r="A224" s="377">
        <v>389</v>
      </c>
      <c r="B224" s="370"/>
      <c r="C224" s="370"/>
      <c r="D224" s="378"/>
      <c r="E224" s="410" t="s">
        <v>536</v>
      </c>
      <c r="F224" s="371"/>
      <c r="G224" s="371">
        <v>0</v>
      </c>
      <c r="H224" s="371">
        <f t="shared" si="37"/>
        <v>0</v>
      </c>
      <c r="I224" s="371">
        <v>0</v>
      </c>
      <c r="J224" s="371">
        <v>0</v>
      </c>
      <c r="K224" s="371">
        <f>SUM(I224:J224)</f>
        <v>0</v>
      </c>
      <c r="O224" s="350">
        <v>0</v>
      </c>
      <c r="P224" s="350">
        <f t="shared" si="36"/>
        <v>0</v>
      </c>
    </row>
    <row r="225" spans="1:18" s="653" customFormat="1">
      <c r="A225" s="411"/>
      <c r="B225" s="412">
        <v>1</v>
      </c>
      <c r="C225" s="412"/>
      <c r="D225" s="374"/>
      <c r="E225" s="375" t="s">
        <v>784</v>
      </c>
      <c r="F225" s="376"/>
      <c r="G225" s="376">
        <v>0</v>
      </c>
      <c r="H225" s="376">
        <f t="shared" si="37"/>
        <v>0</v>
      </c>
      <c r="I225" s="376">
        <v>0</v>
      </c>
      <c r="J225" s="376">
        <v>0</v>
      </c>
      <c r="K225" s="376">
        <f t="shared" ref="K225:K227" si="39">SUM(I225:J225)</f>
        <v>0</v>
      </c>
      <c r="O225" s="350">
        <v>0</v>
      </c>
      <c r="P225" s="350">
        <f t="shared" si="36"/>
        <v>0</v>
      </c>
    </row>
    <row r="226" spans="1:18" s="653" customFormat="1">
      <c r="A226" s="411"/>
      <c r="B226" s="412"/>
      <c r="C226" s="412">
        <v>1</v>
      </c>
      <c r="D226" s="374"/>
      <c r="E226" s="375" t="s">
        <v>785</v>
      </c>
      <c r="F226" s="376"/>
      <c r="G226" s="376">
        <v>300000</v>
      </c>
      <c r="H226" s="376">
        <f t="shared" si="37"/>
        <v>0</v>
      </c>
      <c r="I226" s="376">
        <v>300000</v>
      </c>
      <c r="J226" s="376">
        <v>0</v>
      </c>
      <c r="K226" s="376">
        <f t="shared" si="39"/>
        <v>300000</v>
      </c>
      <c r="O226" s="350">
        <v>300000</v>
      </c>
      <c r="P226" s="350">
        <f t="shared" si="36"/>
        <v>0</v>
      </c>
    </row>
    <row r="227" spans="1:18" s="384" customFormat="1">
      <c r="A227" s="411"/>
      <c r="B227" s="412">
        <v>2</v>
      </c>
      <c r="C227" s="412"/>
      <c r="D227" s="412"/>
      <c r="E227" s="375" t="s">
        <v>766</v>
      </c>
      <c r="F227" s="376"/>
      <c r="G227" s="376">
        <v>0</v>
      </c>
      <c r="H227" s="376">
        <f t="shared" si="37"/>
        <v>0</v>
      </c>
      <c r="I227" s="376">
        <v>0</v>
      </c>
      <c r="J227" s="376">
        <v>0</v>
      </c>
      <c r="K227" s="376">
        <f t="shared" si="39"/>
        <v>0</v>
      </c>
      <c r="O227" s="350">
        <v>0</v>
      </c>
      <c r="P227" s="350">
        <f t="shared" si="36"/>
        <v>0</v>
      </c>
    </row>
    <row r="228" spans="1:18" s="384" customFormat="1" ht="16.5" thickBot="1">
      <c r="A228" s="411"/>
      <c r="B228" s="412"/>
      <c r="C228" s="412">
        <v>1</v>
      </c>
      <c r="D228" s="412"/>
      <c r="E228" s="375" t="s">
        <v>767</v>
      </c>
      <c r="F228" s="376">
        <v>0</v>
      </c>
      <c r="G228" s="376">
        <v>2850000</v>
      </c>
      <c r="H228" s="376">
        <f t="shared" si="37"/>
        <v>0</v>
      </c>
      <c r="I228" s="376">
        <v>2850000</v>
      </c>
      <c r="J228" s="376">
        <v>0</v>
      </c>
      <c r="K228" s="376">
        <f>SUM(I228:J228)</f>
        <v>2850000</v>
      </c>
      <c r="O228" s="350">
        <v>2850000</v>
      </c>
      <c r="P228" s="350">
        <f t="shared" si="36"/>
        <v>0</v>
      </c>
    </row>
    <row r="229" spans="1:18" s="384" customFormat="1" ht="16.5" thickBot="1">
      <c r="A229" s="364"/>
      <c r="B229" s="365"/>
      <c r="C229" s="365"/>
      <c r="D229" s="365"/>
      <c r="E229" s="366" t="s">
        <v>547</v>
      </c>
      <c r="F229" s="367">
        <f>SUM(F225:F228)</f>
        <v>0</v>
      </c>
      <c r="G229" s="367">
        <f t="shared" ref="G229:K229" si="40">SUM(G225:G228)</f>
        <v>3150000</v>
      </c>
      <c r="H229" s="367">
        <f t="shared" si="40"/>
        <v>0</v>
      </c>
      <c r="I229" s="367">
        <f t="shared" si="40"/>
        <v>3150000</v>
      </c>
      <c r="J229" s="367">
        <f t="shared" si="40"/>
        <v>0</v>
      </c>
      <c r="K229" s="367">
        <f t="shared" si="40"/>
        <v>3150000</v>
      </c>
      <c r="O229" s="350">
        <v>3150000</v>
      </c>
      <c r="P229" s="350">
        <f t="shared" si="36"/>
        <v>0</v>
      </c>
    </row>
    <row r="230" spans="1:18" s="384" customFormat="1">
      <c r="A230" s="377">
        <v>390</v>
      </c>
      <c r="B230" s="370"/>
      <c r="C230" s="370"/>
      <c r="D230" s="378"/>
      <c r="E230" s="410" t="s">
        <v>565</v>
      </c>
      <c r="F230" s="371"/>
      <c r="G230" s="371">
        <v>0</v>
      </c>
      <c r="H230" s="371">
        <f t="shared" si="37"/>
        <v>0</v>
      </c>
      <c r="I230" s="371">
        <v>0</v>
      </c>
      <c r="J230" s="371">
        <v>0</v>
      </c>
      <c r="K230" s="371">
        <f>SUM(I230:J230)</f>
        <v>0</v>
      </c>
      <c r="O230" s="350">
        <v>0</v>
      </c>
      <c r="P230" s="350">
        <f t="shared" si="36"/>
        <v>0</v>
      </c>
    </row>
    <row r="231" spans="1:18" s="384" customFormat="1">
      <c r="A231" s="411"/>
      <c r="B231" s="412">
        <v>1</v>
      </c>
      <c r="C231" s="412"/>
      <c r="D231" s="412"/>
      <c r="E231" s="375" t="s">
        <v>566</v>
      </c>
      <c r="F231" s="376">
        <v>10645000</v>
      </c>
      <c r="G231" s="376">
        <v>10645000</v>
      </c>
      <c r="H231" s="376">
        <f t="shared" si="37"/>
        <v>0</v>
      </c>
      <c r="I231" s="376">
        <v>10645000</v>
      </c>
      <c r="J231" s="376">
        <v>0</v>
      </c>
      <c r="K231" s="376">
        <f>SUM(I231:J231)</f>
        <v>10645000</v>
      </c>
      <c r="O231" s="350">
        <v>10645000</v>
      </c>
      <c r="P231" s="350">
        <f t="shared" si="36"/>
        <v>0</v>
      </c>
    </row>
    <row r="232" spans="1:18" s="384" customFormat="1">
      <c r="A232" s="411"/>
      <c r="B232" s="412">
        <v>4</v>
      </c>
      <c r="C232" s="412"/>
      <c r="D232" s="412"/>
      <c r="E232" s="375" t="s">
        <v>768</v>
      </c>
      <c r="F232" s="376">
        <v>0</v>
      </c>
      <c r="G232" s="376">
        <v>150000000</v>
      </c>
      <c r="H232" s="376">
        <f t="shared" si="37"/>
        <v>0</v>
      </c>
      <c r="I232" s="376">
        <v>150000000</v>
      </c>
      <c r="J232" s="376">
        <v>0</v>
      </c>
      <c r="K232" s="376">
        <f>SUM(I232:J232)</f>
        <v>150000000</v>
      </c>
      <c r="O232" s="350">
        <v>150000000</v>
      </c>
      <c r="P232" s="350">
        <f t="shared" si="36"/>
        <v>0</v>
      </c>
    </row>
    <row r="233" spans="1:18" s="384" customFormat="1" ht="16.5" thickBot="1">
      <c r="A233" s="411"/>
      <c r="B233" s="412">
        <v>2</v>
      </c>
      <c r="C233" s="412"/>
      <c r="D233" s="412"/>
      <c r="E233" s="569" t="s">
        <v>165</v>
      </c>
      <c r="F233" s="376">
        <v>28589000</v>
      </c>
      <c r="G233" s="376">
        <v>28589105</v>
      </c>
      <c r="H233" s="376">
        <f t="shared" si="37"/>
        <v>0</v>
      </c>
      <c r="I233" s="376">
        <v>28589105</v>
      </c>
      <c r="J233" s="376">
        <v>0</v>
      </c>
      <c r="K233" s="376">
        <f>SUM(I233:J233)</f>
        <v>28589105</v>
      </c>
      <c r="O233" s="350">
        <v>28589105</v>
      </c>
      <c r="P233" s="350">
        <f t="shared" si="36"/>
        <v>0</v>
      </c>
    </row>
    <row r="234" spans="1:18" s="384" customFormat="1" ht="16.5" thickBot="1">
      <c r="A234" s="364"/>
      <c r="B234" s="365"/>
      <c r="C234" s="365"/>
      <c r="D234" s="365"/>
      <c r="E234" s="366" t="s">
        <v>744</v>
      </c>
      <c r="F234" s="367">
        <f>SUM(F231:F233)</f>
        <v>39234000</v>
      </c>
      <c r="G234" s="367">
        <f t="shared" ref="G234:K234" si="41">SUM(G231:G233)</f>
        <v>189234105</v>
      </c>
      <c r="H234" s="367">
        <f t="shared" si="41"/>
        <v>0</v>
      </c>
      <c r="I234" s="367">
        <f t="shared" si="41"/>
        <v>189234105</v>
      </c>
      <c r="J234" s="367">
        <f t="shared" si="41"/>
        <v>0</v>
      </c>
      <c r="K234" s="367">
        <f t="shared" si="41"/>
        <v>189234105</v>
      </c>
      <c r="O234" s="350">
        <v>189234105</v>
      </c>
      <c r="P234" s="350">
        <f t="shared" si="36"/>
        <v>0</v>
      </c>
    </row>
    <row r="235" spans="1:18">
      <c r="A235" s="343">
        <v>392</v>
      </c>
      <c r="B235" s="348"/>
      <c r="C235" s="419"/>
      <c r="D235" s="419"/>
      <c r="E235" s="420" t="s">
        <v>193</v>
      </c>
      <c r="F235" s="376"/>
      <c r="G235" s="376">
        <v>0</v>
      </c>
      <c r="H235" s="376">
        <f t="shared" si="37"/>
        <v>0</v>
      </c>
      <c r="I235" s="376">
        <v>0</v>
      </c>
      <c r="J235" s="376">
        <v>0</v>
      </c>
      <c r="K235" s="376">
        <f>SUM(I235:J235)</f>
        <v>0</v>
      </c>
      <c r="O235" s="350">
        <v>0</v>
      </c>
      <c r="P235" s="350">
        <f t="shared" si="36"/>
        <v>0</v>
      </c>
    </row>
    <row r="236" spans="1:18">
      <c r="A236" s="343"/>
      <c r="B236" s="348">
        <v>1</v>
      </c>
      <c r="C236" s="419"/>
      <c r="D236" s="419"/>
      <c r="E236" s="420" t="s">
        <v>150</v>
      </c>
      <c r="F236" s="376">
        <v>5000000</v>
      </c>
      <c r="G236" s="376">
        <v>2049297</v>
      </c>
      <c r="H236" s="376">
        <f t="shared" si="37"/>
        <v>77852135</v>
      </c>
      <c r="I236" s="376">
        <v>79901432</v>
      </c>
      <c r="J236" s="376"/>
      <c r="K236" s="376">
        <f>SUM(I236:J236)</f>
        <v>79901432</v>
      </c>
      <c r="O236" s="350">
        <v>2049297</v>
      </c>
      <c r="P236" s="350">
        <f t="shared" si="36"/>
        <v>0</v>
      </c>
    </row>
    <row r="237" spans="1:18">
      <c r="A237" s="343"/>
      <c r="B237" s="348">
        <v>2</v>
      </c>
      <c r="C237" s="419"/>
      <c r="D237" s="419"/>
      <c r="E237" s="420" t="s">
        <v>703</v>
      </c>
      <c r="F237" s="376">
        <v>22617366</v>
      </c>
      <c r="G237" s="376">
        <v>352498</v>
      </c>
      <c r="H237" s="376">
        <f t="shared" si="37"/>
        <v>0</v>
      </c>
      <c r="I237" s="376">
        <v>352498</v>
      </c>
      <c r="J237" s="376">
        <v>0</v>
      </c>
      <c r="K237" s="376">
        <f>SUM(I237:J237)</f>
        <v>352498</v>
      </c>
      <c r="O237" s="350">
        <v>352498</v>
      </c>
      <c r="P237" s="350">
        <f t="shared" si="36"/>
        <v>0</v>
      </c>
      <c r="R237" s="350"/>
    </row>
    <row r="238" spans="1:18" ht="16.5" thickBot="1">
      <c r="A238" s="343"/>
      <c r="B238" s="348">
        <v>3</v>
      </c>
      <c r="C238" s="419"/>
      <c r="D238" s="419"/>
      <c r="E238" s="420" t="s">
        <v>517</v>
      </c>
      <c r="F238" s="376">
        <v>30000000</v>
      </c>
      <c r="G238" s="376">
        <v>188666</v>
      </c>
      <c r="H238" s="376">
        <f t="shared" si="37"/>
        <v>0</v>
      </c>
      <c r="I238" s="376">
        <v>188666</v>
      </c>
      <c r="J238" s="376">
        <v>0</v>
      </c>
      <c r="K238" s="376">
        <f>SUM(I238:J238)</f>
        <v>188666</v>
      </c>
      <c r="O238" s="350">
        <v>188666</v>
      </c>
      <c r="P238" s="350">
        <f t="shared" si="36"/>
        <v>0</v>
      </c>
      <c r="R238" s="350"/>
    </row>
    <row r="239" spans="1:18" ht="16.5" thickBot="1">
      <c r="A239" s="677"/>
      <c r="B239" s="678"/>
      <c r="C239" s="678"/>
      <c r="D239" s="678"/>
      <c r="E239" s="421" t="s">
        <v>743</v>
      </c>
      <c r="F239" s="422">
        <f>SUM(F235:F238)</f>
        <v>57617366</v>
      </c>
      <c r="G239" s="422">
        <f t="shared" ref="G239:K239" si="42">SUM(G235:G238)</f>
        <v>2590461</v>
      </c>
      <c r="H239" s="422">
        <f t="shared" si="42"/>
        <v>77852135</v>
      </c>
      <c r="I239" s="422">
        <f t="shared" si="42"/>
        <v>80442596</v>
      </c>
      <c r="J239" s="422">
        <f t="shared" si="42"/>
        <v>0</v>
      </c>
      <c r="K239" s="422">
        <f t="shared" si="42"/>
        <v>80442596</v>
      </c>
      <c r="O239" s="350">
        <v>2590461</v>
      </c>
      <c r="P239" s="350">
        <f t="shared" si="36"/>
        <v>0</v>
      </c>
    </row>
    <row r="240" spans="1:18" s="384" customFormat="1" ht="31.5" hidden="1">
      <c r="A240" s="377">
        <v>389</v>
      </c>
      <c r="B240" s="370"/>
      <c r="C240" s="370"/>
      <c r="D240" s="378"/>
      <c r="E240" s="410" t="s">
        <v>536</v>
      </c>
      <c r="F240" s="371"/>
      <c r="G240" s="371">
        <v>0</v>
      </c>
      <c r="H240" s="371">
        <f t="shared" si="37"/>
        <v>0</v>
      </c>
      <c r="I240" s="371">
        <v>0</v>
      </c>
      <c r="J240" s="371">
        <v>0</v>
      </c>
      <c r="K240" s="371">
        <f>SUM(I240:J240)</f>
        <v>0</v>
      </c>
      <c r="O240" s="350">
        <v>0</v>
      </c>
      <c r="P240" s="350">
        <f t="shared" si="36"/>
        <v>0</v>
      </c>
    </row>
    <row r="241" spans="1:19" s="384" customFormat="1" hidden="1">
      <c r="A241" s="411"/>
      <c r="B241" s="412">
        <v>1</v>
      </c>
      <c r="C241" s="412"/>
      <c r="D241" s="412"/>
      <c r="E241" s="375" t="s">
        <v>514</v>
      </c>
      <c r="F241" s="376"/>
      <c r="G241" s="376">
        <v>0</v>
      </c>
      <c r="H241" s="376">
        <f t="shared" si="37"/>
        <v>0</v>
      </c>
      <c r="I241" s="376">
        <v>0</v>
      </c>
      <c r="J241" s="376">
        <v>0</v>
      </c>
      <c r="K241" s="376">
        <f>SUM(I241:J241)</f>
        <v>0</v>
      </c>
      <c r="O241" s="350">
        <v>0</v>
      </c>
      <c r="P241" s="350">
        <f t="shared" si="36"/>
        <v>0</v>
      </c>
    </row>
    <row r="242" spans="1:19" s="384" customFormat="1" hidden="1">
      <c r="A242" s="411"/>
      <c r="B242" s="412"/>
      <c r="C242" s="412">
        <v>1</v>
      </c>
      <c r="D242" s="412"/>
      <c r="E242" s="375" t="s">
        <v>515</v>
      </c>
      <c r="F242" s="376"/>
      <c r="G242" s="376">
        <v>0</v>
      </c>
      <c r="H242" s="376">
        <f t="shared" si="37"/>
        <v>0</v>
      </c>
      <c r="I242" s="376">
        <v>0</v>
      </c>
      <c r="J242" s="376">
        <v>0</v>
      </c>
      <c r="K242" s="376">
        <f>SUM(I242:J242)</f>
        <v>0</v>
      </c>
      <c r="O242" s="350">
        <v>0</v>
      </c>
      <c r="P242" s="350">
        <f t="shared" si="36"/>
        <v>0</v>
      </c>
    </row>
    <row r="243" spans="1:19" s="384" customFormat="1" ht="16.5" hidden="1" thickBot="1">
      <c r="A243" s="364"/>
      <c r="B243" s="365"/>
      <c r="C243" s="365"/>
      <c r="D243" s="365"/>
      <c r="E243" s="366" t="s">
        <v>547</v>
      </c>
      <c r="F243" s="367">
        <f>SUM(F241:F242)</f>
        <v>0</v>
      </c>
      <c r="G243" s="367">
        <v>0</v>
      </c>
      <c r="H243" s="367">
        <f t="shared" si="37"/>
        <v>0</v>
      </c>
      <c r="I243" s="367">
        <v>0</v>
      </c>
      <c r="J243" s="367">
        <v>0</v>
      </c>
      <c r="K243" s="367">
        <f>SUM(I243:J243)</f>
        <v>0</v>
      </c>
      <c r="O243" s="350">
        <v>0</v>
      </c>
      <c r="P243" s="350">
        <f t="shared" si="36"/>
        <v>0</v>
      </c>
    </row>
    <row r="244" spans="1:19" ht="16.5" thickBot="1">
      <c r="A244" s="348"/>
      <c r="B244" s="344"/>
      <c r="C244" s="344"/>
      <c r="D244" s="344"/>
      <c r="E244" s="346"/>
      <c r="F244" s="423"/>
      <c r="G244" s="423">
        <v>0</v>
      </c>
      <c r="H244" s="423">
        <f t="shared" si="37"/>
        <v>0</v>
      </c>
      <c r="I244" s="423">
        <v>0</v>
      </c>
      <c r="J244" s="423">
        <v>0</v>
      </c>
      <c r="K244" s="423">
        <f>SUM(I244:J244)</f>
        <v>0</v>
      </c>
      <c r="O244" s="350">
        <v>0</v>
      </c>
      <c r="P244" s="350">
        <f t="shared" si="36"/>
        <v>0</v>
      </c>
    </row>
    <row r="245" spans="1:19" ht="16.5" thickBot="1">
      <c r="A245" s="364"/>
      <c r="B245" s="365"/>
      <c r="C245" s="365"/>
      <c r="D245" s="365"/>
      <c r="E245" s="366" t="s">
        <v>518</v>
      </c>
      <c r="F245" s="367">
        <f>SUM(F243,F239,F223,F195,F151,F138,F132,F114,F102,F97,F82,F77,F234,F86,F229,F117,F90)</f>
        <v>1903758720</v>
      </c>
      <c r="G245" s="367">
        <f t="shared" ref="G245:K245" si="43">SUM(G243,G239,G223,G195,G151,G138,G132,G114,G102,G97,G82,G77,G234,G86,G229,G117,G90)</f>
        <v>2153666993</v>
      </c>
      <c r="H245" s="367">
        <f t="shared" si="43"/>
        <v>84545410</v>
      </c>
      <c r="I245" s="367">
        <f t="shared" si="43"/>
        <v>2238212403</v>
      </c>
      <c r="J245" s="367">
        <f t="shared" si="43"/>
        <v>0</v>
      </c>
      <c r="K245" s="367">
        <f t="shared" si="43"/>
        <v>2238212403</v>
      </c>
      <c r="O245" s="350">
        <v>2153666993</v>
      </c>
      <c r="P245" s="350">
        <f t="shared" si="36"/>
        <v>0</v>
      </c>
      <c r="R245" s="350"/>
      <c r="S245" s="350"/>
    </row>
    <row r="247" spans="1:19">
      <c r="F247" s="425"/>
      <c r="G247" s="425"/>
      <c r="H247" s="425"/>
      <c r="I247" s="425"/>
      <c r="J247" s="425"/>
      <c r="K247" s="425"/>
    </row>
    <row r="248" spans="1:19">
      <c r="F248" s="425"/>
      <c r="G248" s="425"/>
      <c r="H248" s="425"/>
      <c r="I248" s="425"/>
      <c r="J248" s="425"/>
      <c r="K248" s="425"/>
    </row>
    <row r="249" spans="1:19">
      <c r="I249" s="425">
        <f>I245-'1.1.sz.mell.'!G132</f>
        <v>0</v>
      </c>
      <c r="K249" s="425"/>
    </row>
    <row r="250" spans="1:19">
      <c r="F250" s="425"/>
      <c r="G250" s="425"/>
      <c r="H250" s="425"/>
      <c r="I250" s="425"/>
      <c r="J250" s="425"/>
      <c r="K250" s="425"/>
    </row>
    <row r="252" spans="1:19">
      <c r="F252" s="425"/>
      <c r="G252" s="425"/>
      <c r="H252" s="425"/>
      <c r="I252" s="425"/>
      <c r="J252" s="425"/>
      <c r="K252" s="425"/>
    </row>
  </sheetData>
  <mergeCells count="15">
    <mergeCell ref="G6:G10"/>
    <mergeCell ref="H6:H10"/>
    <mergeCell ref="I6:I10"/>
    <mergeCell ref="J6:J10"/>
    <mergeCell ref="K6:K10"/>
    <mergeCell ref="A1:K1"/>
    <mergeCell ref="A2:K2"/>
    <mergeCell ref="A3:K3"/>
    <mergeCell ref="A4:D5"/>
    <mergeCell ref="E5:F5"/>
    <mergeCell ref="A6:A10"/>
    <mergeCell ref="B6:B10"/>
    <mergeCell ref="C6:C10"/>
    <mergeCell ref="D6:D10"/>
    <mergeCell ref="F6:F10"/>
  </mergeCells>
  <printOptions horizontalCentered="1"/>
  <pageMargins left="0" right="0" top="0.70866141732283472" bottom="0.35433070866141736" header="0.31496062992125984" footer="0.19685039370078741"/>
  <pageSetup paperSize="9" scale="65" orientation="portrait" r:id="rId1"/>
  <headerFooter alignWithMargins="0">
    <oddFooter>&amp;R&amp;P</oddFooter>
  </headerFooter>
  <rowBreaks count="3" manualBreakCount="3">
    <brk id="102" max="10" man="1"/>
    <brk id="175" max="10" man="1"/>
    <brk id="297" max="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zoomScale="115" zoomScaleNormal="100" zoomScaleSheetLayoutView="115" workbookViewId="0">
      <selection activeCell="N26" sqref="N26"/>
    </sheetView>
  </sheetViews>
  <sheetFormatPr defaultRowHeight="15.75"/>
  <cols>
    <col min="1" max="1" width="4.140625" style="525" customWidth="1"/>
    <col min="2" max="2" width="25.5703125" style="524" customWidth="1"/>
    <col min="3" max="5" width="9.5703125" style="524" bestFit="1" customWidth="1"/>
    <col min="6" max="6" width="10.140625" style="524" bestFit="1" customWidth="1"/>
    <col min="7" max="7" width="11.140625" style="524" customWidth="1"/>
    <col min="8" max="14" width="10.85546875" style="524" bestFit="1" customWidth="1"/>
    <col min="15" max="15" width="10.85546875" style="525" customWidth="1"/>
    <col min="16" max="256" width="9.140625" style="524"/>
    <col min="257" max="257" width="4.140625" style="524" customWidth="1"/>
    <col min="258" max="258" width="25.5703125" style="524" customWidth="1"/>
    <col min="259" max="260" width="7.7109375" style="524" customWidth="1"/>
    <col min="261" max="261" width="8.140625" style="524" customWidth="1"/>
    <col min="262" max="262" width="7.5703125" style="524" customWidth="1"/>
    <col min="263" max="263" width="7.42578125" style="524" customWidth="1"/>
    <col min="264" max="264" width="7.5703125" style="524" customWidth="1"/>
    <col min="265" max="265" width="7" style="524" customWidth="1"/>
    <col min="266" max="270" width="8.140625" style="524" customWidth="1"/>
    <col min="271" max="271" width="10.85546875" style="524" customWidth="1"/>
    <col min="272" max="512" width="9.140625" style="524"/>
    <col min="513" max="513" width="4.140625" style="524" customWidth="1"/>
    <col min="514" max="514" width="25.5703125" style="524" customWidth="1"/>
    <col min="515" max="516" width="7.7109375" style="524" customWidth="1"/>
    <col min="517" max="517" width="8.140625" style="524" customWidth="1"/>
    <col min="518" max="518" width="7.5703125" style="524" customWidth="1"/>
    <col min="519" max="519" width="7.42578125" style="524" customWidth="1"/>
    <col min="520" max="520" width="7.5703125" style="524" customWidth="1"/>
    <col min="521" max="521" width="7" style="524" customWidth="1"/>
    <col min="522" max="526" width="8.140625" style="524" customWidth="1"/>
    <col min="527" max="527" width="10.85546875" style="524" customWidth="1"/>
    <col min="528" max="768" width="9.140625" style="524"/>
    <col min="769" max="769" width="4.140625" style="524" customWidth="1"/>
    <col min="770" max="770" width="25.5703125" style="524" customWidth="1"/>
    <col min="771" max="772" width="7.7109375" style="524" customWidth="1"/>
    <col min="773" max="773" width="8.140625" style="524" customWidth="1"/>
    <col min="774" max="774" width="7.5703125" style="524" customWidth="1"/>
    <col min="775" max="775" width="7.42578125" style="524" customWidth="1"/>
    <col min="776" max="776" width="7.5703125" style="524" customWidth="1"/>
    <col min="777" max="777" width="7" style="524" customWidth="1"/>
    <col min="778" max="782" width="8.140625" style="524" customWidth="1"/>
    <col min="783" max="783" width="10.85546875" style="524" customWidth="1"/>
    <col min="784" max="1024" width="9.140625" style="524"/>
    <col min="1025" max="1025" width="4.140625" style="524" customWidth="1"/>
    <col min="1026" max="1026" width="25.5703125" style="524" customWidth="1"/>
    <col min="1027" max="1028" width="7.7109375" style="524" customWidth="1"/>
    <col min="1029" max="1029" width="8.140625" style="524" customWidth="1"/>
    <col min="1030" max="1030" width="7.5703125" style="524" customWidth="1"/>
    <col min="1031" max="1031" width="7.42578125" style="524" customWidth="1"/>
    <col min="1032" max="1032" width="7.5703125" style="524" customWidth="1"/>
    <col min="1033" max="1033" width="7" style="524" customWidth="1"/>
    <col min="1034" max="1038" width="8.140625" style="524" customWidth="1"/>
    <col min="1039" max="1039" width="10.85546875" style="524" customWidth="1"/>
    <col min="1040" max="1280" width="9.140625" style="524"/>
    <col min="1281" max="1281" width="4.140625" style="524" customWidth="1"/>
    <col min="1282" max="1282" width="25.5703125" style="524" customWidth="1"/>
    <col min="1283" max="1284" width="7.7109375" style="524" customWidth="1"/>
    <col min="1285" max="1285" width="8.140625" style="524" customWidth="1"/>
    <col min="1286" max="1286" width="7.5703125" style="524" customWidth="1"/>
    <col min="1287" max="1287" width="7.42578125" style="524" customWidth="1"/>
    <col min="1288" max="1288" width="7.5703125" style="524" customWidth="1"/>
    <col min="1289" max="1289" width="7" style="524" customWidth="1"/>
    <col min="1290" max="1294" width="8.140625" style="524" customWidth="1"/>
    <col min="1295" max="1295" width="10.85546875" style="524" customWidth="1"/>
    <col min="1296" max="1536" width="9.140625" style="524"/>
    <col min="1537" max="1537" width="4.140625" style="524" customWidth="1"/>
    <col min="1538" max="1538" width="25.5703125" style="524" customWidth="1"/>
    <col min="1539" max="1540" width="7.7109375" style="524" customWidth="1"/>
    <col min="1541" max="1541" width="8.140625" style="524" customWidth="1"/>
    <col min="1542" max="1542" width="7.5703125" style="524" customWidth="1"/>
    <col min="1543" max="1543" width="7.42578125" style="524" customWidth="1"/>
    <col min="1544" max="1544" width="7.5703125" style="524" customWidth="1"/>
    <col min="1545" max="1545" width="7" style="524" customWidth="1"/>
    <col min="1546" max="1550" width="8.140625" style="524" customWidth="1"/>
    <col min="1551" max="1551" width="10.85546875" style="524" customWidth="1"/>
    <col min="1552" max="1792" width="9.140625" style="524"/>
    <col min="1793" max="1793" width="4.140625" style="524" customWidth="1"/>
    <col min="1794" max="1794" width="25.5703125" style="524" customWidth="1"/>
    <col min="1795" max="1796" width="7.7109375" style="524" customWidth="1"/>
    <col min="1797" max="1797" width="8.140625" style="524" customWidth="1"/>
    <col min="1798" max="1798" width="7.5703125" style="524" customWidth="1"/>
    <col min="1799" max="1799" width="7.42578125" style="524" customWidth="1"/>
    <col min="1800" max="1800" width="7.5703125" style="524" customWidth="1"/>
    <col min="1801" max="1801" width="7" style="524" customWidth="1"/>
    <col min="1802" max="1806" width="8.140625" style="524" customWidth="1"/>
    <col min="1807" max="1807" width="10.85546875" style="524" customWidth="1"/>
    <col min="1808" max="2048" width="9.140625" style="524"/>
    <col min="2049" max="2049" width="4.140625" style="524" customWidth="1"/>
    <col min="2050" max="2050" width="25.5703125" style="524" customWidth="1"/>
    <col min="2051" max="2052" width="7.7109375" style="524" customWidth="1"/>
    <col min="2053" max="2053" width="8.140625" style="524" customWidth="1"/>
    <col min="2054" max="2054" width="7.5703125" style="524" customWidth="1"/>
    <col min="2055" max="2055" width="7.42578125" style="524" customWidth="1"/>
    <col min="2056" max="2056" width="7.5703125" style="524" customWidth="1"/>
    <col min="2057" max="2057" width="7" style="524" customWidth="1"/>
    <col min="2058" max="2062" width="8.140625" style="524" customWidth="1"/>
    <col min="2063" max="2063" width="10.85546875" style="524" customWidth="1"/>
    <col min="2064" max="2304" width="9.140625" style="524"/>
    <col min="2305" max="2305" width="4.140625" style="524" customWidth="1"/>
    <col min="2306" max="2306" width="25.5703125" style="524" customWidth="1"/>
    <col min="2307" max="2308" width="7.7109375" style="524" customWidth="1"/>
    <col min="2309" max="2309" width="8.140625" style="524" customWidth="1"/>
    <col min="2310" max="2310" width="7.5703125" style="524" customWidth="1"/>
    <col min="2311" max="2311" width="7.42578125" style="524" customWidth="1"/>
    <col min="2312" max="2312" width="7.5703125" style="524" customWidth="1"/>
    <col min="2313" max="2313" width="7" style="524" customWidth="1"/>
    <col min="2314" max="2318" width="8.140625" style="524" customWidth="1"/>
    <col min="2319" max="2319" width="10.85546875" style="524" customWidth="1"/>
    <col min="2320" max="2560" width="9.140625" style="524"/>
    <col min="2561" max="2561" width="4.140625" style="524" customWidth="1"/>
    <col min="2562" max="2562" width="25.5703125" style="524" customWidth="1"/>
    <col min="2563" max="2564" width="7.7109375" style="524" customWidth="1"/>
    <col min="2565" max="2565" width="8.140625" style="524" customWidth="1"/>
    <col min="2566" max="2566" width="7.5703125" style="524" customWidth="1"/>
    <col min="2567" max="2567" width="7.42578125" style="524" customWidth="1"/>
    <col min="2568" max="2568" width="7.5703125" style="524" customWidth="1"/>
    <col min="2569" max="2569" width="7" style="524" customWidth="1"/>
    <col min="2570" max="2574" width="8.140625" style="524" customWidth="1"/>
    <col min="2575" max="2575" width="10.85546875" style="524" customWidth="1"/>
    <col min="2576" max="2816" width="9.140625" style="524"/>
    <col min="2817" max="2817" width="4.140625" style="524" customWidth="1"/>
    <col min="2818" max="2818" width="25.5703125" style="524" customWidth="1"/>
    <col min="2819" max="2820" width="7.7109375" style="524" customWidth="1"/>
    <col min="2821" max="2821" width="8.140625" style="524" customWidth="1"/>
    <col min="2822" max="2822" width="7.5703125" style="524" customWidth="1"/>
    <col min="2823" max="2823" width="7.42578125" style="524" customWidth="1"/>
    <col min="2824" max="2824" width="7.5703125" style="524" customWidth="1"/>
    <col min="2825" max="2825" width="7" style="524" customWidth="1"/>
    <col min="2826" max="2830" width="8.140625" style="524" customWidth="1"/>
    <col min="2831" max="2831" width="10.85546875" style="524" customWidth="1"/>
    <col min="2832" max="3072" width="9.140625" style="524"/>
    <col min="3073" max="3073" width="4.140625" style="524" customWidth="1"/>
    <col min="3074" max="3074" width="25.5703125" style="524" customWidth="1"/>
    <col min="3075" max="3076" width="7.7109375" style="524" customWidth="1"/>
    <col min="3077" max="3077" width="8.140625" style="524" customWidth="1"/>
    <col min="3078" max="3078" width="7.5703125" style="524" customWidth="1"/>
    <col min="3079" max="3079" width="7.42578125" style="524" customWidth="1"/>
    <col min="3080" max="3080" width="7.5703125" style="524" customWidth="1"/>
    <col min="3081" max="3081" width="7" style="524" customWidth="1"/>
    <col min="3082" max="3086" width="8.140625" style="524" customWidth="1"/>
    <col min="3087" max="3087" width="10.85546875" style="524" customWidth="1"/>
    <col min="3088" max="3328" width="9.140625" style="524"/>
    <col min="3329" max="3329" width="4.140625" style="524" customWidth="1"/>
    <col min="3330" max="3330" width="25.5703125" style="524" customWidth="1"/>
    <col min="3331" max="3332" width="7.7109375" style="524" customWidth="1"/>
    <col min="3333" max="3333" width="8.140625" style="524" customWidth="1"/>
    <col min="3334" max="3334" width="7.5703125" style="524" customWidth="1"/>
    <col min="3335" max="3335" width="7.42578125" style="524" customWidth="1"/>
    <col min="3336" max="3336" width="7.5703125" style="524" customWidth="1"/>
    <col min="3337" max="3337" width="7" style="524" customWidth="1"/>
    <col min="3338" max="3342" width="8.140625" style="524" customWidth="1"/>
    <col min="3343" max="3343" width="10.85546875" style="524" customWidth="1"/>
    <col min="3344" max="3584" width="9.140625" style="524"/>
    <col min="3585" max="3585" width="4.140625" style="524" customWidth="1"/>
    <col min="3586" max="3586" width="25.5703125" style="524" customWidth="1"/>
    <col min="3587" max="3588" width="7.7109375" style="524" customWidth="1"/>
    <col min="3589" max="3589" width="8.140625" style="524" customWidth="1"/>
    <col min="3590" max="3590" width="7.5703125" style="524" customWidth="1"/>
    <col min="3591" max="3591" width="7.42578125" style="524" customWidth="1"/>
    <col min="3592" max="3592" width="7.5703125" style="524" customWidth="1"/>
    <col min="3593" max="3593" width="7" style="524" customWidth="1"/>
    <col min="3594" max="3598" width="8.140625" style="524" customWidth="1"/>
    <col min="3599" max="3599" width="10.85546875" style="524" customWidth="1"/>
    <col min="3600" max="3840" width="9.140625" style="524"/>
    <col min="3841" max="3841" width="4.140625" style="524" customWidth="1"/>
    <col min="3842" max="3842" width="25.5703125" style="524" customWidth="1"/>
    <col min="3843" max="3844" width="7.7109375" style="524" customWidth="1"/>
    <col min="3845" max="3845" width="8.140625" style="524" customWidth="1"/>
    <col min="3846" max="3846" width="7.5703125" style="524" customWidth="1"/>
    <col min="3847" max="3847" width="7.42578125" style="524" customWidth="1"/>
    <col min="3848" max="3848" width="7.5703125" style="524" customWidth="1"/>
    <col min="3849" max="3849" width="7" style="524" customWidth="1"/>
    <col min="3850" max="3854" width="8.140625" style="524" customWidth="1"/>
    <col min="3855" max="3855" width="10.85546875" style="524" customWidth="1"/>
    <col min="3856" max="4096" width="9.140625" style="524"/>
    <col min="4097" max="4097" width="4.140625" style="524" customWidth="1"/>
    <col min="4098" max="4098" width="25.5703125" style="524" customWidth="1"/>
    <col min="4099" max="4100" width="7.7109375" style="524" customWidth="1"/>
    <col min="4101" max="4101" width="8.140625" style="524" customWidth="1"/>
    <col min="4102" max="4102" width="7.5703125" style="524" customWidth="1"/>
    <col min="4103" max="4103" width="7.42578125" style="524" customWidth="1"/>
    <col min="4104" max="4104" width="7.5703125" style="524" customWidth="1"/>
    <col min="4105" max="4105" width="7" style="524" customWidth="1"/>
    <col min="4106" max="4110" width="8.140625" style="524" customWidth="1"/>
    <col min="4111" max="4111" width="10.85546875" style="524" customWidth="1"/>
    <col min="4112" max="4352" width="9.140625" style="524"/>
    <col min="4353" max="4353" width="4.140625" style="524" customWidth="1"/>
    <col min="4354" max="4354" width="25.5703125" style="524" customWidth="1"/>
    <col min="4355" max="4356" width="7.7109375" style="524" customWidth="1"/>
    <col min="4357" max="4357" width="8.140625" style="524" customWidth="1"/>
    <col min="4358" max="4358" width="7.5703125" style="524" customWidth="1"/>
    <col min="4359" max="4359" width="7.42578125" style="524" customWidth="1"/>
    <col min="4360" max="4360" width="7.5703125" style="524" customWidth="1"/>
    <col min="4361" max="4361" width="7" style="524" customWidth="1"/>
    <col min="4362" max="4366" width="8.140625" style="524" customWidth="1"/>
    <col min="4367" max="4367" width="10.85546875" style="524" customWidth="1"/>
    <col min="4368" max="4608" width="9.140625" style="524"/>
    <col min="4609" max="4609" width="4.140625" style="524" customWidth="1"/>
    <col min="4610" max="4610" width="25.5703125" style="524" customWidth="1"/>
    <col min="4611" max="4612" width="7.7109375" style="524" customWidth="1"/>
    <col min="4613" max="4613" width="8.140625" style="524" customWidth="1"/>
    <col min="4614" max="4614" width="7.5703125" style="524" customWidth="1"/>
    <col min="4615" max="4615" width="7.42578125" style="524" customWidth="1"/>
    <col min="4616" max="4616" width="7.5703125" style="524" customWidth="1"/>
    <col min="4617" max="4617" width="7" style="524" customWidth="1"/>
    <col min="4618" max="4622" width="8.140625" style="524" customWidth="1"/>
    <col min="4623" max="4623" width="10.85546875" style="524" customWidth="1"/>
    <col min="4624" max="4864" width="9.140625" style="524"/>
    <col min="4865" max="4865" width="4.140625" style="524" customWidth="1"/>
    <col min="4866" max="4866" width="25.5703125" style="524" customWidth="1"/>
    <col min="4867" max="4868" width="7.7109375" style="524" customWidth="1"/>
    <col min="4869" max="4869" width="8.140625" style="524" customWidth="1"/>
    <col min="4870" max="4870" width="7.5703125" style="524" customWidth="1"/>
    <col min="4871" max="4871" width="7.42578125" style="524" customWidth="1"/>
    <col min="4872" max="4872" width="7.5703125" style="524" customWidth="1"/>
    <col min="4873" max="4873" width="7" style="524" customWidth="1"/>
    <col min="4874" max="4878" width="8.140625" style="524" customWidth="1"/>
    <col min="4879" max="4879" width="10.85546875" style="524" customWidth="1"/>
    <col min="4880" max="5120" width="9.140625" style="524"/>
    <col min="5121" max="5121" width="4.140625" style="524" customWidth="1"/>
    <col min="5122" max="5122" width="25.5703125" style="524" customWidth="1"/>
    <col min="5123" max="5124" width="7.7109375" style="524" customWidth="1"/>
    <col min="5125" max="5125" width="8.140625" style="524" customWidth="1"/>
    <col min="5126" max="5126" width="7.5703125" style="524" customWidth="1"/>
    <col min="5127" max="5127" width="7.42578125" style="524" customWidth="1"/>
    <col min="5128" max="5128" width="7.5703125" style="524" customWidth="1"/>
    <col min="5129" max="5129" width="7" style="524" customWidth="1"/>
    <col min="5130" max="5134" width="8.140625" style="524" customWidth="1"/>
    <col min="5135" max="5135" width="10.85546875" style="524" customWidth="1"/>
    <col min="5136" max="5376" width="9.140625" style="524"/>
    <col min="5377" max="5377" width="4.140625" style="524" customWidth="1"/>
    <col min="5378" max="5378" width="25.5703125" style="524" customWidth="1"/>
    <col min="5379" max="5380" width="7.7109375" style="524" customWidth="1"/>
    <col min="5381" max="5381" width="8.140625" style="524" customWidth="1"/>
    <col min="5382" max="5382" width="7.5703125" style="524" customWidth="1"/>
    <col min="5383" max="5383" width="7.42578125" style="524" customWidth="1"/>
    <col min="5384" max="5384" width="7.5703125" style="524" customWidth="1"/>
    <col min="5385" max="5385" width="7" style="524" customWidth="1"/>
    <col min="5386" max="5390" width="8.140625" style="524" customWidth="1"/>
    <col min="5391" max="5391" width="10.85546875" style="524" customWidth="1"/>
    <col min="5392" max="5632" width="9.140625" style="524"/>
    <col min="5633" max="5633" width="4.140625" style="524" customWidth="1"/>
    <col min="5634" max="5634" width="25.5703125" style="524" customWidth="1"/>
    <col min="5635" max="5636" width="7.7109375" style="524" customWidth="1"/>
    <col min="5637" max="5637" width="8.140625" style="524" customWidth="1"/>
    <col min="5638" max="5638" width="7.5703125" style="524" customWidth="1"/>
    <col min="5639" max="5639" width="7.42578125" style="524" customWidth="1"/>
    <col min="5640" max="5640" width="7.5703125" style="524" customWidth="1"/>
    <col min="5641" max="5641" width="7" style="524" customWidth="1"/>
    <col min="5642" max="5646" width="8.140625" style="524" customWidth="1"/>
    <col min="5647" max="5647" width="10.85546875" style="524" customWidth="1"/>
    <col min="5648" max="5888" width="9.140625" style="524"/>
    <col min="5889" max="5889" width="4.140625" style="524" customWidth="1"/>
    <col min="5890" max="5890" width="25.5703125" style="524" customWidth="1"/>
    <col min="5891" max="5892" width="7.7109375" style="524" customWidth="1"/>
    <col min="5893" max="5893" width="8.140625" style="524" customWidth="1"/>
    <col min="5894" max="5894" width="7.5703125" style="524" customWidth="1"/>
    <col min="5895" max="5895" width="7.42578125" style="524" customWidth="1"/>
    <col min="5896" max="5896" width="7.5703125" style="524" customWidth="1"/>
    <col min="5897" max="5897" width="7" style="524" customWidth="1"/>
    <col min="5898" max="5902" width="8.140625" style="524" customWidth="1"/>
    <col min="5903" max="5903" width="10.85546875" style="524" customWidth="1"/>
    <col min="5904" max="6144" width="9.140625" style="524"/>
    <col min="6145" max="6145" width="4.140625" style="524" customWidth="1"/>
    <col min="6146" max="6146" width="25.5703125" style="524" customWidth="1"/>
    <col min="6147" max="6148" width="7.7109375" style="524" customWidth="1"/>
    <col min="6149" max="6149" width="8.140625" style="524" customWidth="1"/>
    <col min="6150" max="6150" width="7.5703125" style="524" customWidth="1"/>
    <col min="6151" max="6151" width="7.42578125" style="524" customWidth="1"/>
    <col min="6152" max="6152" width="7.5703125" style="524" customWidth="1"/>
    <col min="6153" max="6153" width="7" style="524" customWidth="1"/>
    <col min="6154" max="6158" width="8.140625" style="524" customWidth="1"/>
    <col min="6159" max="6159" width="10.85546875" style="524" customWidth="1"/>
    <col min="6160" max="6400" width="9.140625" style="524"/>
    <col min="6401" max="6401" width="4.140625" style="524" customWidth="1"/>
    <col min="6402" max="6402" width="25.5703125" style="524" customWidth="1"/>
    <col min="6403" max="6404" width="7.7109375" style="524" customWidth="1"/>
    <col min="6405" max="6405" width="8.140625" style="524" customWidth="1"/>
    <col min="6406" max="6406" width="7.5703125" style="524" customWidth="1"/>
    <col min="6407" max="6407" width="7.42578125" style="524" customWidth="1"/>
    <col min="6408" max="6408" width="7.5703125" style="524" customWidth="1"/>
    <col min="6409" max="6409" width="7" style="524" customWidth="1"/>
    <col min="6410" max="6414" width="8.140625" style="524" customWidth="1"/>
    <col min="6415" max="6415" width="10.85546875" style="524" customWidth="1"/>
    <col min="6416" max="6656" width="9.140625" style="524"/>
    <col min="6657" max="6657" width="4.140625" style="524" customWidth="1"/>
    <col min="6658" max="6658" width="25.5703125" style="524" customWidth="1"/>
    <col min="6659" max="6660" width="7.7109375" style="524" customWidth="1"/>
    <col min="6661" max="6661" width="8.140625" style="524" customWidth="1"/>
    <col min="6662" max="6662" width="7.5703125" style="524" customWidth="1"/>
    <col min="6663" max="6663" width="7.42578125" style="524" customWidth="1"/>
    <col min="6664" max="6664" width="7.5703125" style="524" customWidth="1"/>
    <col min="6665" max="6665" width="7" style="524" customWidth="1"/>
    <col min="6666" max="6670" width="8.140625" style="524" customWidth="1"/>
    <col min="6671" max="6671" width="10.85546875" style="524" customWidth="1"/>
    <col min="6672" max="6912" width="9.140625" style="524"/>
    <col min="6913" max="6913" width="4.140625" style="524" customWidth="1"/>
    <col min="6914" max="6914" width="25.5703125" style="524" customWidth="1"/>
    <col min="6915" max="6916" width="7.7109375" style="524" customWidth="1"/>
    <col min="6917" max="6917" width="8.140625" style="524" customWidth="1"/>
    <col min="6918" max="6918" width="7.5703125" style="524" customWidth="1"/>
    <col min="6919" max="6919" width="7.42578125" style="524" customWidth="1"/>
    <col min="6920" max="6920" width="7.5703125" style="524" customWidth="1"/>
    <col min="6921" max="6921" width="7" style="524" customWidth="1"/>
    <col min="6922" max="6926" width="8.140625" style="524" customWidth="1"/>
    <col min="6927" max="6927" width="10.85546875" style="524" customWidth="1"/>
    <col min="6928" max="7168" width="9.140625" style="524"/>
    <col min="7169" max="7169" width="4.140625" style="524" customWidth="1"/>
    <col min="7170" max="7170" width="25.5703125" style="524" customWidth="1"/>
    <col min="7171" max="7172" width="7.7109375" style="524" customWidth="1"/>
    <col min="7173" max="7173" width="8.140625" style="524" customWidth="1"/>
    <col min="7174" max="7174" width="7.5703125" style="524" customWidth="1"/>
    <col min="7175" max="7175" width="7.42578125" style="524" customWidth="1"/>
    <col min="7176" max="7176" width="7.5703125" style="524" customWidth="1"/>
    <col min="7177" max="7177" width="7" style="524" customWidth="1"/>
    <col min="7178" max="7182" width="8.140625" style="524" customWidth="1"/>
    <col min="7183" max="7183" width="10.85546875" style="524" customWidth="1"/>
    <col min="7184" max="7424" width="9.140625" style="524"/>
    <col min="7425" max="7425" width="4.140625" style="524" customWidth="1"/>
    <col min="7426" max="7426" width="25.5703125" style="524" customWidth="1"/>
    <col min="7427" max="7428" width="7.7109375" style="524" customWidth="1"/>
    <col min="7429" max="7429" width="8.140625" style="524" customWidth="1"/>
    <col min="7430" max="7430" width="7.5703125" style="524" customWidth="1"/>
    <col min="7431" max="7431" width="7.42578125" style="524" customWidth="1"/>
    <col min="7432" max="7432" width="7.5703125" style="524" customWidth="1"/>
    <col min="7433" max="7433" width="7" style="524" customWidth="1"/>
    <col min="7434" max="7438" width="8.140625" style="524" customWidth="1"/>
    <col min="7439" max="7439" width="10.85546875" style="524" customWidth="1"/>
    <col min="7440" max="7680" width="9.140625" style="524"/>
    <col min="7681" max="7681" width="4.140625" style="524" customWidth="1"/>
    <col min="7682" max="7682" width="25.5703125" style="524" customWidth="1"/>
    <col min="7683" max="7684" width="7.7109375" style="524" customWidth="1"/>
    <col min="7685" max="7685" width="8.140625" style="524" customWidth="1"/>
    <col min="7686" max="7686" width="7.5703125" style="524" customWidth="1"/>
    <col min="7687" max="7687" width="7.42578125" style="524" customWidth="1"/>
    <col min="7688" max="7688" width="7.5703125" style="524" customWidth="1"/>
    <col min="7689" max="7689" width="7" style="524" customWidth="1"/>
    <col min="7690" max="7694" width="8.140625" style="524" customWidth="1"/>
    <col min="7695" max="7695" width="10.85546875" style="524" customWidth="1"/>
    <col min="7696" max="7936" width="9.140625" style="524"/>
    <col min="7937" max="7937" width="4.140625" style="524" customWidth="1"/>
    <col min="7938" max="7938" width="25.5703125" style="524" customWidth="1"/>
    <col min="7939" max="7940" width="7.7109375" style="524" customWidth="1"/>
    <col min="7941" max="7941" width="8.140625" style="524" customWidth="1"/>
    <col min="7942" max="7942" width="7.5703125" style="524" customWidth="1"/>
    <col min="7943" max="7943" width="7.42578125" style="524" customWidth="1"/>
    <col min="7944" max="7944" width="7.5703125" style="524" customWidth="1"/>
    <col min="7945" max="7945" width="7" style="524" customWidth="1"/>
    <col min="7946" max="7950" width="8.140625" style="524" customWidth="1"/>
    <col min="7951" max="7951" width="10.85546875" style="524" customWidth="1"/>
    <col min="7952" max="8192" width="9.140625" style="524"/>
    <col min="8193" max="8193" width="4.140625" style="524" customWidth="1"/>
    <col min="8194" max="8194" width="25.5703125" style="524" customWidth="1"/>
    <col min="8195" max="8196" width="7.7109375" style="524" customWidth="1"/>
    <col min="8197" max="8197" width="8.140625" style="524" customWidth="1"/>
    <col min="8198" max="8198" width="7.5703125" style="524" customWidth="1"/>
    <col min="8199" max="8199" width="7.42578125" style="524" customWidth="1"/>
    <col min="8200" max="8200" width="7.5703125" style="524" customWidth="1"/>
    <col min="8201" max="8201" width="7" style="524" customWidth="1"/>
    <col min="8202" max="8206" width="8.140625" style="524" customWidth="1"/>
    <col min="8207" max="8207" width="10.85546875" style="524" customWidth="1"/>
    <col min="8208" max="8448" width="9.140625" style="524"/>
    <col min="8449" max="8449" width="4.140625" style="524" customWidth="1"/>
    <col min="8450" max="8450" width="25.5703125" style="524" customWidth="1"/>
    <col min="8451" max="8452" width="7.7109375" style="524" customWidth="1"/>
    <col min="8453" max="8453" width="8.140625" style="524" customWidth="1"/>
    <col min="8454" max="8454" width="7.5703125" style="524" customWidth="1"/>
    <col min="8455" max="8455" width="7.42578125" style="524" customWidth="1"/>
    <col min="8456" max="8456" width="7.5703125" style="524" customWidth="1"/>
    <col min="8457" max="8457" width="7" style="524" customWidth="1"/>
    <col min="8458" max="8462" width="8.140625" style="524" customWidth="1"/>
    <col min="8463" max="8463" width="10.85546875" style="524" customWidth="1"/>
    <col min="8464" max="8704" width="9.140625" style="524"/>
    <col min="8705" max="8705" width="4.140625" style="524" customWidth="1"/>
    <col min="8706" max="8706" width="25.5703125" style="524" customWidth="1"/>
    <col min="8707" max="8708" width="7.7109375" style="524" customWidth="1"/>
    <col min="8709" max="8709" width="8.140625" style="524" customWidth="1"/>
    <col min="8710" max="8710" width="7.5703125" style="524" customWidth="1"/>
    <col min="8711" max="8711" width="7.42578125" style="524" customWidth="1"/>
    <col min="8712" max="8712" width="7.5703125" style="524" customWidth="1"/>
    <col min="8713" max="8713" width="7" style="524" customWidth="1"/>
    <col min="8714" max="8718" width="8.140625" style="524" customWidth="1"/>
    <col min="8719" max="8719" width="10.85546875" style="524" customWidth="1"/>
    <col min="8720" max="8960" width="9.140625" style="524"/>
    <col min="8961" max="8961" width="4.140625" style="524" customWidth="1"/>
    <col min="8962" max="8962" width="25.5703125" style="524" customWidth="1"/>
    <col min="8963" max="8964" width="7.7109375" style="524" customWidth="1"/>
    <col min="8965" max="8965" width="8.140625" style="524" customWidth="1"/>
    <col min="8966" max="8966" width="7.5703125" style="524" customWidth="1"/>
    <col min="8967" max="8967" width="7.42578125" style="524" customWidth="1"/>
    <col min="8968" max="8968" width="7.5703125" style="524" customWidth="1"/>
    <col min="8969" max="8969" width="7" style="524" customWidth="1"/>
    <col min="8970" max="8974" width="8.140625" style="524" customWidth="1"/>
    <col min="8975" max="8975" width="10.85546875" style="524" customWidth="1"/>
    <col min="8976" max="9216" width="9.140625" style="524"/>
    <col min="9217" max="9217" width="4.140625" style="524" customWidth="1"/>
    <col min="9218" max="9218" width="25.5703125" style="524" customWidth="1"/>
    <col min="9219" max="9220" width="7.7109375" style="524" customWidth="1"/>
    <col min="9221" max="9221" width="8.140625" style="524" customWidth="1"/>
    <col min="9222" max="9222" width="7.5703125" style="524" customWidth="1"/>
    <col min="9223" max="9223" width="7.42578125" style="524" customWidth="1"/>
    <col min="9224" max="9224" width="7.5703125" style="524" customWidth="1"/>
    <col min="9225" max="9225" width="7" style="524" customWidth="1"/>
    <col min="9226" max="9230" width="8.140625" style="524" customWidth="1"/>
    <col min="9231" max="9231" width="10.85546875" style="524" customWidth="1"/>
    <col min="9232" max="9472" width="9.140625" style="524"/>
    <col min="9473" max="9473" width="4.140625" style="524" customWidth="1"/>
    <col min="9474" max="9474" width="25.5703125" style="524" customWidth="1"/>
    <col min="9475" max="9476" width="7.7109375" style="524" customWidth="1"/>
    <col min="9477" max="9477" width="8.140625" style="524" customWidth="1"/>
    <col min="9478" max="9478" width="7.5703125" style="524" customWidth="1"/>
    <col min="9479" max="9479" width="7.42578125" style="524" customWidth="1"/>
    <col min="9480" max="9480" width="7.5703125" style="524" customWidth="1"/>
    <col min="9481" max="9481" width="7" style="524" customWidth="1"/>
    <col min="9482" max="9486" width="8.140625" style="524" customWidth="1"/>
    <col min="9487" max="9487" width="10.85546875" style="524" customWidth="1"/>
    <col min="9488" max="9728" width="9.140625" style="524"/>
    <col min="9729" max="9729" width="4.140625" style="524" customWidth="1"/>
    <col min="9730" max="9730" width="25.5703125" style="524" customWidth="1"/>
    <col min="9731" max="9732" width="7.7109375" style="524" customWidth="1"/>
    <col min="9733" max="9733" width="8.140625" style="524" customWidth="1"/>
    <col min="9734" max="9734" width="7.5703125" style="524" customWidth="1"/>
    <col min="9735" max="9735" width="7.42578125" style="524" customWidth="1"/>
    <col min="9736" max="9736" width="7.5703125" style="524" customWidth="1"/>
    <col min="9737" max="9737" width="7" style="524" customWidth="1"/>
    <col min="9738" max="9742" width="8.140625" style="524" customWidth="1"/>
    <col min="9743" max="9743" width="10.85546875" style="524" customWidth="1"/>
    <col min="9744" max="9984" width="9.140625" style="524"/>
    <col min="9985" max="9985" width="4.140625" style="524" customWidth="1"/>
    <col min="9986" max="9986" width="25.5703125" style="524" customWidth="1"/>
    <col min="9987" max="9988" width="7.7109375" style="524" customWidth="1"/>
    <col min="9989" max="9989" width="8.140625" style="524" customWidth="1"/>
    <col min="9990" max="9990" width="7.5703125" style="524" customWidth="1"/>
    <col min="9991" max="9991" width="7.42578125" style="524" customWidth="1"/>
    <col min="9992" max="9992" width="7.5703125" style="524" customWidth="1"/>
    <col min="9993" max="9993" width="7" style="524" customWidth="1"/>
    <col min="9994" max="9998" width="8.140625" style="524" customWidth="1"/>
    <col min="9999" max="9999" width="10.85546875" style="524" customWidth="1"/>
    <col min="10000" max="10240" width="9.140625" style="524"/>
    <col min="10241" max="10241" width="4.140625" style="524" customWidth="1"/>
    <col min="10242" max="10242" width="25.5703125" style="524" customWidth="1"/>
    <col min="10243" max="10244" width="7.7109375" style="524" customWidth="1"/>
    <col min="10245" max="10245" width="8.140625" style="524" customWidth="1"/>
    <col min="10246" max="10246" width="7.5703125" style="524" customWidth="1"/>
    <col min="10247" max="10247" width="7.42578125" style="524" customWidth="1"/>
    <col min="10248" max="10248" width="7.5703125" style="524" customWidth="1"/>
    <col min="10249" max="10249" width="7" style="524" customWidth="1"/>
    <col min="10250" max="10254" width="8.140625" style="524" customWidth="1"/>
    <col min="10255" max="10255" width="10.85546875" style="524" customWidth="1"/>
    <col min="10256" max="10496" width="9.140625" style="524"/>
    <col min="10497" max="10497" width="4.140625" style="524" customWidth="1"/>
    <col min="10498" max="10498" width="25.5703125" style="524" customWidth="1"/>
    <col min="10499" max="10500" width="7.7109375" style="524" customWidth="1"/>
    <col min="10501" max="10501" width="8.140625" style="524" customWidth="1"/>
    <col min="10502" max="10502" width="7.5703125" style="524" customWidth="1"/>
    <col min="10503" max="10503" width="7.42578125" style="524" customWidth="1"/>
    <col min="10504" max="10504" width="7.5703125" style="524" customWidth="1"/>
    <col min="10505" max="10505" width="7" style="524" customWidth="1"/>
    <col min="10506" max="10510" width="8.140625" style="524" customWidth="1"/>
    <col min="10511" max="10511" width="10.85546875" style="524" customWidth="1"/>
    <col min="10512" max="10752" width="9.140625" style="524"/>
    <col min="10753" max="10753" width="4.140625" style="524" customWidth="1"/>
    <col min="10754" max="10754" width="25.5703125" style="524" customWidth="1"/>
    <col min="10755" max="10756" width="7.7109375" style="524" customWidth="1"/>
    <col min="10757" max="10757" width="8.140625" style="524" customWidth="1"/>
    <col min="10758" max="10758" width="7.5703125" style="524" customWidth="1"/>
    <col min="10759" max="10759" width="7.42578125" style="524" customWidth="1"/>
    <col min="10760" max="10760" width="7.5703125" style="524" customWidth="1"/>
    <col min="10761" max="10761" width="7" style="524" customWidth="1"/>
    <col min="10762" max="10766" width="8.140625" style="524" customWidth="1"/>
    <col min="10767" max="10767" width="10.85546875" style="524" customWidth="1"/>
    <col min="10768" max="11008" width="9.140625" style="524"/>
    <col min="11009" max="11009" width="4.140625" style="524" customWidth="1"/>
    <col min="11010" max="11010" width="25.5703125" style="524" customWidth="1"/>
    <col min="11011" max="11012" width="7.7109375" style="524" customWidth="1"/>
    <col min="11013" max="11013" width="8.140625" style="524" customWidth="1"/>
    <col min="11014" max="11014" width="7.5703125" style="524" customWidth="1"/>
    <col min="11015" max="11015" width="7.42578125" style="524" customWidth="1"/>
    <col min="11016" max="11016" width="7.5703125" style="524" customWidth="1"/>
    <col min="11017" max="11017" width="7" style="524" customWidth="1"/>
    <col min="11018" max="11022" width="8.140625" style="524" customWidth="1"/>
    <col min="11023" max="11023" width="10.85546875" style="524" customWidth="1"/>
    <col min="11024" max="11264" width="9.140625" style="524"/>
    <col min="11265" max="11265" width="4.140625" style="524" customWidth="1"/>
    <col min="11266" max="11266" width="25.5703125" style="524" customWidth="1"/>
    <col min="11267" max="11268" width="7.7109375" style="524" customWidth="1"/>
    <col min="11269" max="11269" width="8.140625" style="524" customWidth="1"/>
    <col min="11270" max="11270" width="7.5703125" style="524" customWidth="1"/>
    <col min="11271" max="11271" width="7.42578125" style="524" customWidth="1"/>
    <col min="11272" max="11272" width="7.5703125" style="524" customWidth="1"/>
    <col min="11273" max="11273" width="7" style="524" customWidth="1"/>
    <col min="11274" max="11278" width="8.140625" style="524" customWidth="1"/>
    <col min="11279" max="11279" width="10.85546875" style="524" customWidth="1"/>
    <col min="11280" max="11520" width="9.140625" style="524"/>
    <col min="11521" max="11521" width="4.140625" style="524" customWidth="1"/>
    <col min="11522" max="11522" width="25.5703125" style="524" customWidth="1"/>
    <col min="11523" max="11524" width="7.7109375" style="524" customWidth="1"/>
    <col min="11525" max="11525" width="8.140625" style="524" customWidth="1"/>
    <col min="11526" max="11526" width="7.5703125" style="524" customWidth="1"/>
    <col min="11527" max="11527" width="7.42578125" style="524" customWidth="1"/>
    <col min="11528" max="11528" width="7.5703125" style="524" customWidth="1"/>
    <col min="11529" max="11529" width="7" style="524" customWidth="1"/>
    <col min="11530" max="11534" width="8.140625" style="524" customWidth="1"/>
    <col min="11535" max="11535" width="10.85546875" style="524" customWidth="1"/>
    <col min="11536" max="11776" width="9.140625" style="524"/>
    <col min="11777" max="11777" width="4.140625" style="524" customWidth="1"/>
    <col min="11778" max="11778" width="25.5703125" style="524" customWidth="1"/>
    <col min="11779" max="11780" width="7.7109375" style="524" customWidth="1"/>
    <col min="11781" max="11781" width="8.140625" style="524" customWidth="1"/>
    <col min="11782" max="11782" width="7.5703125" style="524" customWidth="1"/>
    <col min="11783" max="11783" width="7.42578125" style="524" customWidth="1"/>
    <col min="11784" max="11784" width="7.5703125" style="524" customWidth="1"/>
    <col min="11785" max="11785" width="7" style="524" customWidth="1"/>
    <col min="11786" max="11790" width="8.140625" style="524" customWidth="1"/>
    <col min="11791" max="11791" width="10.85546875" style="524" customWidth="1"/>
    <col min="11792" max="12032" width="9.140625" style="524"/>
    <col min="12033" max="12033" width="4.140625" style="524" customWidth="1"/>
    <col min="12034" max="12034" width="25.5703125" style="524" customWidth="1"/>
    <col min="12035" max="12036" width="7.7109375" style="524" customWidth="1"/>
    <col min="12037" max="12037" width="8.140625" style="524" customWidth="1"/>
    <col min="12038" max="12038" width="7.5703125" style="524" customWidth="1"/>
    <col min="12039" max="12039" width="7.42578125" style="524" customWidth="1"/>
    <col min="12040" max="12040" width="7.5703125" style="524" customWidth="1"/>
    <col min="12041" max="12041" width="7" style="524" customWidth="1"/>
    <col min="12042" max="12046" width="8.140625" style="524" customWidth="1"/>
    <col min="12047" max="12047" width="10.85546875" style="524" customWidth="1"/>
    <col min="12048" max="12288" width="9.140625" style="524"/>
    <col min="12289" max="12289" width="4.140625" style="524" customWidth="1"/>
    <col min="12290" max="12290" width="25.5703125" style="524" customWidth="1"/>
    <col min="12291" max="12292" width="7.7109375" style="524" customWidth="1"/>
    <col min="12293" max="12293" width="8.140625" style="524" customWidth="1"/>
    <col min="12294" max="12294" width="7.5703125" style="524" customWidth="1"/>
    <col min="12295" max="12295" width="7.42578125" style="524" customWidth="1"/>
    <col min="12296" max="12296" width="7.5703125" style="524" customWidth="1"/>
    <col min="12297" max="12297" width="7" style="524" customWidth="1"/>
    <col min="12298" max="12302" width="8.140625" style="524" customWidth="1"/>
    <col min="12303" max="12303" width="10.85546875" style="524" customWidth="1"/>
    <col min="12304" max="12544" width="9.140625" style="524"/>
    <col min="12545" max="12545" width="4.140625" style="524" customWidth="1"/>
    <col min="12546" max="12546" width="25.5703125" style="524" customWidth="1"/>
    <col min="12547" max="12548" width="7.7109375" style="524" customWidth="1"/>
    <col min="12549" max="12549" width="8.140625" style="524" customWidth="1"/>
    <col min="12550" max="12550" width="7.5703125" style="524" customWidth="1"/>
    <col min="12551" max="12551" width="7.42578125" style="524" customWidth="1"/>
    <col min="12552" max="12552" width="7.5703125" style="524" customWidth="1"/>
    <col min="12553" max="12553" width="7" style="524" customWidth="1"/>
    <col min="12554" max="12558" width="8.140625" style="524" customWidth="1"/>
    <col min="12559" max="12559" width="10.85546875" style="524" customWidth="1"/>
    <col min="12560" max="12800" width="9.140625" style="524"/>
    <col min="12801" max="12801" width="4.140625" style="524" customWidth="1"/>
    <col min="12802" max="12802" width="25.5703125" style="524" customWidth="1"/>
    <col min="12803" max="12804" width="7.7109375" style="524" customWidth="1"/>
    <col min="12805" max="12805" width="8.140625" style="524" customWidth="1"/>
    <col min="12806" max="12806" width="7.5703125" style="524" customWidth="1"/>
    <col min="12807" max="12807" width="7.42578125" style="524" customWidth="1"/>
    <col min="12808" max="12808" width="7.5703125" style="524" customWidth="1"/>
    <col min="12809" max="12809" width="7" style="524" customWidth="1"/>
    <col min="12810" max="12814" width="8.140625" style="524" customWidth="1"/>
    <col min="12815" max="12815" width="10.85546875" style="524" customWidth="1"/>
    <col min="12816" max="13056" width="9.140625" style="524"/>
    <col min="13057" max="13057" width="4.140625" style="524" customWidth="1"/>
    <col min="13058" max="13058" width="25.5703125" style="524" customWidth="1"/>
    <col min="13059" max="13060" width="7.7109375" style="524" customWidth="1"/>
    <col min="13061" max="13061" width="8.140625" style="524" customWidth="1"/>
    <col min="13062" max="13062" width="7.5703125" style="524" customWidth="1"/>
    <col min="13063" max="13063" width="7.42578125" style="524" customWidth="1"/>
    <col min="13064" max="13064" width="7.5703125" style="524" customWidth="1"/>
    <col min="13065" max="13065" width="7" style="524" customWidth="1"/>
    <col min="13066" max="13070" width="8.140625" style="524" customWidth="1"/>
    <col min="13071" max="13071" width="10.85546875" style="524" customWidth="1"/>
    <col min="13072" max="13312" width="9.140625" style="524"/>
    <col min="13313" max="13313" width="4.140625" style="524" customWidth="1"/>
    <col min="13314" max="13314" width="25.5703125" style="524" customWidth="1"/>
    <col min="13315" max="13316" width="7.7109375" style="524" customWidth="1"/>
    <col min="13317" max="13317" width="8.140625" style="524" customWidth="1"/>
    <col min="13318" max="13318" width="7.5703125" style="524" customWidth="1"/>
    <col min="13319" max="13319" width="7.42578125" style="524" customWidth="1"/>
    <col min="13320" max="13320" width="7.5703125" style="524" customWidth="1"/>
    <col min="13321" max="13321" width="7" style="524" customWidth="1"/>
    <col min="13322" max="13326" width="8.140625" style="524" customWidth="1"/>
    <col min="13327" max="13327" width="10.85546875" style="524" customWidth="1"/>
    <col min="13328" max="13568" width="9.140625" style="524"/>
    <col min="13569" max="13569" width="4.140625" style="524" customWidth="1"/>
    <col min="13570" max="13570" width="25.5703125" style="524" customWidth="1"/>
    <col min="13571" max="13572" width="7.7109375" style="524" customWidth="1"/>
    <col min="13573" max="13573" width="8.140625" style="524" customWidth="1"/>
    <col min="13574" max="13574" width="7.5703125" style="524" customWidth="1"/>
    <col min="13575" max="13575" width="7.42578125" style="524" customWidth="1"/>
    <col min="13576" max="13576" width="7.5703125" style="524" customWidth="1"/>
    <col min="13577" max="13577" width="7" style="524" customWidth="1"/>
    <col min="13578" max="13582" width="8.140625" style="524" customWidth="1"/>
    <col min="13583" max="13583" width="10.85546875" style="524" customWidth="1"/>
    <col min="13584" max="13824" width="9.140625" style="524"/>
    <col min="13825" max="13825" width="4.140625" style="524" customWidth="1"/>
    <col min="13826" max="13826" width="25.5703125" style="524" customWidth="1"/>
    <col min="13827" max="13828" width="7.7109375" style="524" customWidth="1"/>
    <col min="13829" max="13829" width="8.140625" style="524" customWidth="1"/>
    <col min="13830" max="13830" width="7.5703125" style="524" customWidth="1"/>
    <col min="13831" max="13831" width="7.42578125" style="524" customWidth="1"/>
    <col min="13832" max="13832" width="7.5703125" style="524" customWidth="1"/>
    <col min="13833" max="13833" width="7" style="524" customWidth="1"/>
    <col min="13834" max="13838" width="8.140625" style="524" customWidth="1"/>
    <col min="13839" max="13839" width="10.85546875" style="524" customWidth="1"/>
    <col min="13840" max="14080" width="9.140625" style="524"/>
    <col min="14081" max="14081" width="4.140625" style="524" customWidth="1"/>
    <col min="14082" max="14082" width="25.5703125" style="524" customWidth="1"/>
    <col min="14083" max="14084" width="7.7109375" style="524" customWidth="1"/>
    <col min="14085" max="14085" width="8.140625" style="524" customWidth="1"/>
    <col min="14086" max="14086" width="7.5703125" style="524" customWidth="1"/>
    <col min="14087" max="14087" width="7.42578125" style="524" customWidth="1"/>
    <col min="14088" max="14088" width="7.5703125" style="524" customWidth="1"/>
    <col min="14089" max="14089" width="7" style="524" customWidth="1"/>
    <col min="14090" max="14094" width="8.140625" style="524" customWidth="1"/>
    <col min="14095" max="14095" width="10.85546875" style="524" customWidth="1"/>
    <col min="14096" max="14336" width="9.140625" style="524"/>
    <col min="14337" max="14337" width="4.140625" style="524" customWidth="1"/>
    <col min="14338" max="14338" width="25.5703125" style="524" customWidth="1"/>
    <col min="14339" max="14340" width="7.7109375" style="524" customWidth="1"/>
    <col min="14341" max="14341" width="8.140625" style="524" customWidth="1"/>
    <col min="14342" max="14342" width="7.5703125" style="524" customWidth="1"/>
    <col min="14343" max="14343" width="7.42578125" style="524" customWidth="1"/>
    <col min="14344" max="14344" width="7.5703125" style="524" customWidth="1"/>
    <col min="14345" max="14345" width="7" style="524" customWidth="1"/>
    <col min="14346" max="14350" width="8.140625" style="524" customWidth="1"/>
    <col min="14351" max="14351" width="10.85546875" style="524" customWidth="1"/>
    <col min="14352" max="14592" width="9.140625" style="524"/>
    <col min="14593" max="14593" width="4.140625" style="524" customWidth="1"/>
    <col min="14594" max="14594" width="25.5703125" style="524" customWidth="1"/>
    <col min="14595" max="14596" width="7.7109375" style="524" customWidth="1"/>
    <col min="14597" max="14597" width="8.140625" style="524" customWidth="1"/>
    <col min="14598" max="14598" width="7.5703125" style="524" customWidth="1"/>
    <col min="14599" max="14599" width="7.42578125" style="524" customWidth="1"/>
    <col min="14600" max="14600" width="7.5703125" style="524" customWidth="1"/>
    <col min="14601" max="14601" width="7" style="524" customWidth="1"/>
    <col min="14602" max="14606" width="8.140625" style="524" customWidth="1"/>
    <col min="14607" max="14607" width="10.85546875" style="524" customWidth="1"/>
    <col min="14608" max="14848" width="9.140625" style="524"/>
    <col min="14849" max="14849" width="4.140625" style="524" customWidth="1"/>
    <col min="14850" max="14850" width="25.5703125" style="524" customWidth="1"/>
    <col min="14851" max="14852" width="7.7109375" style="524" customWidth="1"/>
    <col min="14853" max="14853" width="8.140625" style="524" customWidth="1"/>
    <col min="14854" max="14854" width="7.5703125" style="524" customWidth="1"/>
    <col min="14855" max="14855" width="7.42578125" style="524" customWidth="1"/>
    <col min="14856" max="14856" width="7.5703125" style="524" customWidth="1"/>
    <col min="14857" max="14857" width="7" style="524" customWidth="1"/>
    <col min="14858" max="14862" width="8.140625" style="524" customWidth="1"/>
    <col min="14863" max="14863" width="10.85546875" style="524" customWidth="1"/>
    <col min="14864" max="15104" width="9.140625" style="524"/>
    <col min="15105" max="15105" width="4.140625" style="524" customWidth="1"/>
    <col min="15106" max="15106" width="25.5703125" style="524" customWidth="1"/>
    <col min="15107" max="15108" width="7.7109375" style="524" customWidth="1"/>
    <col min="15109" max="15109" width="8.140625" style="524" customWidth="1"/>
    <col min="15110" max="15110" width="7.5703125" style="524" customWidth="1"/>
    <col min="15111" max="15111" width="7.42578125" style="524" customWidth="1"/>
    <col min="15112" max="15112" width="7.5703125" style="524" customWidth="1"/>
    <col min="15113" max="15113" width="7" style="524" customWidth="1"/>
    <col min="15114" max="15118" width="8.140625" style="524" customWidth="1"/>
    <col min="15119" max="15119" width="10.85546875" style="524" customWidth="1"/>
    <col min="15120" max="15360" width="9.140625" style="524"/>
    <col min="15361" max="15361" width="4.140625" style="524" customWidth="1"/>
    <col min="15362" max="15362" width="25.5703125" style="524" customWidth="1"/>
    <col min="15363" max="15364" width="7.7109375" style="524" customWidth="1"/>
    <col min="15365" max="15365" width="8.140625" style="524" customWidth="1"/>
    <col min="15366" max="15366" width="7.5703125" style="524" customWidth="1"/>
    <col min="15367" max="15367" width="7.42578125" style="524" customWidth="1"/>
    <col min="15368" max="15368" width="7.5703125" style="524" customWidth="1"/>
    <col min="15369" max="15369" width="7" style="524" customWidth="1"/>
    <col min="15370" max="15374" width="8.140625" style="524" customWidth="1"/>
    <col min="15375" max="15375" width="10.85546875" style="524" customWidth="1"/>
    <col min="15376" max="15616" width="9.140625" style="524"/>
    <col min="15617" max="15617" width="4.140625" style="524" customWidth="1"/>
    <col min="15618" max="15618" width="25.5703125" style="524" customWidth="1"/>
    <col min="15619" max="15620" width="7.7109375" style="524" customWidth="1"/>
    <col min="15621" max="15621" width="8.140625" style="524" customWidth="1"/>
    <col min="15622" max="15622" width="7.5703125" style="524" customWidth="1"/>
    <col min="15623" max="15623" width="7.42578125" style="524" customWidth="1"/>
    <col min="15624" max="15624" width="7.5703125" style="524" customWidth="1"/>
    <col min="15625" max="15625" width="7" style="524" customWidth="1"/>
    <col min="15626" max="15630" width="8.140625" style="524" customWidth="1"/>
    <col min="15631" max="15631" width="10.85546875" style="524" customWidth="1"/>
    <col min="15632" max="15872" width="9.140625" style="524"/>
    <col min="15873" max="15873" width="4.140625" style="524" customWidth="1"/>
    <col min="15874" max="15874" width="25.5703125" style="524" customWidth="1"/>
    <col min="15875" max="15876" width="7.7109375" style="524" customWidth="1"/>
    <col min="15877" max="15877" width="8.140625" style="524" customWidth="1"/>
    <col min="15878" max="15878" width="7.5703125" style="524" customWidth="1"/>
    <col min="15879" max="15879" width="7.42578125" style="524" customWidth="1"/>
    <col min="15880" max="15880" width="7.5703125" style="524" customWidth="1"/>
    <col min="15881" max="15881" width="7" style="524" customWidth="1"/>
    <col min="15882" max="15886" width="8.140625" style="524" customWidth="1"/>
    <col min="15887" max="15887" width="10.85546875" style="524" customWidth="1"/>
    <col min="15888" max="16128" width="9.140625" style="524"/>
    <col min="16129" max="16129" width="4.140625" style="524" customWidth="1"/>
    <col min="16130" max="16130" width="25.5703125" style="524" customWidth="1"/>
    <col min="16131" max="16132" width="7.7109375" style="524" customWidth="1"/>
    <col min="16133" max="16133" width="8.140625" style="524" customWidth="1"/>
    <col min="16134" max="16134" width="7.5703125" style="524" customWidth="1"/>
    <col min="16135" max="16135" width="7.42578125" style="524" customWidth="1"/>
    <col min="16136" max="16136" width="7.5703125" style="524" customWidth="1"/>
    <col min="16137" max="16137" width="7" style="524" customWidth="1"/>
    <col min="16138" max="16142" width="8.140625" style="524" customWidth="1"/>
    <col min="16143" max="16143" width="10.85546875" style="524" customWidth="1"/>
    <col min="16144" max="16384" width="9.140625" style="524"/>
  </cols>
  <sheetData>
    <row r="1" spans="1:15" ht="31.5" customHeight="1">
      <c r="A1" s="821" t="s">
        <v>739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</row>
    <row r="2" spans="1:15" ht="16.5" thickBot="1">
      <c r="O2" s="526" t="s">
        <v>791</v>
      </c>
    </row>
    <row r="3" spans="1:15" s="525" customFormat="1" ht="26.1" customHeight="1" thickBot="1">
      <c r="A3" s="527" t="s">
        <v>342</v>
      </c>
      <c r="B3" s="528" t="s">
        <v>185</v>
      </c>
      <c r="C3" s="528" t="s">
        <v>569</v>
      </c>
      <c r="D3" s="528" t="s">
        <v>570</v>
      </c>
      <c r="E3" s="528" t="s">
        <v>571</v>
      </c>
      <c r="F3" s="528" t="s">
        <v>572</v>
      </c>
      <c r="G3" s="528" t="s">
        <v>573</v>
      </c>
      <c r="H3" s="528" t="s">
        <v>574</v>
      </c>
      <c r="I3" s="528" t="s">
        <v>575</v>
      </c>
      <c r="J3" s="528" t="s">
        <v>576</v>
      </c>
      <c r="K3" s="528" t="s">
        <v>577</v>
      </c>
      <c r="L3" s="528" t="s">
        <v>578</v>
      </c>
      <c r="M3" s="528" t="s">
        <v>579</v>
      </c>
      <c r="N3" s="528" t="s">
        <v>580</v>
      </c>
      <c r="O3" s="529" t="s">
        <v>333</v>
      </c>
    </row>
    <row r="4" spans="1:15" s="531" customFormat="1" ht="15" customHeight="1" thickBot="1">
      <c r="A4" s="530"/>
      <c r="B4" s="784" t="s">
        <v>183</v>
      </c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6"/>
    </row>
    <row r="5" spans="1:15" s="531" customFormat="1">
      <c r="A5" s="532" t="s">
        <v>12</v>
      </c>
      <c r="B5" s="533" t="s">
        <v>588</v>
      </c>
      <c r="C5" s="534">
        <v>253119215</v>
      </c>
      <c r="D5" s="556">
        <f>+C27</f>
        <v>278075875.33333325</v>
      </c>
      <c r="E5" s="556">
        <f>+D27</f>
        <v>303032535.66666651</v>
      </c>
      <c r="F5" s="556">
        <f t="shared" ref="F5:N5" si="0">+E27</f>
        <v>327989195.99999976</v>
      </c>
      <c r="G5" s="556">
        <f t="shared" si="0"/>
        <v>96157512.999999762</v>
      </c>
      <c r="H5" s="556">
        <f t="shared" si="0"/>
        <v>101297782.99999976</v>
      </c>
      <c r="I5" s="556">
        <f t="shared" si="0"/>
        <v>58514994.999999762</v>
      </c>
      <c r="J5" s="556">
        <f t="shared" si="0"/>
        <v>67190617.999999762</v>
      </c>
      <c r="K5" s="556">
        <f t="shared" si="0"/>
        <v>79641393.999999762</v>
      </c>
      <c r="L5" s="556">
        <f t="shared" si="0"/>
        <v>182932719.99999976</v>
      </c>
      <c r="M5" s="556">
        <f t="shared" si="0"/>
        <v>215525832.99999976</v>
      </c>
      <c r="N5" s="556">
        <f t="shared" si="0"/>
        <v>252982176.99999976</v>
      </c>
      <c r="O5" s="557" t="s">
        <v>589</v>
      </c>
    </row>
    <row r="6" spans="1:15" s="531" customFormat="1" ht="22.5">
      <c r="A6" s="536" t="s">
        <v>23</v>
      </c>
      <c r="B6" s="537" t="s">
        <v>186</v>
      </c>
      <c r="C6" s="538">
        <v>77085024.333333328</v>
      </c>
      <c r="D6" s="538">
        <v>77085024.333333328</v>
      </c>
      <c r="E6" s="538">
        <v>77085024.333333328</v>
      </c>
      <c r="F6" s="538">
        <v>70423874</v>
      </c>
      <c r="G6" s="538">
        <v>66885553</v>
      </c>
      <c r="H6" s="538">
        <v>67037586</v>
      </c>
      <c r="I6" s="538">
        <v>70794337</v>
      </c>
      <c r="J6" s="538">
        <v>67767469</v>
      </c>
      <c r="K6" s="538">
        <v>69537080</v>
      </c>
      <c r="L6" s="538">
        <v>71718461</v>
      </c>
      <c r="M6" s="538">
        <v>97559412</v>
      </c>
      <c r="N6" s="538">
        <v>56364123</v>
      </c>
      <c r="O6" s="539">
        <f t="shared" ref="O6:O26" si="1">SUM(C6:N6)</f>
        <v>869342968</v>
      </c>
    </row>
    <row r="7" spans="1:15" s="540" customFormat="1" ht="22.5">
      <c r="A7" s="536" t="s">
        <v>35</v>
      </c>
      <c r="B7" s="537" t="s">
        <v>590</v>
      </c>
      <c r="C7" s="538">
        <v>5440836.333333333</v>
      </c>
      <c r="D7" s="538">
        <v>5440836.333333333</v>
      </c>
      <c r="E7" s="538">
        <v>5440836.333333333</v>
      </c>
      <c r="F7" s="538">
        <v>10752580</v>
      </c>
      <c r="G7" s="538">
        <v>9776853</v>
      </c>
      <c r="H7" s="538">
        <v>6086695</v>
      </c>
      <c r="I7" s="538">
        <v>7137041</v>
      </c>
      <c r="J7" s="538">
        <v>13223871</v>
      </c>
      <c r="K7" s="538">
        <v>12533664</v>
      </c>
      <c r="L7" s="538">
        <v>8844371</v>
      </c>
      <c r="M7" s="538">
        <v>13723384</v>
      </c>
      <c r="N7" s="538">
        <v>10605358</v>
      </c>
      <c r="O7" s="539">
        <f t="shared" si="1"/>
        <v>109006326</v>
      </c>
    </row>
    <row r="8" spans="1:15" s="540" customFormat="1" ht="27" customHeight="1">
      <c r="A8" s="536" t="s">
        <v>151</v>
      </c>
      <c r="B8" s="541" t="s">
        <v>583</v>
      </c>
      <c r="C8" s="542">
        <v>0</v>
      </c>
      <c r="D8" s="542">
        <v>0</v>
      </c>
      <c r="E8" s="542">
        <v>0</v>
      </c>
      <c r="F8" s="542">
        <v>0</v>
      </c>
      <c r="G8" s="542">
        <v>0</v>
      </c>
      <c r="H8" s="542">
        <v>0</v>
      </c>
      <c r="I8" s="542">
        <v>0</v>
      </c>
      <c r="J8" s="542">
        <v>0</v>
      </c>
      <c r="K8" s="542">
        <v>14000000</v>
      </c>
      <c r="L8" s="542">
        <v>617000</v>
      </c>
      <c r="M8" s="542">
        <v>-235000</v>
      </c>
      <c r="N8" s="542">
        <v>55750000</v>
      </c>
      <c r="O8" s="543">
        <f t="shared" si="1"/>
        <v>70132000</v>
      </c>
    </row>
    <row r="9" spans="1:15" s="540" customFormat="1" ht="14.1" customHeight="1">
      <c r="A9" s="536" t="s">
        <v>49</v>
      </c>
      <c r="B9" s="544" t="s">
        <v>190</v>
      </c>
      <c r="C9" s="538">
        <v>64095417.333333336</v>
      </c>
      <c r="D9" s="538">
        <v>64095417.333333336</v>
      </c>
      <c r="E9" s="538">
        <v>64095417.333333336</v>
      </c>
      <c r="F9" s="538">
        <v>23905718</v>
      </c>
      <c r="G9" s="538">
        <v>24993751</v>
      </c>
      <c r="H9" s="538">
        <v>8023874</v>
      </c>
      <c r="I9" s="538">
        <v>2008815</v>
      </c>
      <c r="J9" s="538">
        <v>17064464</v>
      </c>
      <c r="K9" s="538">
        <v>191410454</v>
      </c>
      <c r="L9" s="538">
        <v>30777323</v>
      </c>
      <c r="M9" s="538">
        <v>20566892</v>
      </c>
      <c r="N9" s="538">
        <v>14462457</v>
      </c>
      <c r="O9" s="539">
        <f t="shared" si="1"/>
        <v>525500000</v>
      </c>
    </row>
    <row r="10" spans="1:15" s="540" customFormat="1" ht="14.1" customHeight="1">
      <c r="A10" s="536" t="s">
        <v>71</v>
      </c>
      <c r="B10" s="544" t="s">
        <v>344</v>
      </c>
      <c r="C10" s="538">
        <v>17078994.666666668</v>
      </c>
      <c r="D10" s="538">
        <v>17078994.666666668</v>
      </c>
      <c r="E10" s="538">
        <v>17078994.666666668</v>
      </c>
      <c r="F10" s="538">
        <v>12765962</v>
      </c>
      <c r="G10" s="538">
        <v>15743347</v>
      </c>
      <c r="H10" s="538">
        <v>27116584</v>
      </c>
      <c r="I10" s="538">
        <v>15691272</v>
      </c>
      <c r="J10" s="538">
        <v>15878666</v>
      </c>
      <c r="K10" s="538">
        <v>17139170</v>
      </c>
      <c r="L10" s="538">
        <v>15840541</v>
      </c>
      <c r="M10" s="538">
        <v>29662343</v>
      </c>
      <c r="N10" s="538">
        <v>33813831</v>
      </c>
      <c r="O10" s="539">
        <f t="shared" si="1"/>
        <v>234888700</v>
      </c>
    </row>
    <row r="11" spans="1:15" s="540" customFormat="1" ht="14.1" customHeight="1">
      <c r="A11" s="536" t="s">
        <v>162</v>
      </c>
      <c r="B11" s="544" t="s">
        <v>237</v>
      </c>
      <c r="C11" s="538">
        <v>1337980.3333333333</v>
      </c>
      <c r="D11" s="538">
        <v>1337980.3333333333</v>
      </c>
      <c r="E11" s="538">
        <v>1337980.3333333333</v>
      </c>
      <c r="F11" s="538">
        <v>-2595068</v>
      </c>
      <c r="G11" s="538">
        <v>0</v>
      </c>
      <c r="H11" s="538">
        <v>3312000</v>
      </c>
      <c r="I11" s="538">
        <v>644186</v>
      </c>
      <c r="J11" s="538">
        <v>3513598</v>
      </c>
      <c r="K11" s="538">
        <v>2614704</v>
      </c>
      <c r="L11" s="538">
        <v>11670</v>
      </c>
      <c r="M11" s="538">
        <v>390000</v>
      </c>
      <c r="N11" s="538">
        <v>8094969</v>
      </c>
      <c r="O11" s="539">
        <f t="shared" si="1"/>
        <v>20000000</v>
      </c>
    </row>
    <row r="12" spans="1:15" s="540" customFormat="1">
      <c r="A12" s="536" t="s">
        <v>89</v>
      </c>
      <c r="B12" s="544" t="s">
        <v>191</v>
      </c>
      <c r="C12" s="538">
        <v>3000</v>
      </c>
      <c r="D12" s="538">
        <v>3000</v>
      </c>
      <c r="E12" s="538">
        <v>3000</v>
      </c>
      <c r="F12" s="538">
        <v>2000</v>
      </c>
      <c r="G12" s="538">
        <v>4915</v>
      </c>
      <c r="H12" s="538">
        <v>2000</v>
      </c>
      <c r="I12" s="538">
        <v>2266700</v>
      </c>
      <c r="J12" s="538">
        <v>307880</v>
      </c>
      <c r="K12" s="538">
        <v>0</v>
      </c>
      <c r="L12" s="538">
        <v>101000</v>
      </c>
      <c r="M12" s="538">
        <v>1000</v>
      </c>
      <c r="N12" s="538">
        <v>1646494</v>
      </c>
      <c r="O12" s="539">
        <f t="shared" si="1"/>
        <v>4340989</v>
      </c>
    </row>
    <row r="13" spans="1:15" s="540" customFormat="1" ht="27" customHeight="1">
      <c r="A13" s="536" t="s">
        <v>95</v>
      </c>
      <c r="B13" s="537" t="s">
        <v>284</v>
      </c>
      <c r="C13" s="538">
        <v>0</v>
      </c>
      <c r="D13" s="538">
        <v>0</v>
      </c>
      <c r="E13" s="538">
        <v>0</v>
      </c>
      <c r="F13" s="538">
        <v>0</v>
      </c>
      <c r="G13" s="538">
        <v>0</v>
      </c>
      <c r="H13" s="538">
        <v>0</v>
      </c>
      <c r="I13" s="538">
        <v>0</v>
      </c>
      <c r="J13" s="538">
        <v>0</v>
      </c>
      <c r="K13" s="538">
        <v>0</v>
      </c>
      <c r="L13" s="538">
        <v>0</v>
      </c>
      <c r="M13" s="538">
        <v>0</v>
      </c>
      <c r="N13" s="538">
        <v>0</v>
      </c>
      <c r="O13" s="539">
        <f t="shared" si="1"/>
        <v>0</v>
      </c>
    </row>
    <row r="14" spans="1:15" s="540" customFormat="1" ht="14.1" customHeight="1" thickBot="1">
      <c r="A14" s="536" t="s">
        <v>174</v>
      </c>
      <c r="B14" s="544" t="s">
        <v>345</v>
      </c>
      <c r="C14" s="538">
        <v>0</v>
      </c>
      <c r="D14" s="538">
        <v>0</v>
      </c>
      <c r="E14" s="538">
        <v>0</v>
      </c>
      <c r="F14" s="538">
        <v>0</v>
      </c>
      <c r="G14" s="538"/>
      <c r="H14" s="538">
        <v>0</v>
      </c>
      <c r="I14" s="538">
        <v>49000000</v>
      </c>
      <c r="J14" s="538">
        <v>30000000</v>
      </c>
      <c r="K14" s="538">
        <v>0</v>
      </c>
      <c r="L14" s="538">
        <v>71000000</v>
      </c>
      <c r="M14" s="538">
        <v>0</v>
      </c>
      <c r="N14" s="538">
        <v>390000</v>
      </c>
      <c r="O14" s="539">
        <f t="shared" si="1"/>
        <v>150390000</v>
      </c>
    </row>
    <row r="15" spans="1:15" s="531" customFormat="1" ht="15.95" customHeight="1" thickBot="1">
      <c r="A15" s="530" t="s">
        <v>194</v>
      </c>
      <c r="B15" s="545" t="s">
        <v>584</v>
      </c>
      <c r="C15" s="546">
        <f t="shared" ref="C15:N15" si="2">SUM(C5:C14)</f>
        <v>418160467.99999994</v>
      </c>
      <c r="D15" s="546">
        <f t="shared" si="2"/>
        <v>443117128.33333319</v>
      </c>
      <c r="E15" s="546">
        <f t="shared" si="2"/>
        <v>468073788.66666645</v>
      </c>
      <c r="F15" s="546">
        <f t="shared" si="2"/>
        <v>443244261.99999976</v>
      </c>
      <c r="G15" s="546">
        <f t="shared" si="2"/>
        <v>213561931.99999976</v>
      </c>
      <c r="H15" s="546">
        <f t="shared" si="2"/>
        <v>212876521.99999976</v>
      </c>
      <c r="I15" s="546">
        <f t="shared" si="2"/>
        <v>206057345.99999976</v>
      </c>
      <c r="J15" s="546">
        <f t="shared" si="2"/>
        <v>214946565.99999976</v>
      </c>
      <c r="K15" s="546">
        <f t="shared" si="2"/>
        <v>386876465.99999976</v>
      </c>
      <c r="L15" s="546">
        <f t="shared" si="2"/>
        <v>381843085.99999976</v>
      </c>
      <c r="M15" s="546">
        <f t="shared" si="2"/>
        <v>377193863.99999976</v>
      </c>
      <c r="N15" s="546">
        <f t="shared" si="2"/>
        <v>434109408.99999976</v>
      </c>
      <c r="O15" s="547">
        <f>SUM(O6:O14)</f>
        <v>1983600983</v>
      </c>
    </row>
    <row r="16" spans="1:15" s="531" customFormat="1" ht="15" customHeight="1" thickBot="1">
      <c r="A16" s="530"/>
      <c r="B16" s="784" t="s">
        <v>184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785"/>
      <c r="N16" s="785"/>
      <c r="O16" s="786"/>
    </row>
    <row r="17" spans="1:15" s="540" customFormat="1" ht="14.1" customHeight="1">
      <c r="A17" s="548" t="s">
        <v>195</v>
      </c>
      <c r="B17" s="549" t="s">
        <v>187</v>
      </c>
      <c r="C17" s="542">
        <v>49504306.666666664</v>
      </c>
      <c r="D17" s="542">
        <v>49504306.666666664</v>
      </c>
      <c r="E17" s="542">
        <v>49504306.666666664</v>
      </c>
      <c r="F17" s="542">
        <v>52689461</v>
      </c>
      <c r="G17" s="542">
        <v>54621632</v>
      </c>
      <c r="H17" s="542">
        <v>52354936</v>
      </c>
      <c r="I17" s="542">
        <v>51951858</v>
      </c>
      <c r="J17" s="542">
        <v>51439813</v>
      </c>
      <c r="K17" s="542">
        <v>51510813</v>
      </c>
      <c r="L17" s="542">
        <v>50932195</v>
      </c>
      <c r="M17" s="542">
        <v>55105292</v>
      </c>
      <c r="N17" s="542">
        <v>73580898</v>
      </c>
      <c r="O17" s="543">
        <f t="shared" si="1"/>
        <v>642699818</v>
      </c>
    </row>
    <row r="18" spans="1:15" s="540" customFormat="1" ht="27" customHeight="1">
      <c r="A18" s="536" t="s">
        <v>196</v>
      </c>
      <c r="B18" s="537" t="s">
        <v>138</v>
      </c>
      <c r="C18" s="538">
        <v>12957796</v>
      </c>
      <c r="D18" s="538">
        <v>12957796</v>
      </c>
      <c r="E18" s="538">
        <v>12957796</v>
      </c>
      <c r="F18" s="538">
        <v>15316448</v>
      </c>
      <c r="G18" s="538">
        <v>15126794</v>
      </c>
      <c r="H18" s="538">
        <v>12997378</v>
      </c>
      <c r="I18" s="538">
        <v>15107863</v>
      </c>
      <c r="J18" s="538">
        <v>13272740</v>
      </c>
      <c r="K18" s="538">
        <v>13235478</v>
      </c>
      <c r="L18" s="538">
        <v>15573976</v>
      </c>
      <c r="M18" s="538">
        <v>13763129</v>
      </c>
      <c r="N18" s="538">
        <v>21506619</v>
      </c>
      <c r="O18" s="539">
        <f t="shared" si="1"/>
        <v>174773813</v>
      </c>
    </row>
    <row r="19" spans="1:15" s="540" customFormat="1" ht="14.1" customHeight="1">
      <c r="A19" s="536" t="s">
        <v>199</v>
      </c>
      <c r="B19" s="544" t="s">
        <v>481</v>
      </c>
      <c r="C19" s="538">
        <v>48719727.666666664</v>
      </c>
      <c r="D19" s="538">
        <v>48719727.666666664</v>
      </c>
      <c r="E19" s="538">
        <v>48719727.666666664</v>
      </c>
      <c r="F19" s="538">
        <v>62342871</v>
      </c>
      <c r="G19" s="538">
        <v>18197532</v>
      </c>
      <c r="H19" s="538">
        <v>60283921</v>
      </c>
      <c r="I19" s="538">
        <v>47889151</v>
      </c>
      <c r="J19" s="538">
        <v>33695208</v>
      </c>
      <c r="K19" s="538">
        <v>72477925</v>
      </c>
      <c r="L19" s="538">
        <v>56116385</v>
      </c>
      <c r="M19" s="538">
        <v>34500389</v>
      </c>
      <c r="N19" s="538">
        <v>126663051</v>
      </c>
      <c r="O19" s="539">
        <f t="shared" si="1"/>
        <v>658325616</v>
      </c>
    </row>
    <row r="20" spans="1:15" s="540" customFormat="1" ht="14.1" customHeight="1">
      <c r="A20" s="536" t="s">
        <v>202</v>
      </c>
      <c r="B20" s="544" t="s">
        <v>591</v>
      </c>
      <c r="C20" s="538">
        <v>1037453.3333333334</v>
      </c>
      <c r="D20" s="538">
        <v>1037453.3333333334</v>
      </c>
      <c r="E20" s="538">
        <v>1037453.3333333334</v>
      </c>
      <c r="F20" s="538">
        <v>869104</v>
      </c>
      <c r="G20" s="538">
        <v>630350</v>
      </c>
      <c r="H20" s="538">
        <v>4135620</v>
      </c>
      <c r="I20" s="538">
        <v>689485</v>
      </c>
      <c r="J20" s="538">
        <v>705850</v>
      </c>
      <c r="K20" s="538">
        <v>1788730</v>
      </c>
      <c r="L20" s="538">
        <v>780270</v>
      </c>
      <c r="M20" s="538">
        <v>667710</v>
      </c>
      <c r="N20" s="538">
        <v>10312721</v>
      </c>
      <c r="O20" s="539">
        <f t="shared" si="1"/>
        <v>23692200</v>
      </c>
    </row>
    <row r="21" spans="1:15" s="540" customFormat="1" ht="14.1" customHeight="1">
      <c r="A21" s="536" t="s">
        <v>205</v>
      </c>
      <c r="B21" s="544" t="s">
        <v>142</v>
      </c>
      <c r="C21" s="538">
        <v>13993035.666666666</v>
      </c>
      <c r="D21" s="538">
        <v>13993035.666666666</v>
      </c>
      <c r="E21" s="538">
        <v>13993035.666666666</v>
      </c>
      <c r="F21" s="538">
        <v>53773970</v>
      </c>
      <c r="G21" s="538">
        <v>14128530</v>
      </c>
      <c r="H21" s="538">
        <v>14078972</v>
      </c>
      <c r="I21" s="538">
        <v>14725779</v>
      </c>
      <c r="J21" s="538">
        <v>33210701</v>
      </c>
      <c r="K21" s="538">
        <v>44148497</v>
      </c>
      <c r="L21" s="538">
        <v>21280076</v>
      </c>
      <c r="M21" s="538">
        <v>15483483</v>
      </c>
      <c r="N21" s="538">
        <v>11881291</v>
      </c>
      <c r="O21" s="539">
        <f t="shared" si="1"/>
        <v>264690406</v>
      </c>
    </row>
    <row r="22" spans="1:15" s="540" customFormat="1" ht="14.1" customHeight="1">
      <c r="A22" s="536" t="s">
        <v>208</v>
      </c>
      <c r="B22" s="544" t="s">
        <v>144</v>
      </c>
      <c r="C22" s="538">
        <v>854365.66666666663</v>
      </c>
      <c r="D22" s="538">
        <v>854365.66666666663</v>
      </c>
      <c r="E22" s="538">
        <v>854365.66666666663</v>
      </c>
      <c r="F22" s="538">
        <v>9394940</v>
      </c>
      <c r="G22" s="538">
        <v>9499644</v>
      </c>
      <c r="H22" s="538">
        <v>4541483</v>
      </c>
      <c r="I22" s="538">
        <v>4739158</v>
      </c>
      <c r="J22" s="538">
        <v>2909689</v>
      </c>
      <c r="K22" s="538">
        <v>14792517</v>
      </c>
      <c r="L22" s="538">
        <v>7772831</v>
      </c>
      <c r="M22" s="538">
        <v>-559903</v>
      </c>
      <c r="N22" s="538">
        <v>46635043</v>
      </c>
      <c r="O22" s="539">
        <f t="shared" si="1"/>
        <v>102288499</v>
      </c>
    </row>
    <row r="23" spans="1:15" s="540" customFormat="1" ht="27" customHeight="1">
      <c r="A23" s="536" t="s">
        <v>210</v>
      </c>
      <c r="B23" s="537" t="s">
        <v>146</v>
      </c>
      <c r="C23" s="538">
        <v>1651139.3333333333</v>
      </c>
      <c r="D23" s="538">
        <v>1651139.3333333333</v>
      </c>
      <c r="E23" s="538">
        <v>1651139.3333333333</v>
      </c>
      <c r="F23" s="538">
        <v>2699955</v>
      </c>
      <c r="G23" s="538">
        <v>59667</v>
      </c>
      <c r="H23" s="538">
        <v>3308017</v>
      </c>
      <c r="I23" s="538">
        <v>3763434</v>
      </c>
      <c r="J23" s="538">
        <v>71171</v>
      </c>
      <c r="K23" s="538">
        <v>3328586</v>
      </c>
      <c r="L23" s="538">
        <v>13561520</v>
      </c>
      <c r="M23" s="538">
        <v>5251587</v>
      </c>
      <c r="N23" s="538">
        <v>61917995</v>
      </c>
      <c r="O23" s="539">
        <f t="shared" si="1"/>
        <v>98915350</v>
      </c>
    </row>
    <row r="24" spans="1:15" s="540" customFormat="1" ht="14.1" customHeight="1">
      <c r="A24" s="536" t="s">
        <v>213</v>
      </c>
      <c r="B24" s="544" t="s">
        <v>148</v>
      </c>
      <c r="C24" s="538">
        <v>950000</v>
      </c>
      <c r="D24" s="538">
        <v>950000</v>
      </c>
      <c r="E24" s="538">
        <v>950000</v>
      </c>
      <c r="F24" s="538">
        <v>0</v>
      </c>
      <c r="G24" s="538">
        <v>0</v>
      </c>
      <c r="H24" s="538">
        <v>0</v>
      </c>
      <c r="I24" s="538">
        <v>0</v>
      </c>
      <c r="J24" s="538"/>
      <c r="K24" s="538">
        <v>0</v>
      </c>
      <c r="L24" s="538">
        <v>300000</v>
      </c>
      <c r="M24" s="538">
        <v>0</v>
      </c>
      <c r="N24" s="538">
        <v>0</v>
      </c>
      <c r="O24" s="539">
        <f t="shared" si="1"/>
        <v>3150000</v>
      </c>
    </row>
    <row r="25" spans="1:15" s="540" customFormat="1" ht="14.1" customHeight="1" thickBot="1">
      <c r="A25" s="536" t="s">
        <v>216</v>
      </c>
      <c r="B25" s="544" t="s">
        <v>346</v>
      </c>
      <c r="C25" s="538">
        <v>10416768.333333334</v>
      </c>
      <c r="D25" s="538">
        <v>10416768.333333334</v>
      </c>
      <c r="E25" s="538">
        <v>10416768.333333334</v>
      </c>
      <c r="F25" s="538">
        <v>150000000</v>
      </c>
      <c r="G25" s="538">
        <v>0</v>
      </c>
      <c r="H25" s="538">
        <v>2661200</v>
      </c>
      <c r="I25" s="538">
        <v>0</v>
      </c>
      <c r="J25" s="538"/>
      <c r="K25" s="538">
        <v>2661200</v>
      </c>
      <c r="L25" s="538">
        <v>0</v>
      </c>
      <c r="M25" s="538">
        <v>0</v>
      </c>
      <c r="N25" s="538">
        <v>2661400</v>
      </c>
      <c r="O25" s="539">
        <f t="shared" si="1"/>
        <v>189234105</v>
      </c>
    </row>
    <row r="26" spans="1:15" s="531" customFormat="1" ht="15.95" customHeight="1" thickBot="1">
      <c r="A26" s="550" t="s">
        <v>219</v>
      </c>
      <c r="B26" s="545" t="s">
        <v>586</v>
      </c>
      <c r="C26" s="546">
        <f t="shared" ref="C26:N26" si="3">SUM(C17:C25)</f>
        <v>140084592.66666666</v>
      </c>
      <c r="D26" s="546">
        <f t="shared" si="3"/>
        <v>140084592.66666666</v>
      </c>
      <c r="E26" s="546">
        <f t="shared" si="3"/>
        <v>140084592.66666666</v>
      </c>
      <c r="F26" s="546">
        <f t="shared" si="3"/>
        <v>347086749</v>
      </c>
      <c r="G26" s="546">
        <f t="shared" si="3"/>
        <v>112264149</v>
      </c>
      <c r="H26" s="546">
        <f t="shared" si="3"/>
        <v>154361527</v>
      </c>
      <c r="I26" s="546">
        <f t="shared" si="3"/>
        <v>138866728</v>
      </c>
      <c r="J26" s="546">
        <f t="shared" si="3"/>
        <v>135305172</v>
      </c>
      <c r="K26" s="546">
        <f t="shared" si="3"/>
        <v>203943746</v>
      </c>
      <c r="L26" s="546">
        <f t="shared" si="3"/>
        <v>166317253</v>
      </c>
      <c r="M26" s="546">
        <f t="shared" si="3"/>
        <v>124211687</v>
      </c>
      <c r="N26" s="546">
        <f t="shared" si="3"/>
        <v>355159018</v>
      </c>
      <c r="O26" s="547">
        <f t="shared" si="1"/>
        <v>2157769807</v>
      </c>
    </row>
    <row r="27" spans="1:15" ht="16.5" thickBot="1">
      <c r="A27" s="550" t="s">
        <v>221</v>
      </c>
      <c r="B27" s="551" t="s">
        <v>592</v>
      </c>
      <c r="C27" s="552">
        <f t="shared" ref="C27:N27" si="4">C15-C26</f>
        <v>278075875.33333325</v>
      </c>
      <c r="D27" s="552">
        <f t="shared" si="4"/>
        <v>303032535.66666651</v>
      </c>
      <c r="E27" s="552">
        <f t="shared" si="4"/>
        <v>327989195.99999976</v>
      </c>
      <c r="F27" s="552">
        <f t="shared" si="4"/>
        <v>96157512.999999762</v>
      </c>
      <c r="G27" s="552">
        <f t="shared" si="4"/>
        <v>101297782.99999976</v>
      </c>
      <c r="H27" s="552">
        <f t="shared" si="4"/>
        <v>58514994.999999762</v>
      </c>
      <c r="I27" s="552">
        <f t="shared" si="4"/>
        <v>67190617.999999762</v>
      </c>
      <c r="J27" s="552">
        <f t="shared" si="4"/>
        <v>79641393.999999762</v>
      </c>
      <c r="K27" s="552">
        <f t="shared" si="4"/>
        <v>182932719.99999976</v>
      </c>
      <c r="L27" s="552">
        <f t="shared" si="4"/>
        <v>215525832.99999976</v>
      </c>
      <c r="M27" s="552">
        <f t="shared" si="4"/>
        <v>252982176.99999976</v>
      </c>
      <c r="N27" s="552">
        <f t="shared" si="4"/>
        <v>78950390.999999762</v>
      </c>
      <c r="O27" s="558" t="s">
        <v>589</v>
      </c>
    </row>
    <row r="28" spans="1:15">
      <c r="A28" s="553"/>
    </row>
    <row r="29" spans="1:15">
      <c r="B29" s="554"/>
      <c r="C29" s="555"/>
      <c r="D29" s="555"/>
    </row>
  </sheetData>
  <mergeCells count="3">
    <mergeCell ref="A1:O1"/>
    <mergeCell ref="B4:O4"/>
    <mergeCell ref="B16:O16"/>
  </mergeCells>
  <printOptions horizontalCentered="1"/>
  <pageMargins left="0.2" right="0.15748031496062992" top="1.0629921259842521" bottom="0.98425196850393704" header="0.78740157480314965" footer="0.78740157480314965"/>
  <pageSetup paperSize="9" scale="86" orientation="landscape" r:id="rId1"/>
  <headerFooter alignWithMargins="0">
    <oddHeader>&amp;R&amp;"Times New Roman CE,Félkövér dőlt" 10. 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0"/>
  <sheetViews>
    <sheetView view="pageBreakPreview" topLeftCell="A25" zoomScale="130" zoomScaleNormal="120" zoomScaleSheetLayoutView="130" workbookViewId="0">
      <selection activeCell="H106" sqref="H1:I1048576"/>
    </sheetView>
  </sheetViews>
  <sheetFormatPr defaultRowHeight="15.75"/>
  <cols>
    <col min="1" max="2" width="8.140625" style="114" customWidth="1"/>
    <col min="3" max="3" width="65.85546875" style="114" customWidth="1"/>
    <col min="4" max="4" width="13.140625" style="115" bestFit="1" customWidth="1"/>
    <col min="5" max="6" width="13.140625" style="115" customWidth="1"/>
    <col min="7" max="7" width="13.140625" style="115" bestFit="1" customWidth="1"/>
    <col min="8" max="9" width="13.140625" style="115" hidden="1" customWidth="1"/>
    <col min="10" max="16384" width="9.140625" style="57"/>
  </cols>
  <sheetData>
    <row r="1" spans="1:9" ht="15.95" customHeight="1">
      <c r="A1" s="733" t="s">
        <v>8</v>
      </c>
      <c r="B1" s="733"/>
      <c r="C1" s="733"/>
      <c r="D1" s="733"/>
      <c r="E1" s="733"/>
      <c r="F1" s="733"/>
      <c r="G1" s="733"/>
      <c r="H1" s="733"/>
      <c r="I1" s="733"/>
    </row>
    <row r="2" spans="1:9" ht="15.95" customHeight="1" thickBot="1">
      <c r="A2" s="731" t="s">
        <v>9</v>
      </c>
      <c r="B2" s="731"/>
      <c r="C2" s="731"/>
      <c r="D2" s="58"/>
      <c r="E2" s="58"/>
      <c r="F2" s="58"/>
      <c r="G2" s="58"/>
      <c r="H2" s="58"/>
      <c r="I2" s="58"/>
    </row>
    <row r="3" spans="1:9" ht="42.75" thickBot="1">
      <c r="A3" s="59" t="s">
        <v>10</v>
      </c>
      <c r="B3" s="175" t="s">
        <v>347</v>
      </c>
      <c r="C3" s="60" t="s">
        <v>11</v>
      </c>
      <c r="D3" s="61" t="s">
        <v>649</v>
      </c>
      <c r="E3" s="331" t="s">
        <v>812</v>
      </c>
      <c r="F3" s="619" t="s">
        <v>746</v>
      </c>
      <c r="G3" s="331" t="s">
        <v>747</v>
      </c>
      <c r="H3" s="619" t="s">
        <v>777</v>
      </c>
      <c r="I3" s="619" t="s">
        <v>747</v>
      </c>
    </row>
    <row r="4" spans="1:9" s="64" customFormat="1" ht="12" customHeight="1" thickBot="1">
      <c r="A4" s="62">
        <v>1</v>
      </c>
      <c r="B4" s="62">
        <v>2</v>
      </c>
      <c r="C4" s="63">
        <v>2</v>
      </c>
      <c r="D4" s="62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</row>
    <row r="5" spans="1:9" s="67" customFormat="1" ht="12" customHeight="1" thickBot="1">
      <c r="A5" s="65" t="s">
        <v>12</v>
      </c>
      <c r="B5" s="288" t="s">
        <v>375</v>
      </c>
      <c r="C5" s="66" t="s">
        <v>13</v>
      </c>
      <c r="D5" s="50">
        <f>+D6+D7+D8+D9+D10+D11</f>
        <v>810282300</v>
      </c>
      <c r="E5" s="50">
        <f t="shared" ref="E5:I5" si="0">+E6+E7+E8+E9+E10+E11</f>
        <v>837175291</v>
      </c>
      <c r="F5" s="50">
        <f t="shared" si="0"/>
        <v>26541457</v>
      </c>
      <c r="G5" s="50">
        <f t="shared" si="0"/>
        <v>863716748</v>
      </c>
      <c r="H5" s="50">
        <f t="shared" si="0"/>
        <v>0</v>
      </c>
      <c r="I5" s="50">
        <f t="shared" si="0"/>
        <v>863716748</v>
      </c>
    </row>
    <row r="6" spans="1:9" s="67" customFormat="1" ht="12" customHeight="1">
      <c r="A6" s="68" t="s">
        <v>14</v>
      </c>
      <c r="B6" s="289" t="s">
        <v>376</v>
      </c>
      <c r="C6" s="69" t="s">
        <v>15</v>
      </c>
      <c r="D6" s="70">
        <v>254727629</v>
      </c>
      <c r="E6" s="70">
        <v>254727629</v>
      </c>
      <c r="F6" s="70">
        <f>G6-E6</f>
        <v>0</v>
      </c>
      <c r="G6" s="70">
        <v>254727629</v>
      </c>
      <c r="H6" s="70"/>
      <c r="I6" s="70">
        <f t="shared" ref="I6:I69" si="1">SUM(G6:H6)</f>
        <v>254727629</v>
      </c>
    </row>
    <row r="7" spans="1:9" s="67" customFormat="1" ht="12" customHeight="1">
      <c r="A7" s="71" t="s">
        <v>16</v>
      </c>
      <c r="B7" s="290" t="s">
        <v>377</v>
      </c>
      <c r="C7" s="72" t="s">
        <v>17</v>
      </c>
      <c r="D7" s="73">
        <v>280295534</v>
      </c>
      <c r="E7" s="73">
        <v>282465934</v>
      </c>
      <c r="F7" s="73">
        <f t="shared" ref="F7:F70" si="2">G7-E7</f>
        <v>4083866</v>
      </c>
      <c r="G7" s="73">
        <v>286549800</v>
      </c>
      <c r="H7" s="73"/>
      <c r="I7" s="73">
        <f t="shared" si="1"/>
        <v>286549800</v>
      </c>
    </row>
    <row r="8" spans="1:9" s="67" customFormat="1" ht="12" customHeight="1">
      <c r="A8" s="71" t="s">
        <v>18</v>
      </c>
      <c r="B8" s="290" t="s">
        <v>378</v>
      </c>
      <c r="C8" s="72" t="s">
        <v>637</v>
      </c>
      <c r="D8" s="73">
        <v>249687257</v>
      </c>
      <c r="E8" s="73">
        <v>275060665</v>
      </c>
      <c r="F8" s="73">
        <f t="shared" si="2"/>
        <v>-10093998</v>
      </c>
      <c r="G8" s="73">
        <v>264966667</v>
      </c>
      <c r="H8" s="73"/>
      <c r="I8" s="73">
        <f t="shared" si="1"/>
        <v>264966667</v>
      </c>
    </row>
    <row r="9" spans="1:9" s="67" customFormat="1" ht="12" customHeight="1">
      <c r="A9" s="71" t="s">
        <v>19</v>
      </c>
      <c r="B9" s="290" t="s">
        <v>379</v>
      </c>
      <c r="C9" s="72" t="s">
        <v>20</v>
      </c>
      <c r="D9" s="73">
        <v>15551880</v>
      </c>
      <c r="E9" s="73">
        <v>17284775</v>
      </c>
      <c r="F9" s="73">
        <f t="shared" si="2"/>
        <v>0</v>
      </c>
      <c r="G9" s="73">
        <v>17284775</v>
      </c>
      <c r="H9" s="73"/>
      <c r="I9" s="73">
        <f t="shared" si="1"/>
        <v>17284775</v>
      </c>
    </row>
    <row r="10" spans="1:9" s="67" customFormat="1" ht="12" customHeight="1">
      <c r="A10" s="71" t="s">
        <v>21</v>
      </c>
      <c r="B10" s="290" t="s">
        <v>380</v>
      </c>
      <c r="C10" s="72" t="s">
        <v>638</v>
      </c>
      <c r="D10" s="73">
        <v>10020000</v>
      </c>
      <c r="E10" s="73">
        <v>7459291</v>
      </c>
      <c r="F10" s="73">
        <f t="shared" si="2"/>
        <v>32551589</v>
      </c>
      <c r="G10" s="73">
        <v>40010880</v>
      </c>
      <c r="H10" s="73"/>
      <c r="I10" s="73">
        <f t="shared" si="1"/>
        <v>40010880</v>
      </c>
    </row>
    <row r="11" spans="1:9" s="67" customFormat="1" ht="12" customHeight="1" thickBot="1">
      <c r="A11" s="74" t="s">
        <v>22</v>
      </c>
      <c r="B11" s="291" t="s">
        <v>381</v>
      </c>
      <c r="C11" s="75" t="s">
        <v>639</v>
      </c>
      <c r="D11" s="73">
        <v>0</v>
      </c>
      <c r="E11" s="73">
        <v>176997</v>
      </c>
      <c r="F11" s="73">
        <f t="shared" si="2"/>
        <v>0</v>
      </c>
      <c r="G11" s="73">
        <v>176997</v>
      </c>
      <c r="H11" s="73"/>
      <c r="I11" s="73">
        <f t="shared" si="1"/>
        <v>176997</v>
      </c>
    </row>
    <row r="12" spans="1:9" s="67" customFormat="1" ht="12" customHeight="1" thickBot="1">
      <c r="A12" s="65" t="s">
        <v>23</v>
      </c>
      <c r="B12" s="288"/>
      <c r="C12" s="76" t="s">
        <v>24</v>
      </c>
      <c r="D12" s="50">
        <f>+D13+D14+D15+D16+D17</f>
        <v>48246000</v>
      </c>
      <c r="E12" s="50">
        <f t="shared" ref="E12:I12" si="3">+E13+E14+E15+E16+E17</f>
        <v>87196858</v>
      </c>
      <c r="F12" s="50">
        <f t="shared" si="3"/>
        <v>-739000</v>
      </c>
      <c r="G12" s="50">
        <f t="shared" si="3"/>
        <v>86457858</v>
      </c>
      <c r="H12" s="50">
        <f t="shared" si="3"/>
        <v>0</v>
      </c>
      <c r="I12" s="50">
        <f t="shared" si="3"/>
        <v>86457858</v>
      </c>
    </row>
    <row r="13" spans="1:9" s="67" customFormat="1" ht="12" customHeight="1">
      <c r="A13" s="68" t="s">
        <v>25</v>
      </c>
      <c r="B13" s="289" t="s">
        <v>382</v>
      </c>
      <c r="C13" s="69" t="s">
        <v>26</v>
      </c>
      <c r="D13" s="70"/>
      <c r="E13" s="70">
        <v>0</v>
      </c>
      <c r="F13" s="70">
        <f t="shared" si="2"/>
        <v>0</v>
      </c>
      <c r="G13" s="70">
        <v>0</v>
      </c>
      <c r="H13" s="70">
        <v>0</v>
      </c>
      <c r="I13" s="70">
        <f t="shared" si="1"/>
        <v>0</v>
      </c>
    </row>
    <row r="14" spans="1:9" s="67" customFormat="1" ht="12" customHeight="1">
      <c r="A14" s="71" t="s">
        <v>27</v>
      </c>
      <c r="B14" s="290" t="s">
        <v>383</v>
      </c>
      <c r="C14" s="72" t="s">
        <v>28</v>
      </c>
      <c r="D14" s="73"/>
      <c r="E14" s="73">
        <v>0</v>
      </c>
      <c r="F14" s="73">
        <f t="shared" si="2"/>
        <v>0</v>
      </c>
      <c r="G14" s="73">
        <v>0</v>
      </c>
      <c r="H14" s="73">
        <v>0</v>
      </c>
      <c r="I14" s="73">
        <f t="shared" si="1"/>
        <v>0</v>
      </c>
    </row>
    <row r="15" spans="1:9" s="67" customFormat="1" ht="12" customHeight="1">
      <c r="A15" s="71" t="s">
        <v>29</v>
      </c>
      <c r="B15" s="290" t="s">
        <v>384</v>
      </c>
      <c r="C15" s="72" t="s">
        <v>30</v>
      </c>
      <c r="D15" s="73"/>
      <c r="E15" s="73">
        <v>0</v>
      </c>
      <c r="F15" s="73">
        <f t="shared" si="2"/>
        <v>0</v>
      </c>
      <c r="G15" s="73">
        <v>0</v>
      </c>
      <c r="H15" s="73">
        <v>0</v>
      </c>
      <c r="I15" s="73">
        <f t="shared" si="1"/>
        <v>0</v>
      </c>
    </row>
    <row r="16" spans="1:9" s="67" customFormat="1" ht="12" customHeight="1">
      <c r="A16" s="71" t="s">
        <v>31</v>
      </c>
      <c r="B16" s="290" t="s">
        <v>385</v>
      </c>
      <c r="C16" s="72" t="s">
        <v>32</v>
      </c>
      <c r="D16" s="73"/>
      <c r="E16" s="73">
        <v>0</v>
      </c>
      <c r="F16" s="73">
        <f t="shared" si="2"/>
        <v>0</v>
      </c>
      <c r="G16" s="73">
        <v>0</v>
      </c>
      <c r="H16" s="73">
        <v>0</v>
      </c>
      <c r="I16" s="73">
        <f t="shared" si="1"/>
        <v>0</v>
      </c>
    </row>
    <row r="17" spans="1:9" s="67" customFormat="1" ht="12" customHeight="1" thickBot="1">
      <c r="A17" s="71" t="s">
        <v>33</v>
      </c>
      <c r="B17" s="290" t="s">
        <v>386</v>
      </c>
      <c r="C17" s="72" t="s">
        <v>34</v>
      </c>
      <c r="D17" s="73">
        <v>48246000</v>
      </c>
      <c r="E17" s="73">
        <v>87196858</v>
      </c>
      <c r="F17" s="73">
        <f t="shared" si="2"/>
        <v>-739000</v>
      </c>
      <c r="G17" s="73">
        <v>86457858</v>
      </c>
      <c r="H17" s="73"/>
      <c r="I17" s="73">
        <f t="shared" si="1"/>
        <v>86457858</v>
      </c>
    </row>
    <row r="18" spans="1:9" s="67" customFormat="1" ht="12" customHeight="1" thickBot="1">
      <c r="A18" s="65" t="s">
        <v>35</v>
      </c>
      <c r="B18" s="288" t="s">
        <v>387</v>
      </c>
      <c r="C18" s="66" t="s">
        <v>36</v>
      </c>
      <c r="D18" s="50">
        <f>+D19+D20+D21+D22+D23</f>
        <v>0</v>
      </c>
      <c r="E18" s="50">
        <f t="shared" ref="E18:I18" si="4">+E19+E20+E21+E22+E23</f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0</v>
      </c>
    </row>
    <row r="19" spans="1:9" s="67" customFormat="1" ht="12" customHeight="1">
      <c r="A19" s="68" t="s">
        <v>37</v>
      </c>
      <c r="B19" s="289" t="s">
        <v>388</v>
      </c>
      <c r="C19" s="69" t="s">
        <v>38</v>
      </c>
      <c r="D19" s="70"/>
      <c r="E19" s="70">
        <v>0</v>
      </c>
      <c r="F19" s="70">
        <f t="shared" si="2"/>
        <v>0</v>
      </c>
      <c r="G19" s="70">
        <v>0</v>
      </c>
      <c r="H19" s="70">
        <v>0</v>
      </c>
      <c r="I19" s="70">
        <f t="shared" si="1"/>
        <v>0</v>
      </c>
    </row>
    <row r="20" spans="1:9" s="67" customFormat="1" ht="12" customHeight="1">
      <c r="A20" s="71" t="s">
        <v>39</v>
      </c>
      <c r="B20" s="290" t="s">
        <v>389</v>
      </c>
      <c r="C20" s="72" t="s">
        <v>40</v>
      </c>
      <c r="D20" s="73"/>
      <c r="E20" s="73">
        <v>0</v>
      </c>
      <c r="F20" s="73">
        <f t="shared" si="2"/>
        <v>0</v>
      </c>
      <c r="G20" s="73">
        <v>0</v>
      </c>
      <c r="H20" s="73">
        <v>0</v>
      </c>
      <c r="I20" s="73">
        <f t="shared" si="1"/>
        <v>0</v>
      </c>
    </row>
    <row r="21" spans="1:9" s="67" customFormat="1" ht="12" customHeight="1">
      <c r="A21" s="71" t="s">
        <v>41</v>
      </c>
      <c r="B21" s="290" t="s">
        <v>390</v>
      </c>
      <c r="C21" s="72" t="s">
        <v>42</v>
      </c>
      <c r="D21" s="73"/>
      <c r="E21" s="73">
        <v>0</v>
      </c>
      <c r="F21" s="73">
        <f t="shared" si="2"/>
        <v>0</v>
      </c>
      <c r="G21" s="73">
        <v>0</v>
      </c>
      <c r="H21" s="73">
        <v>0</v>
      </c>
      <c r="I21" s="73">
        <f t="shared" si="1"/>
        <v>0</v>
      </c>
    </row>
    <row r="22" spans="1:9" s="67" customFormat="1" ht="12" customHeight="1">
      <c r="A22" s="71" t="s">
        <v>43</v>
      </c>
      <c r="B22" s="290" t="s">
        <v>391</v>
      </c>
      <c r="C22" s="72" t="s">
        <v>44</v>
      </c>
      <c r="D22" s="73"/>
      <c r="E22" s="73">
        <v>0</v>
      </c>
      <c r="F22" s="73">
        <f t="shared" si="2"/>
        <v>0</v>
      </c>
      <c r="G22" s="73">
        <v>0</v>
      </c>
      <c r="H22" s="73">
        <v>0</v>
      </c>
      <c r="I22" s="73">
        <f t="shared" si="1"/>
        <v>0</v>
      </c>
    </row>
    <row r="23" spans="1:9" s="67" customFormat="1" ht="12" customHeight="1" thickBot="1">
      <c r="A23" s="71" t="s">
        <v>45</v>
      </c>
      <c r="B23" s="290" t="s">
        <v>392</v>
      </c>
      <c r="C23" s="72" t="s">
        <v>46</v>
      </c>
      <c r="D23" s="73"/>
      <c r="E23" s="73">
        <v>0</v>
      </c>
      <c r="F23" s="73">
        <f t="shared" si="2"/>
        <v>0</v>
      </c>
      <c r="G23" s="73">
        <v>0</v>
      </c>
      <c r="H23" s="73">
        <v>0</v>
      </c>
      <c r="I23" s="73">
        <f t="shared" si="1"/>
        <v>0</v>
      </c>
    </row>
    <row r="24" spans="1:9" s="67" customFormat="1" ht="12" customHeight="1" thickBot="1">
      <c r="A24" s="65" t="s">
        <v>47</v>
      </c>
      <c r="B24" s="288" t="s">
        <v>393</v>
      </c>
      <c r="C24" s="66" t="s">
        <v>48</v>
      </c>
      <c r="D24" s="55">
        <f>SUM(D25:D31)</f>
        <v>119884000</v>
      </c>
      <c r="E24" s="55">
        <f t="shared" ref="E24:I24" si="5">SUM(E25:E31)</f>
        <v>130293623</v>
      </c>
      <c r="F24" s="55">
        <f t="shared" si="5"/>
        <v>-23074318</v>
      </c>
      <c r="G24" s="55">
        <f t="shared" si="5"/>
        <v>107219305</v>
      </c>
      <c r="H24" s="55">
        <f t="shared" si="5"/>
        <v>0</v>
      </c>
      <c r="I24" s="55">
        <f t="shared" si="5"/>
        <v>107219305</v>
      </c>
    </row>
    <row r="25" spans="1:9" s="67" customFormat="1" ht="12" customHeight="1">
      <c r="A25" s="68" t="s">
        <v>458</v>
      </c>
      <c r="B25" s="289" t="s">
        <v>394</v>
      </c>
      <c r="C25" s="69" t="s">
        <v>644</v>
      </c>
      <c r="D25" s="78">
        <v>55700000</v>
      </c>
      <c r="E25" s="78">
        <v>55700000</v>
      </c>
      <c r="F25" s="78">
        <f t="shared" si="2"/>
        <v>0</v>
      </c>
      <c r="G25" s="78">
        <v>55700000</v>
      </c>
      <c r="H25" s="78"/>
      <c r="I25" s="78">
        <f t="shared" si="1"/>
        <v>55700000</v>
      </c>
    </row>
    <row r="26" spans="1:9" s="67" customFormat="1" ht="12" customHeight="1">
      <c r="A26" s="68" t="s">
        <v>459</v>
      </c>
      <c r="B26" s="289" t="s">
        <v>711</v>
      </c>
      <c r="C26" s="69" t="s">
        <v>710</v>
      </c>
      <c r="D26" s="78">
        <v>100000</v>
      </c>
      <c r="E26" s="78">
        <v>100000</v>
      </c>
      <c r="F26" s="78">
        <f t="shared" si="2"/>
        <v>0</v>
      </c>
      <c r="G26" s="78">
        <v>100000</v>
      </c>
      <c r="H26" s="78"/>
      <c r="I26" s="78">
        <f t="shared" si="1"/>
        <v>100000</v>
      </c>
    </row>
    <row r="27" spans="1:9" s="67" customFormat="1" ht="12" customHeight="1">
      <c r="A27" s="68" t="s">
        <v>460</v>
      </c>
      <c r="B27" s="290" t="s">
        <v>640</v>
      </c>
      <c r="C27" s="72" t="s">
        <v>645</v>
      </c>
      <c r="D27" s="78">
        <v>14384000</v>
      </c>
      <c r="E27" s="78">
        <v>24793623</v>
      </c>
      <c r="F27" s="78">
        <f t="shared" si="2"/>
        <v>-23074318</v>
      </c>
      <c r="G27" s="73">
        <v>1719305</v>
      </c>
      <c r="H27" s="73"/>
      <c r="I27" s="73">
        <f t="shared" si="1"/>
        <v>1719305</v>
      </c>
    </row>
    <row r="28" spans="1:9" s="67" customFormat="1" ht="12" customHeight="1">
      <c r="A28" s="68" t="s">
        <v>461</v>
      </c>
      <c r="B28" s="290" t="s">
        <v>641</v>
      </c>
      <c r="C28" s="72" t="s">
        <v>646</v>
      </c>
      <c r="D28" s="73">
        <v>0</v>
      </c>
      <c r="E28" s="73">
        <v>0</v>
      </c>
      <c r="F28" s="73">
        <f t="shared" si="2"/>
        <v>0</v>
      </c>
      <c r="G28" s="73">
        <v>0</v>
      </c>
      <c r="H28" s="73"/>
      <c r="I28" s="73">
        <f t="shared" si="1"/>
        <v>0</v>
      </c>
    </row>
    <row r="29" spans="1:9" s="67" customFormat="1" ht="12" customHeight="1">
      <c r="A29" s="68" t="s">
        <v>462</v>
      </c>
      <c r="B29" s="290" t="s">
        <v>395</v>
      </c>
      <c r="C29" s="72" t="s">
        <v>647</v>
      </c>
      <c r="D29" s="73">
        <v>47000000</v>
      </c>
      <c r="E29" s="73">
        <v>47000000</v>
      </c>
      <c r="F29" s="73">
        <f t="shared" si="2"/>
        <v>0</v>
      </c>
      <c r="G29" s="73">
        <v>47000000</v>
      </c>
      <c r="H29" s="73"/>
      <c r="I29" s="73">
        <f t="shared" si="1"/>
        <v>47000000</v>
      </c>
    </row>
    <row r="30" spans="1:9" s="67" customFormat="1" ht="12" customHeight="1">
      <c r="A30" s="68" t="s">
        <v>463</v>
      </c>
      <c r="B30" s="291" t="s">
        <v>396</v>
      </c>
      <c r="C30" s="75" t="s">
        <v>648</v>
      </c>
      <c r="D30" s="73">
        <v>800000</v>
      </c>
      <c r="E30" s="77">
        <v>800000</v>
      </c>
      <c r="F30" s="77">
        <f t="shared" si="2"/>
        <v>0</v>
      </c>
      <c r="G30" s="77">
        <v>800000</v>
      </c>
      <c r="H30" s="77"/>
      <c r="I30" s="77">
        <f t="shared" si="1"/>
        <v>800000</v>
      </c>
    </row>
    <row r="31" spans="1:9" s="67" customFormat="1" ht="12" customHeight="1" thickBot="1">
      <c r="A31" s="68" t="s">
        <v>712</v>
      </c>
      <c r="B31" s="291" t="s">
        <v>397</v>
      </c>
      <c r="C31" s="75" t="s">
        <v>643</v>
      </c>
      <c r="D31" s="77">
        <v>1900000</v>
      </c>
      <c r="E31" s="77">
        <v>1900000</v>
      </c>
      <c r="F31" s="77">
        <f t="shared" si="2"/>
        <v>0</v>
      </c>
      <c r="G31" s="77">
        <v>1900000</v>
      </c>
      <c r="H31" s="77"/>
      <c r="I31" s="77">
        <f t="shared" si="1"/>
        <v>1900000</v>
      </c>
    </row>
    <row r="32" spans="1:9" s="67" customFormat="1" ht="12" customHeight="1" thickBot="1">
      <c r="A32" s="65" t="s">
        <v>49</v>
      </c>
      <c r="B32" s="288" t="s">
        <v>398</v>
      </c>
      <c r="C32" s="66" t="s">
        <v>50</v>
      </c>
      <c r="D32" s="50">
        <f>SUM(D33:D42)</f>
        <v>195553000</v>
      </c>
      <c r="E32" s="50">
        <f t="shared" ref="E32:I32" si="6">SUM(E33:E42)</f>
        <v>200409000</v>
      </c>
      <c r="F32" s="50">
        <f t="shared" si="6"/>
        <v>-1655000</v>
      </c>
      <c r="G32" s="50">
        <f t="shared" si="6"/>
        <v>198754000</v>
      </c>
      <c r="H32" s="50">
        <f t="shared" si="6"/>
        <v>0</v>
      </c>
      <c r="I32" s="50">
        <f t="shared" si="6"/>
        <v>198754000</v>
      </c>
    </row>
    <row r="33" spans="1:9" s="67" customFormat="1" ht="12" customHeight="1">
      <c r="A33" s="68" t="s">
        <v>51</v>
      </c>
      <c r="B33" s="289" t="s">
        <v>399</v>
      </c>
      <c r="C33" s="69" t="s">
        <v>52</v>
      </c>
      <c r="D33" s="70"/>
      <c r="E33" s="70">
        <v>98000</v>
      </c>
      <c r="F33" s="70">
        <f t="shared" si="2"/>
        <v>0</v>
      </c>
      <c r="G33" s="70">
        <v>98000</v>
      </c>
      <c r="H33" s="70">
        <v>0</v>
      </c>
      <c r="I33" s="70">
        <f t="shared" si="1"/>
        <v>98000</v>
      </c>
    </row>
    <row r="34" spans="1:9" s="67" customFormat="1" ht="12" customHeight="1">
      <c r="A34" s="71" t="s">
        <v>53</v>
      </c>
      <c r="B34" s="290" t="s">
        <v>400</v>
      </c>
      <c r="C34" s="72" t="s">
        <v>54</v>
      </c>
      <c r="D34" s="73"/>
      <c r="E34" s="73">
        <v>9786000</v>
      </c>
      <c r="F34" s="73">
        <f t="shared" si="2"/>
        <v>61876000</v>
      </c>
      <c r="G34" s="73">
        <v>71662000</v>
      </c>
      <c r="H34" s="73"/>
      <c r="I34" s="73">
        <f t="shared" si="1"/>
        <v>71662000</v>
      </c>
    </row>
    <row r="35" spans="1:9" s="67" customFormat="1" ht="12" customHeight="1">
      <c r="A35" s="71" t="s">
        <v>55</v>
      </c>
      <c r="B35" s="290" t="s">
        <v>401</v>
      </c>
      <c r="C35" s="72" t="s">
        <v>56</v>
      </c>
      <c r="D35" s="73"/>
      <c r="E35" s="73">
        <v>4153000</v>
      </c>
      <c r="F35" s="73">
        <f t="shared" si="2"/>
        <v>11083000</v>
      </c>
      <c r="G35" s="73">
        <v>15236000</v>
      </c>
      <c r="H35" s="73"/>
      <c r="I35" s="73">
        <f t="shared" si="1"/>
        <v>15236000</v>
      </c>
    </row>
    <row r="36" spans="1:9" s="67" customFormat="1" ht="12" customHeight="1">
      <c r="A36" s="71" t="s">
        <v>57</v>
      </c>
      <c r="B36" s="290" t="s">
        <v>402</v>
      </c>
      <c r="C36" s="72" t="s">
        <v>58</v>
      </c>
      <c r="D36" s="73">
        <v>53000000</v>
      </c>
      <c r="E36" s="73">
        <v>53000000</v>
      </c>
      <c r="F36" s="73">
        <f t="shared" si="2"/>
        <v>0</v>
      </c>
      <c r="G36" s="73">
        <v>53000000</v>
      </c>
      <c r="H36" s="73"/>
      <c r="I36" s="73">
        <f t="shared" si="1"/>
        <v>53000000</v>
      </c>
    </row>
    <row r="37" spans="1:9" s="67" customFormat="1" ht="12" customHeight="1">
      <c r="A37" s="71" t="s">
        <v>59</v>
      </c>
      <c r="B37" s="290" t="s">
        <v>403</v>
      </c>
      <c r="C37" s="72" t="s">
        <v>60</v>
      </c>
      <c r="D37" s="73">
        <v>0</v>
      </c>
      <c r="E37" s="73">
        <v>34993000</v>
      </c>
      <c r="F37" s="73">
        <f t="shared" si="2"/>
        <v>0</v>
      </c>
      <c r="G37" s="73">
        <v>34993000</v>
      </c>
      <c r="H37" s="73"/>
      <c r="I37" s="73">
        <f t="shared" si="1"/>
        <v>34993000</v>
      </c>
    </row>
    <row r="38" spans="1:9" s="67" customFormat="1" ht="12" customHeight="1">
      <c r="A38" s="71" t="s">
        <v>61</v>
      </c>
      <c r="B38" s="290" t="s">
        <v>404</v>
      </c>
      <c r="C38" s="72" t="s">
        <v>62</v>
      </c>
      <c r="D38" s="73">
        <v>0</v>
      </c>
      <c r="E38" s="73">
        <v>10969000</v>
      </c>
      <c r="F38" s="73">
        <f t="shared" si="2"/>
        <v>7025000</v>
      </c>
      <c r="G38" s="73">
        <v>17994000</v>
      </c>
      <c r="H38" s="73"/>
      <c r="I38" s="73">
        <f t="shared" si="1"/>
        <v>17994000</v>
      </c>
    </row>
    <row r="39" spans="1:9" s="67" customFormat="1" ht="12" customHeight="1">
      <c r="A39" s="71" t="s">
        <v>63</v>
      </c>
      <c r="B39" s="290" t="s">
        <v>405</v>
      </c>
      <c r="C39" s="72" t="s">
        <v>64</v>
      </c>
      <c r="D39" s="73">
        <v>0</v>
      </c>
      <c r="E39" s="73">
        <v>2336000</v>
      </c>
      <c r="F39" s="73">
        <f t="shared" si="2"/>
        <v>0</v>
      </c>
      <c r="G39" s="73">
        <v>2336000</v>
      </c>
      <c r="H39" s="73"/>
      <c r="I39" s="73">
        <f t="shared" si="1"/>
        <v>2336000</v>
      </c>
    </row>
    <row r="40" spans="1:9" s="67" customFormat="1" ht="12" customHeight="1">
      <c r="A40" s="71" t="s">
        <v>65</v>
      </c>
      <c r="B40" s="290" t="s">
        <v>406</v>
      </c>
      <c r="C40" s="72" t="s">
        <v>66</v>
      </c>
      <c r="D40" s="73">
        <v>0</v>
      </c>
      <c r="E40" s="73">
        <v>17000</v>
      </c>
      <c r="F40" s="73">
        <f t="shared" si="2"/>
        <v>2000000</v>
      </c>
      <c r="G40" s="73">
        <v>2017000</v>
      </c>
      <c r="H40" s="73"/>
      <c r="I40" s="73">
        <f t="shared" si="1"/>
        <v>2017000</v>
      </c>
    </row>
    <row r="41" spans="1:9" s="67" customFormat="1" ht="12" customHeight="1">
      <c r="A41" s="71" t="s">
        <v>67</v>
      </c>
      <c r="B41" s="290" t="s">
        <v>407</v>
      </c>
      <c r="C41" s="72" t="s">
        <v>68</v>
      </c>
      <c r="D41" s="79">
        <v>0</v>
      </c>
      <c r="E41" s="79">
        <v>390000</v>
      </c>
      <c r="F41" s="79">
        <f t="shared" si="2"/>
        <v>-390000</v>
      </c>
      <c r="G41" s="79">
        <v>0</v>
      </c>
      <c r="H41" s="79"/>
      <c r="I41" s="79">
        <f t="shared" si="1"/>
        <v>0</v>
      </c>
    </row>
    <row r="42" spans="1:9" s="67" customFormat="1" ht="12" customHeight="1" thickBot="1">
      <c r="A42" s="74" t="s">
        <v>69</v>
      </c>
      <c r="B42" s="290" t="s">
        <v>408</v>
      </c>
      <c r="C42" s="75" t="s">
        <v>70</v>
      </c>
      <c r="D42" s="80">
        <v>142553000</v>
      </c>
      <c r="E42" s="80">
        <v>84667000</v>
      </c>
      <c r="F42" s="80">
        <f t="shared" si="2"/>
        <v>-83249000</v>
      </c>
      <c r="G42" s="80">
        <v>1418000</v>
      </c>
      <c r="H42" s="80"/>
      <c r="I42" s="80">
        <f t="shared" si="1"/>
        <v>1418000</v>
      </c>
    </row>
    <row r="43" spans="1:9" s="67" customFormat="1" ht="12" customHeight="1" thickBot="1">
      <c r="A43" s="65" t="s">
        <v>71</v>
      </c>
      <c r="B43" s="288" t="s">
        <v>409</v>
      </c>
      <c r="C43" s="66" t="s">
        <v>72</v>
      </c>
      <c r="D43" s="50">
        <f>SUM(D44:D48)</f>
        <v>0</v>
      </c>
      <c r="E43" s="50">
        <f t="shared" ref="E43:I43" si="7">SUM(E44:E48)</f>
        <v>0</v>
      </c>
      <c r="F43" s="50">
        <f t="shared" si="7"/>
        <v>0</v>
      </c>
      <c r="G43" s="50">
        <f t="shared" si="7"/>
        <v>0</v>
      </c>
      <c r="H43" s="50">
        <f t="shared" si="7"/>
        <v>0</v>
      </c>
      <c r="I43" s="50">
        <f t="shared" si="7"/>
        <v>0</v>
      </c>
    </row>
    <row r="44" spans="1:9" s="67" customFormat="1" ht="12" customHeight="1">
      <c r="A44" s="68" t="s">
        <v>73</v>
      </c>
      <c r="B44" s="289" t="s">
        <v>410</v>
      </c>
      <c r="C44" s="69" t="s">
        <v>74</v>
      </c>
      <c r="D44" s="81"/>
      <c r="E44" s="81">
        <v>0</v>
      </c>
      <c r="F44" s="81">
        <f t="shared" si="2"/>
        <v>0</v>
      </c>
      <c r="G44" s="81">
        <v>0</v>
      </c>
      <c r="H44" s="81">
        <v>0</v>
      </c>
      <c r="I44" s="81">
        <f t="shared" si="1"/>
        <v>0</v>
      </c>
    </row>
    <row r="45" spans="1:9" s="67" customFormat="1" ht="12" customHeight="1">
      <c r="A45" s="71" t="s">
        <v>75</v>
      </c>
      <c r="B45" s="290" t="s">
        <v>411</v>
      </c>
      <c r="C45" s="72" t="s">
        <v>76</v>
      </c>
      <c r="D45" s="79"/>
      <c r="E45" s="79">
        <v>0</v>
      </c>
      <c r="F45" s="79">
        <f t="shared" si="2"/>
        <v>0</v>
      </c>
      <c r="G45" s="79">
        <v>0</v>
      </c>
      <c r="H45" s="79">
        <v>0</v>
      </c>
      <c r="I45" s="79">
        <f t="shared" si="1"/>
        <v>0</v>
      </c>
    </row>
    <row r="46" spans="1:9" s="67" customFormat="1" ht="12" customHeight="1">
      <c r="A46" s="71" t="s">
        <v>77</v>
      </c>
      <c r="B46" s="290" t="s">
        <v>412</v>
      </c>
      <c r="C46" s="72" t="s">
        <v>78</v>
      </c>
      <c r="D46" s="79"/>
      <c r="E46" s="79">
        <v>0</v>
      </c>
      <c r="F46" s="79">
        <f t="shared" si="2"/>
        <v>0</v>
      </c>
      <c r="G46" s="79">
        <v>0</v>
      </c>
      <c r="H46" s="79">
        <v>0</v>
      </c>
      <c r="I46" s="79">
        <f t="shared" si="1"/>
        <v>0</v>
      </c>
    </row>
    <row r="47" spans="1:9" s="67" customFormat="1" ht="12" customHeight="1">
      <c r="A47" s="71" t="s">
        <v>79</v>
      </c>
      <c r="B47" s="290" t="s">
        <v>413</v>
      </c>
      <c r="C47" s="72" t="s">
        <v>80</v>
      </c>
      <c r="D47" s="79"/>
      <c r="E47" s="79">
        <v>0</v>
      </c>
      <c r="F47" s="79">
        <f t="shared" si="2"/>
        <v>0</v>
      </c>
      <c r="G47" s="79">
        <v>0</v>
      </c>
      <c r="H47" s="79">
        <v>0</v>
      </c>
      <c r="I47" s="79">
        <f t="shared" si="1"/>
        <v>0</v>
      </c>
    </row>
    <row r="48" spans="1:9" s="67" customFormat="1" ht="12" customHeight="1" thickBot="1">
      <c r="A48" s="74" t="s">
        <v>81</v>
      </c>
      <c r="B48" s="290" t="s">
        <v>414</v>
      </c>
      <c r="C48" s="75" t="s">
        <v>82</v>
      </c>
      <c r="D48" s="80"/>
      <c r="E48" s="80">
        <v>0</v>
      </c>
      <c r="F48" s="80">
        <f t="shared" si="2"/>
        <v>0</v>
      </c>
      <c r="G48" s="80">
        <v>0</v>
      </c>
      <c r="H48" s="80">
        <v>0</v>
      </c>
      <c r="I48" s="80">
        <f t="shared" si="1"/>
        <v>0</v>
      </c>
    </row>
    <row r="49" spans="1:9" s="67" customFormat="1" ht="12" customHeight="1" thickBot="1">
      <c r="A49" s="65" t="s">
        <v>83</v>
      </c>
      <c r="B49" s="288" t="s">
        <v>415</v>
      </c>
      <c r="C49" s="66" t="s">
        <v>84</v>
      </c>
      <c r="D49" s="50">
        <f>SUM(D50:D54)</f>
        <v>0</v>
      </c>
      <c r="E49" s="50">
        <f t="shared" ref="E49:I49" si="8">SUM(E50:E54)</f>
        <v>2177495</v>
      </c>
      <c r="F49" s="50">
        <f t="shared" si="8"/>
        <v>-1336506</v>
      </c>
      <c r="G49" s="50">
        <f t="shared" si="8"/>
        <v>840989</v>
      </c>
      <c r="H49" s="50">
        <f t="shared" si="8"/>
        <v>0</v>
      </c>
      <c r="I49" s="50">
        <f t="shared" si="8"/>
        <v>840989</v>
      </c>
    </row>
    <row r="50" spans="1:9" s="67" customFormat="1" ht="12" customHeight="1">
      <c r="A50" s="68" t="s">
        <v>654</v>
      </c>
      <c r="B50" s="289" t="s">
        <v>416</v>
      </c>
      <c r="C50" s="69" t="s">
        <v>651</v>
      </c>
      <c r="D50" s="70"/>
      <c r="E50" s="70">
        <v>0</v>
      </c>
      <c r="F50" s="70">
        <f t="shared" si="2"/>
        <v>0</v>
      </c>
      <c r="G50" s="70">
        <v>0</v>
      </c>
      <c r="H50" s="70">
        <v>0</v>
      </c>
      <c r="I50" s="70">
        <f t="shared" si="1"/>
        <v>0</v>
      </c>
    </row>
    <row r="51" spans="1:9" s="67" customFormat="1" ht="12" customHeight="1">
      <c r="A51" s="71" t="s">
        <v>655</v>
      </c>
      <c r="B51" s="290" t="s">
        <v>417</v>
      </c>
      <c r="C51" s="72" t="s">
        <v>652</v>
      </c>
      <c r="D51" s="73"/>
      <c r="E51" s="73">
        <v>0</v>
      </c>
      <c r="F51" s="73">
        <f t="shared" si="2"/>
        <v>0</v>
      </c>
      <c r="G51" s="73">
        <v>0</v>
      </c>
      <c r="H51" s="73">
        <v>0</v>
      </c>
      <c r="I51" s="73">
        <f t="shared" si="1"/>
        <v>0</v>
      </c>
    </row>
    <row r="52" spans="1:9" s="67" customFormat="1" ht="12.75">
      <c r="A52" s="71" t="s">
        <v>656</v>
      </c>
      <c r="B52" s="290" t="s">
        <v>418</v>
      </c>
      <c r="C52" s="72" t="s">
        <v>700</v>
      </c>
      <c r="D52" s="73"/>
      <c r="E52" s="73">
        <v>0</v>
      </c>
      <c r="F52" s="73">
        <f t="shared" si="2"/>
        <v>0</v>
      </c>
      <c r="G52" s="73">
        <v>0</v>
      </c>
      <c r="H52" s="73">
        <v>0</v>
      </c>
      <c r="I52" s="73">
        <f t="shared" si="1"/>
        <v>0</v>
      </c>
    </row>
    <row r="53" spans="1:9" s="67" customFormat="1" ht="12" customHeight="1">
      <c r="A53" s="74" t="s">
        <v>657</v>
      </c>
      <c r="B53" s="291" t="s">
        <v>653</v>
      </c>
      <c r="C53" s="75" t="s">
        <v>659</v>
      </c>
      <c r="D53" s="77"/>
      <c r="E53" s="77">
        <v>0</v>
      </c>
      <c r="F53" s="77">
        <f t="shared" si="2"/>
        <v>0</v>
      </c>
      <c r="G53" s="73">
        <v>0</v>
      </c>
      <c r="H53" s="73">
        <v>0</v>
      </c>
      <c r="I53" s="73">
        <f t="shared" si="1"/>
        <v>0</v>
      </c>
    </row>
    <row r="54" spans="1:9" s="67" customFormat="1" ht="12" customHeight="1" thickBot="1">
      <c r="A54" s="74" t="s">
        <v>658</v>
      </c>
      <c r="B54" s="291" t="s">
        <v>650</v>
      </c>
      <c r="C54" s="75" t="s">
        <v>660</v>
      </c>
      <c r="D54" s="77"/>
      <c r="E54" s="77">
        <v>2177495</v>
      </c>
      <c r="F54" s="77">
        <f t="shared" si="2"/>
        <v>-1336506</v>
      </c>
      <c r="G54" s="73">
        <v>840989</v>
      </c>
      <c r="H54" s="73"/>
      <c r="I54" s="73">
        <f t="shared" si="1"/>
        <v>840989</v>
      </c>
    </row>
    <row r="55" spans="1:9" s="67" customFormat="1" ht="12" customHeight="1" thickBot="1">
      <c r="A55" s="65" t="s">
        <v>89</v>
      </c>
      <c r="B55" s="288" t="s">
        <v>419</v>
      </c>
      <c r="C55" s="76" t="s">
        <v>90</v>
      </c>
      <c r="D55" s="50">
        <f>SUM(D56:D60)</f>
        <v>0</v>
      </c>
      <c r="E55" s="50">
        <v>0</v>
      </c>
      <c r="F55" s="50">
        <f t="shared" si="2"/>
        <v>0</v>
      </c>
      <c r="G55" s="50">
        <v>0</v>
      </c>
      <c r="H55" s="50">
        <f t="shared" ref="H55" si="9">SUM(H56:H60)</f>
        <v>0</v>
      </c>
      <c r="I55" s="50">
        <f t="shared" si="1"/>
        <v>0</v>
      </c>
    </row>
    <row r="56" spans="1:9" s="67" customFormat="1" ht="12" customHeight="1">
      <c r="A56" s="68" t="s">
        <v>666</v>
      </c>
      <c r="B56" s="289" t="s">
        <v>420</v>
      </c>
      <c r="C56" s="69" t="s">
        <v>661</v>
      </c>
      <c r="D56" s="79"/>
      <c r="E56" s="79">
        <v>0</v>
      </c>
      <c r="F56" s="79">
        <f t="shared" si="2"/>
        <v>0</v>
      </c>
      <c r="G56" s="79">
        <v>0</v>
      </c>
      <c r="H56" s="79">
        <v>0</v>
      </c>
      <c r="I56" s="79">
        <f t="shared" si="1"/>
        <v>0</v>
      </c>
    </row>
    <row r="57" spans="1:9" s="67" customFormat="1" ht="12" customHeight="1">
      <c r="A57" s="71" t="s">
        <v>667</v>
      </c>
      <c r="B57" s="289" t="s">
        <v>421</v>
      </c>
      <c r="C57" s="72" t="s">
        <v>662</v>
      </c>
      <c r="D57" s="79"/>
      <c r="E57" s="79">
        <v>0</v>
      </c>
      <c r="F57" s="79">
        <f t="shared" si="2"/>
        <v>0</v>
      </c>
      <c r="G57" s="79">
        <v>0</v>
      </c>
      <c r="H57" s="79">
        <v>0</v>
      </c>
      <c r="I57" s="79">
        <f t="shared" si="1"/>
        <v>0</v>
      </c>
    </row>
    <row r="58" spans="1:9" s="67" customFormat="1" ht="12" customHeight="1">
      <c r="A58" s="71" t="s">
        <v>668</v>
      </c>
      <c r="B58" s="289" t="s">
        <v>422</v>
      </c>
      <c r="C58" s="72" t="s">
        <v>701</v>
      </c>
      <c r="D58" s="79"/>
      <c r="E58" s="79">
        <v>0</v>
      </c>
      <c r="F58" s="79">
        <f t="shared" si="2"/>
        <v>0</v>
      </c>
      <c r="G58" s="79">
        <v>0</v>
      </c>
      <c r="H58" s="79">
        <v>0</v>
      </c>
      <c r="I58" s="79">
        <f t="shared" si="1"/>
        <v>0</v>
      </c>
    </row>
    <row r="59" spans="1:9" s="67" customFormat="1" ht="12" customHeight="1">
      <c r="A59" s="74" t="s">
        <v>669</v>
      </c>
      <c r="B59" s="295" t="s">
        <v>664</v>
      </c>
      <c r="C59" s="75" t="s">
        <v>663</v>
      </c>
      <c r="D59" s="79"/>
      <c r="E59" s="79">
        <v>0</v>
      </c>
      <c r="F59" s="79">
        <f t="shared" si="2"/>
        <v>0</v>
      </c>
      <c r="G59" s="79">
        <v>0</v>
      </c>
      <c r="H59" s="79">
        <v>0</v>
      </c>
      <c r="I59" s="79">
        <f t="shared" si="1"/>
        <v>0</v>
      </c>
    </row>
    <row r="60" spans="1:9" s="67" customFormat="1" ht="12" customHeight="1" thickBot="1">
      <c r="A60" s="74" t="s">
        <v>670</v>
      </c>
      <c r="B60" s="291" t="s">
        <v>671</v>
      </c>
      <c r="C60" s="75" t="s">
        <v>665</v>
      </c>
      <c r="D60" s="79"/>
      <c r="E60" s="79">
        <v>0</v>
      </c>
      <c r="F60" s="79">
        <f t="shared" si="2"/>
        <v>0</v>
      </c>
      <c r="G60" s="79">
        <v>0</v>
      </c>
      <c r="H60" s="79">
        <v>0</v>
      </c>
      <c r="I60" s="79">
        <f t="shared" si="1"/>
        <v>0</v>
      </c>
    </row>
    <row r="61" spans="1:9" s="67" customFormat="1" ht="12" customHeight="1" thickBot="1">
      <c r="A61" s="65" t="s">
        <v>95</v>
      </c>
      <c r="B61" s="288"/>
      <c r="C61" s="66" t="s">
        <v>96</v>
      </c>
      <c r="D61" s="55">
        <f>+D5+D12+D18+D24+D32+D43+D49+D55</f>
        <v>1173965300</v>
      </c>
      <c r="E61" s="55">
        <f t="shared" ref="E61:I61" si="10">+E5+E12+E18+E24+E32+E43+E49+E55</f>
        <v>1257252267</v>
      </c>
      <c r="F61" s="55">
        <f t="shared" si="10"/>
        <v>-263367</v>
      </c>
      <c r="G61" s="55">
        <f t="shared" si="10"/>
        <v>1256988900</v>
      </c>
      <c r="H61" s="55">
        <f t="shared" si="10"/>
        <v>0</v>
      </c>
      <c r="I61" s="55">
        <f t="shared" si="10"/>
        <v>1256988900</v>
      </c>
    </row>
    <row r="62" spans="1:9" s="67" customFormat="1" ht="12" customHeight="1" thickBot="1">
      <c r="A62" s="82" t="s">
        <v>97</v>
      </c>
      <c r="B62" s="288" t="s">
        <v>424</v>
      </c>
      <c r="C62" s="76" t="s">
        <v>98</v>
      </c>
      <c r="D62" s="50">
        <f>SUM(D63:D65)</f>
        <v>0</v>
      </c>
      <c r="E62" s="50">
        <f t="shared" ref="E62:I62" si="11">SUM(E63:E65)</f>
        <v>0</v>
      </c>
      <c r="F62" s="50">
        <f t="shared" si="11"/>
        <v>0</v>
      </c>
      <c r="G62" s="50">
        <f t="shared" si="11"/>
        <v>0</v>
      </c>
      <c r="H62" s="50">
        <f t="shared" si="11"/>
        <v>0</v>
      </c>
      <c r="I62" s="50">
        <f t="shared" si="11"/>
        <v>0</v>
      </c>
    </row>
    <row r="63" spans="1:9" s="67" customFormat="1" ht="12" customHeight="1">
      <c r="A63" s="68" t="s">
        <v>99</v>
      </c>
      <c r="B63" s="289" t="s">
        <v>425</v>
      </c>
      <c r="C63" s="69" t="s">
        <v>100</v>
      </c>
      <c r="D63" s="79"/>
      <c r="E63" s="79">
        <v>0</v>
      </c>
      <c r="F63" s="79">
        <f t="shared" si="2"/>
        <v>0</v>
      </c>
      <c r="G63" s="79">
        <v>0</v>
      </c>
      <c r="H63" s="79">
        <v>0</v>
      </c>
      <c r="I63" s="79">
        <f t="shared" si="1"/>
        <v>0</v>
      </c>
    </row>
    <row r="64" spans="1:9" s="67" customFormat="1" ht="12" customHeight="1">
      <c r="A64" s="71" t="s">
        <v>101</v>
      </c>
      <c r="B64" s="289" t="s">
        <v>426</v>
      </c>
      <c r="C64" s="72" t="s">
        <v>102</v>
      </c>
      <c r="D64" s="79"/>
      <c r="E64" s="79">
        <v>0</v>
      </c>
      <c r="F64" s="79">
        <f t="shared" si="2"/>
        <v>0</v>
      </c>
      <c r="G64" s="79">
        <v>0</v>
      </c>
      <c r="H64" s="79">
        <v>0</v>
      </c>
      <c r="I64" s="79">
        <f t="shared" si="1"/>
        <v>0</v>
      </c>
    </row>
    <row r="65" spans="1:9" s="67" customFormat="1" ht="12" customHeight="1" thickBot="1">
      <c r="A65" s="74" t="s">
        <v>103</v>
      </c>
      <c r="B65" s="289" t="s">
        <v>427</v>
      </c>
      <c r="C65" s="83" t="s">
        <v>104</v>
      </c>
      <c r="D65" s="79"/>
      <c r="E65" s="79">
        <v>0</v>
      </c>
      <c r="F65" s="79">
        <f t="shared" si="2"/>
        <v>0</v>
      </c>
      <c r="G65" s="79">
        <v>0</v>
      </c>
      <c r="H65" s="79">
        <v>0</v>
      </c>
      <c r="I65" s="79">
        <f t="shared" si="1"/>
        <v>0</v>
      </c>
    </row>
    <row r="66" spans="1:9" s="67" customFormat="1" ht="12" customHeight="1" thickBot="1">
      <c r="A66" s="82" t="s">
        <v>105</v>
      </c>
      <c r="B66" s="288" t="s">
        <v>428</v>
      </c>
      <c r="C66" s="76" t="s">
        <v>106</v>
      </c>
      <c r="D66" s="50">
        <f>SUM(D67:D70)</f>
        <v>0</v>
      </c>
      <c r="E66" s="50">
        <f t="shared" ref="E66:I66" si="12">SUM(E67:E70)</f>
        <v>0</v>
      </c>
      <c r="F66" s="50">
        <f t="shared" si="12"/>
        <v>390000</v>
      </c>
      <c r="G66" s="50">
        <f t="shared" si="12"/>
        <v>390000</v>
      </c>
      <c r="H66" s="50">
        <f t="shared" si="12"/>
        <v>0</v>
      </c>
      <c r="I66" s="50">
        <f t="shared" si="12"/>
        <v>390000</v>
      </c>
    </row>
    <row r="67" spans="1:9" s="67" customFormat="1" ht="12" customHeight="1">
      <c r="A67" s="68" t="s">
        <v>107</v>
      </c>
      <c r="B67" s="289" t="s">
        <v>429</v>
      </c>
      <c r="C67" s="69" t="s">
        <v>672</v>
      </c>
      <c r="D67" s="79"/>
      <c r="E67" s="79">
        <v>0</v>
      </c>
      <c r="F67" s="79">
        <f t="shared" si="2"/>
        <v>0</v>
      </c>
      <c r="G67" s="79">
        <v>0</v>
      </c>
      <c r="H67" s="79">
        <v>0</v>
      </c>
      <c r="I67" s="79">
        <f t="shared" si="1"/>
        <v>0</v>
      </c>
    </row>
    <row r="68" spans="1:9" s="67" customFormat="1" ht="12" customHeight="1">
      <c r="A68" s="71" t="s">
        <v>108</v>
      </c>
      <c r="B68" s="289" t="s">
        <v>430</v>
      </c>
      <c r="C68" s="72" t="s">
        <v>673</v>
      </c>
      <c r="D68" s="79"/>
      <c r="E68" s="79">
        <v>0</v>
      </c>
      <c r="F68" s="79">
        <f t="shared" si="2"/>
        <v>0</v>
      </c>
      <c r="G68" s="79">
        <v>0</v>
      </c>
      <c r="H68" s="79">
        <v>0</v>
      </c>
      <c r="I68" s="79">
        <f t="shared" si="1"/>
        <v>0</v>
      </c>
    </row>
    <row r="69" spans="1:9" s="67" customFormat="1" ht="12" customHeight="1">
      <c r="A69" s="71" t="s">
        <v>109</v>
      </c>
      <c r="B69" s="289" t="s">
        <v>431</v>
      </c>
      <c r="C69" s="72" t="s">
        <v>674</v>
      </c>
      <c r="D69" s="79"/>
      <c r="E69" s="79">
        <v>0</v>
      </c>
      <c r="F69" s="79">
        <f t="shared" si="2"/>
        <v>390000</v>
      </c>
      <c r="G69" s="79">
        <v>390000</v>
      </c>
      <c r="H69" s="79">
        <v>0</v>
      </c>
      <c r="I69" s="79">
        <f t="shared" si="1"/>
        <v>390000</v>
      </c>
    </row>
    <row r="70" spans="1:9" s="67" customFormat="1" ht="12" customHeight="1" thickBot="1">
      <c r="A70" s="74" t="s">
        <v>110</v>
      </c>
      <c r="B70" s="289" t="s">
        <v>432</v>
      </c>
      <c r="C70" s="75" t="s">
        <v>675</v>
      </c>
      <c r="D70" s="79"/>
      <c r="E70" s="79">
        <v>0</v>
      </c>
      <c r="F70" s="79">
        <f t="shared" si="2"/>
        <v>0</v>
      </c>
      <c r="G70" s="79">
        <v>0</v>
      </c>
      <c r="H70" s="79">
        <v>0</v>
      </c>
      <c r="I70" s="79">
        <f t="shared" ref="I70:I86" si="13">SUM(G70:H70)</f>
        <v>0</v>
      </c>
    </row>
    <row r="71" spans="1:9" s="67" customFormat="1" ht="12" customHeight="1" thickBot="1">
      <c r="A71" s="82" t="s">
        <v>111</v>
      </c>
      <c r="B71" s="288" t="s">
        <v>433</v>
      </c>
      <c r="C71" s="76" t="s">
        <v>112</v>
      </c>
      <c r="D71" s="50">
        <f>SUM(D72:D73)</f>
        <v>241375420</v>
      </c>
      <c r="E71" s="50">
        <v>241375420</v>
      </c>
      <c r="F71" s="50">
        <f t="shared" ref="F71:I71" si="14">SUM(F72:F73)</f>
        <v>0</v>
      </c>
      <c r="G71" s="50">
        <v>241375420</v>
      </c>
      <c r="H71" s="50">
        <f t="shared" si="14"/>
        <v>0</v>
      </c>
      <c r="I71" s="50">
        <f t="shared" si="14"/>
        <v>241375420</v>
      </c>
    </row>
    <row r="72" spans="1:9" s="67" customFormat="1" ht="12" customHeight="1">
      <c r="A72" s="68" t="s">
        <v>113</v>
      </c>
      <c r="B72" s="289" t="s">
        <v>434</v>
      </c>
      <c r="C72" s="69" t="s">
        <v>114</v>
      </c>
      <c r="D72" s="79">
        <v>241375420</v>
      </c>
      <c r="E72" s="79">
        <v>241375420</v>
      </c>
      <c r="F72" s="79">
        <f t="shared" ref="F72:F86" si="15">G72-E72</f>
        <v>0</v>
      </c>
      <c r="G72" s="79">
        <v>241375420</v>
      </c>
      <c r="H72" s="79"/>
      <c r="I72" s="79">
        <f t="shared" si="13"/>
        <v>241375420</v>
      </c>
    </row>
    <row r="73" spans="1:9" s="67" customFormat="1" ht="12" customHeight="1" thickBot="1">
      <c r="A73" s="74" t="s">
        <v>115</v>
      </c>
      <c r="B73" s="289" t="s">
        <v>435</v>
      </c>
      <c r="C73" s="75" t="s">
        <v>116</v>
      </c>
      <c r="D73" s="79"/>
      <c r="E73" s="79">
        <v>0</v>
      </c>
      <c r="F73" s="79">
        <f t="shared" si="15"/>
        <v>0</v>
      </c>
      <c r="G73" s="79">
        <v>0</v>
      </c>
      <c r="H73" s="79">
        <v>0</v>
      </c>
      <c r="I73" s="79">
        <f t="shared" si="13"/>
        <v>0</v>
      </c>
    </row>
    <row r="74" spans="1:9" s="67" customFormat="1" ht="12" customHeight="1" thickBot="1">
      <c r="A74" s="82" t="s">
        <v>117</v>
      </c>
      <c r="B74" s="288"/>
      <c r="C74" s="76" t="s">
        <v>699</v>
      </c>
      <c r="D74" s="50">
        <f>SUM(D75:D79)</f>
        <v>0</v>
      </c>
      <c r="E74" s="50">
        <v>0</v>
      </c>
      <c r="F74" s="50">
        <f t="shared" si="15"/>
        <v>0</v>
      </c>
      <c r="G74" s="50">
        <v>0</v>
      </c>
      <c r="H74" s="50">
        <v>0</v>
      </c>
      <c r="I74" s="50">
        <f t="shared" si="13"/>
        <v>0</v>
      </c>
    </row>
    <row r="75" spans="1:9" s="67" customFormat="1" ht="12" customHeight="1">
      <c r="A75" s="68" t="s">
        <v>679</v>
      </c>
      <c r="B75" s="289" t="s">
        <v>436</v>
      </c>
      <c r="C75" s="69" t="s">
        <v>119</v>
      </c>
      <c r="D75" s="79"/>
      <c r="E75" s="79">
        <v>0</v>
      </c>
      <c r="F75" s="79">
        <f t="shared" si="15"/>
        <v>0</v>
      </c>
      <c r="G75" s="79">
        <v>0</v>
      </c>
      <c r="H75" s="79">
        <v>0</v>
      </c>
      <c r="I75" s="79">
        <f t="shared" si="13"/>
        <v>0</v>
      </c>
    </row>
    <row r="76" spans="1:9" s="67" customFormat="1" ht="12" customHeight="1">
      <c r="A76" s="71" t="s">
        <v>680</v>
      </c>
      <c r="B76" s="290" t="s">
        <v>437</v>
      </c>
      <c r="C76" s="72" t="s">
        <v>120</v>
      </c>
      <c r="D76" s="79"/>
      <c r="E76" s="79">
        <v>0</v>
      </c>
      <c r="F76" s="79">
        <f t="shared" si="15"/>
        <v>0</v>
      </c>
      <c r="G76" s="79">
        <v>0</v>
      </c>
      <c r="H76" s="79">
        <v>0</v>
      </c>
      <c r="I76" s="79">
        <f t="shared" si="13"/>
        <v>0</v>
      </c>
    </row>
    <row r="77" spans="1:9" s="67" customFormat="1" ht="12" customHeight="1">
      <c r="A77" s="74" t="s">
        <v>681</v>
      </c>
      <c r="B77" s="291" t="s">
        <v>676</v>
      </c>
      <c r="C77" s="75" t="s">
        <v>684</v>
      </c>
      <c r="D77" s="79"/>
      <c r="E77" s="79">
        <v>0</v>
      </c>
      <c r="F77" s="79">
        <f t="shared" si="15"/>
        <v>0</v>
      </c>
      <c r="G77" s="79">
        <v>0</v>
      </c>
      <c r="H77" s="79">
        <v>0</v>
      </c>
      <c r="I77" s="79">
        <f t="shared" si="13"/>
        <v>0</v>
      </c>
    </row>
    <row r="78" spans="1:9" s="67" customFormat="1" ht="12" customHeight="1">
      <c r="A78" s="74" t="s">
        <v>682</v>
      </c>
      <c r="B78" s="291" t="s">
        <v>677</v>
      </c>
      <c r="C78" s="75" t="s">
        <v>685</v>
      </c>
      <c r="D78" s="79"/>
      <c r="E78" s="79">
        <v>0</v>
      </c>
      <c r="F78" s="79">
        <f t="shared" si="15"/>
        <v>0</v>
      </c>
      <c r="G78" s="79">
        <v>0</v>
      </c>
      <c r="H78" s="79">
        <v>0</v>
      </c>
      <c r="I78" s="79">
        <f t="shared" si="13"/>
        <v>0</v>
      </c>
    </row>
    <row r="79" spans="1:9" s="67" customFormat="1" ht="12" customHeight="1" thickBot="1">
      <c r="A79" s="74" t="s">
        <v>683</v>
      </c>
      <c r="B79" s="291" t="s">
        <v>678</v>
      </c>
      <c r="C79" s="75" t="s">
        <v>686</v>
      </c>
      <c r="D79" s="79"/>
      <c r="E79" s="79">
        <v>0</v>
      </c>
      <c r="F79" s="79">
        <f t="shared" si="15"/>
        <v>0</v>
      </c>
      <c r="G79" s="79">
        <v>0</v>
      </c>
      <c r="H79" s="79">
        <v>0</v>
      </c>
      <c r="I79" s="79">
        <f t="shared" si="13"/>
        <v>0</v>
      </c>
    </row>
    <row r="80" spans="1:9" s="67" customFormat="1" ht="12" customHeight="1" thickBot="1">
      <c r="A80" s="82" t="s">
        <v>121</v>
      </c>
      <c r="B80" s="288" t="s">
        <v>438</v>
      </c>
      <c r="C80" s="76" t="s">
        <v>698</v>
      </c>
      <c r="D80" s="50">
        <f>SUM(D81:D85)</f>
        <v>0</v>
      </c>
      <c r="E80" s="50">
        <v>0</v>
      </c>
      <c r="F80" s="50">
        <f t="shared" si="15"/>
        <v>0</v>
      </c>
      <c r="G80" s="50">
        <v>0</v>
      </c>
      <c r="H80" s="50">
        <v>0</v>
      </c>
      <c r="I80" s="50">
        <f t="shared" si="13"/>
        <v>0</v>
      </c>
    </row>
    <row r="81" spans="1:9" s="67" customFormat="1" ht="12" customHeight="1">
      <c r="A81" s="84" t="s">
        <v>693</v>
      </c>
      <c r="B81" s="289" t="s">
        <v>439</v>
      </c>
      <c r="C81" s="69" t="s">
        <v>687</v>
      </c>
      <c r="D81" s="79"/>
      <c r="E81" s="79">
        <v>0</v>
      </c>
      <c r="F81" s="79">
        <f t="shared" si="15"/>
        <v>0</v>
      </c>
      <c r="G81" s="79">
        <v>0</v>
      </c>
      <c r="H81" s="79">
        <v>0</v>
      </c>
      <c r="I81" s="79">
        <f t="shared" si="13"/>
        <v>0</v>
      </c>
    </row>
    <row r="82" spans="1:9" s="67" customFormat="1" ht="12" customHeight="1">
      <c r="A82" s="85" t="s">
        <v>694</v>
      </c>
      <c r="B82" s="289" t="s">
        <v>440</v>
      </c>
      <c r="C82" s="72" t="s">
        <v>688</v>
      </c>
      <c r="D82" s="79"/>
      <c r="E82" s="79">
        <v>0</v>
      </c>
      <c r="F82" s="79">
        <f t="shared" si="15"/>
        <v>0</v>
      </c>
      <c r="G82" s="79">
        <v>0</v>
      </c>
      <c r="H82" s="79">
        <v>0</v>
      </c>
      <c r="I82" s="79">
        <f t="shared" si="13"/>
        <v>0</v>
      </c>
    </row>
    <row r="83" spans="1:9" s="67" customFormat="1" ht="12" customHeight="1">
      <c r="A83" s="85" t="s">
        <v>695</v>
      </c>
      <c r="B83" s="289" t="s">
        <v>441</v>
      </c>
      <c r="C83" s="72" t="s">
        <v>689</v>
      </c>
      <c r="D83" s="79"/>
      <c r="E83" s="79">
        <v>0</v>
      </c>
      <c r="F83" s="79">
        <f t="shared" si="15"/>
        <v>0</v>
      </c>
      <c r="G83" s="79">
        <v>0</v>
      </c>
      <c r="H83" s="79">
        <v>0</v>
      </c>
      <c r="I83" s="79">
        <f t="shared" si="13"/>
        <v>0</v>
      </c>
    </row>
    <row r="84" spans="1:9" s="67" customFormat="1" ht="12" customHeight="1">
      <c r="A84" s="86" t="s">
        <v>696</v>
      </c>
      <c r="B84" s="289" t="s">
        <v>442</v>
      </c>
      <c r="C84" s="75" t="s">
        <v>690</v>
      </c>
      <c r="D84" s="79"/>
      <c r="E84" s="79">
        <v>0</v>
      </c>
      <c r="F84" s="79">
        <f t="shared" si="15"/>
        <v>0</v>
      </c>
      <c r="G84" s="79">
        <v>0</v>
      </c>
      <c r="H84" s="79">
        <v>0</v>
      </c>
      <c r="I84" s="79">
        <f t="shared" si="13"/>
        <v>0</v>
      </c>
    </row>
    <row r="85" spans="1:9" s="67" customFormat="1" ht="12" customHeight="1" thickBot="1">
      <c r="A85" s="86" t="s">
        <v>697</v>
      </c>
      <c r="B85" s="289" t="s">
        <v>692</v>
      </c>
      <c r="C85" s="75" t="s">
        <v>691</v>
      </c>
      <c r="D85" s="79"/>
      <c r="E85" s="79">
        <v>0</v>
      </c>
      <c r="F85" s="79">
        <f t="shared" si="15"/>
        <v>0</v>
      </c>
      <c r="G85" s="79">
        <v>0</v>
      </c>
      <c r="H85" s="79">
        <v>0</v>
      </c>
      <c r="I85" s="79">
        <f t="shared" si="13"/>
        <v>0</v>
      </c>
    </row>
    <row r="86" spans="1:9" s="67" customFormat="1" ht="13.5" customHeight="1" thickBot="1">
      <c r="A86" s="82" t="s">
        <v>127</v>
      </c>
      <c r="B86" s="288" t="s">
        <v>443</v>
      </c>
      <c r="C86" s="76" t="s">
        <v>128</v>
      </c>
      <c r="D86" s="87"/>
      <c r="E86" s="87">
        <v>0</v>
      </c>
      <c r="F86" s="87">
        <f t="shared" si="15"/>
        <v>0</v>
      </c>
      <c r="G86" s="87">
        <v>0</v>
      </c>
      <c r="H86" s="87">
        <v>0</v>
      </c>
      <c r="I86" s="87">
        <f t="shared" si="13"/>
        <v>0</v>
      </c>
    </row>
    <row r="87" spans="1:9" s="67" customFormat="1" ht="15.75" customHeight="1" thickBot="1">
      <c r="A87" s="82" t="s">
        <v>129</v>
      </c>
      <c r="B87" s="288" t="s">
        <v>423</v>
      </c>
      <c r="C87" s="88" t="s">
        <v>130</v>
      </c>
      <c r="D87" s="55">
        <f>+D62+D66+D71+D74+D80+D86</f>
        <v>241375420</v>
      </c>
      <c r="E87" s="55">
        <f t="shared" ref="E87:I87" si="16">+E62+E66+E71+E74+E80+E86</f>
        <v>241375420</v>
      </c>
      <c r="F87" s="55">
        <f t="shared" si="16"/>
        <v>390000</v>
      </c>
      <c r="G87" s="55">
        <f t="shared" si="16"/>
        <v>241765420</v>
      </c>
      <c r="H87" s="55">
        <f t="shared" si="16"/>
        <v>0</v>
      </c>
      <c r="I87" s="55">
        <f t="shared" si="16"/>
        <v>241765420</v>
      </c>
    </row>
    <row r="88" spans="1:9" s="67" customFormat="1" ht="16.5" customHeight="1" thickBot="1">
      <c r="A88" s="89" t="s">
        <v>131</v>
      </c>
      <c r="B88" s="292"/>
      <c r="C88" s="90" t="s">
        <v>132</v>
      </c>
      <c r="D88" s="55">
        <f>+D61+D87</f>
        <v>1415340720</v>
      </c>
      <c r="E88" s="55">
        <f t="shared" ref="E88:I88" si="17">+E61+E87</f>
        <v>1498627687</v>
      </c>
      <c r="F88" s="55">
        <f t="shared" si="17"/>
        <v>126633</v>
      </c>
      <c r="G88" s="55">
        <f t="shared" si="17"/>
        <v>1498754320</v>
      </c>
      <c r="H88" s="55">
        <f t="shared" si="17"/>
        <v>0</v>
      </c>
      <c r="I88" s="55">
        <f t="shared" si="17"/>
        <v>1498754320</v>
      </c>
    </row>
    <row r="89" spans="1:9" s="67" customFormat="1">
      <c r="A89" s="116"/>
      <c r="B89" s="91"/>
      <c r="C89" s="117"/>
      <c r="D89" s="118"/>
      <c r="E89" s="118"/>
      <c r="F89" s="118"/>
      <c r="G89" s="92"/>
      <c r="H89" s="92"/>
      <c r="I89" s="92"/>
    </row>
    <row r="90" spans="1:9" ht="16.5" customHeight="1">
      <c r="A90" s="733" t="s">
        <v>133</v>
      </c>
      <c r="B90" s="733"/>
      <c r="C90" s="733"/>
      <c r="D90" s="733"/>
      <c r="E90" s="733"/>
      <c r="F90" s="733"/>
      <c r="G90" s="733"/>
      <c r="H90" s="733"/>
      <c r="I90" s="733"/>
    </row>
    <row r="91" spans="1:9" s="94" customFormat="1" ht="16.5" customHeight="1" thickBot="1">
      <c r="A91" s="732" t="s">
        <v>134</v>
      </c>
      <c r="B91" s="732"/>
      <c r="C91" s="732"/>
      <c r="D91" s="93"/>
      <c r="E91" s="93"/>
      <c r="F91" s="93"/>
      <c r="G91" s="93"/>
      <c r="H91" s="93"/>
      <c r="I91" s="93"/>
    </row>
    <row r="92" spans="1:9" ht="42.75" thickBot="1">
      <c r="A92" s="59" t="s">
        <v>10</v>
      </c>
      <c r="B92" s="175" t="s">
        <v>347</v>
      </c>
      <c r="C92" s="60" t="s">
        <v>135</v>
      </c>
      <c r="D92" s="61" t="s">
        <v>649</v>
      </c>
      <c r="E92" s="331" t="s">
        <v>812</v>
      </c>
      <c r="F92" s="619" t="s">
        <v>746</v>
      </c>
      <c r="G92" s="331" t="s">
        <v>747</v>
      </c>
      <c r="H92" s="619" t="s">
        <v>777</v>
      </c>
      <c r="I92" s="619" t="s">
        <v>747</v>
      </c>
    </row>
    <row r="93" spans="1:9" s="64" customFormat="1" ht="12" customHeight="1" thickBot="1">
      <c r="A93" s="49">
        <v>1</v>
      </c>
      <c r="B93" s="49">
        <v>2</v>
      </c>
      <c r="C93" s="95">
        <v>2</v>
      </c>
      <c r="D93" s="62">
        <v>4</v>
      </c>
      <c r="E93" s="62">
        <v>5</v>
      </c>
      <c r="F93" s="62">
        <v>6</v>
      </c>
      <c r="G93" s="62">
        <v>7</v>
      </c>
      <c r="H93" s="62">
        <v>8</v>
      </c>
      <c r="I93" s="62">
        <v>9</v>
      </c>
    </row>
    <row r="94" spans="1:9" ht="12" customHeight="1" thickBot="1">
      <c r="A94" s="96" t="s">
        <v>12</v>
      </c>
      <c r="B94" s="293"/>
      <c r="C94" s="97" t="s">
        <v>136</v>
      </c>
      <c r="D94" s="98">
        <f>SUM(D95:D99)</f>
        <v>1265079354</v>
      </c>
      <c r="E94" s="98">
        <f t="shared" ref="E94:I94" si="18">SUM(E95:E99)</f>
        <v>1338716962</v>
      </c>
      <c r="F94" s="98">
        <f t="shared" si="18"/>
        <v>-13943402</v>
      </c>
      <c r="G94" s="98">
        <f t="shared" si="18"/>
        <v>1324773560</v>
      </c>
      <c r="H94" s="98">
        <f t="shared" si="18"/>
        <v>0</v>
      </c>
      <c r="I94" s="98">
        <f t="shared" si="18"/>
        <v>1324773560</v>
      </c>
    </row>
    <row r="95" spans="1:9" ht="12" customHeight="1">
      <c r="A95" s="99" t="s">
        <v>14</v>
      </c>
      <c r="B95" s="294" t="s">
        <v>348</v>
      </c>
      <c r="C95" s="100" t="s">
        <v>137</v>
      </c>
      <c r="D95" s="101">
        <v>507858000</v>
      </c>
      <c r="E95" s="101">
        <v>530963314</v>
      </c>
      <c r="F95" s="101">
        <f t="shared" ref="F95:F130" si="19">G95-E95</f>
        <v>-8494701</v>
      </c>
      <c r="G95" s="101">
        <v>522468613</v>
      </c>
      <c r="H95" s="101"/>
      <c r="I95" s="101">
        <f t="shared" ref="I95:I130" si="20">SUM(G95:H95)</f>
        <v>522468613</v>
      </c>
    </row>
    <row r="96" spans="1:9" ht="12" customHeight="1">
      <c r="A96" s="71" t="s">
        <v>16</v>
      </c>
      <c r="B96" s="290" t="s">
        <v>349</v>
      </c>
      <c r="C96" s="13" t="s">
        <v>138</v>
      </c>
      <c r="D96" s="73">
        <v>140283000</v>
      </c>
      <c r="E96" s="73">
        <v>143332075</v>
      </c>
      <c r="F96" s="73">
        <f t="shared" si="19"/>
        <v>95628</v>
      </c>
      <c r="G96" s="73">
        <v>143427703</v>
      </c>
      <c r="H96" s="73"/>
      <c r="I96" s="73">
        <f t="shared" si="20"/>
        <v>143427703</v>
      </c>
    </row>
    <row r="97" spans="1:9" ht="12" customHeight="1">
      <c r="A97" s="71" t="s">
        <v>18</v>
      </c>
      <c r="B97" s="290" t="s">
        <v>350</v>
      </c>
      <c r="C97" s="13" t="s">
        <v>139</v>
      </c>
      <c r="D97" s="77">
        <v>487233354</v>
      </c>
      <c r="E97" s="77">
        <v>526817347</v>
      </c>
      <c r="F97" s="77">
        <f t="shared" si="19"/>
        <v>-9746306</v>
      </c>
      <c r="G97" s="77">
        <v>517071041</v>
      </c>
      <c r="H97" s="77"/>
      <c r="I97" s="77">
        <f t="shared" si="20"/>
        <v>517071041</v>
      </c>
    </row>
    <row r="98" spans="1:9" ht="12" customHeight="1">
      <c r="A98" s="71" t="s">
        <v>19</v>
      </c>
      <c r="B98" s="290" t="s">
        <v>351</v>
      </c>
      <c r="C98" s="102" t="s">
        <v>140</v>
      </c>
      <c r="D98" s="77">
        <v>852000</v>
      </c>
      <c r="E98" s="77">
        <v>992000</v>
      </c>
      <c r="F98" s="77">
        <f t="shared" si="19"/>
        <v>0</v>
      </c>
      <c r="G98" s="77">
        <v>992000</v>
      </c>
      <c r="H98" s="77"/>
      <c r="I98" s="77">
        <f t="shared" si="20"/>
        <v>992000</v>
      </c>
    </row>
    <row r="99" spans="1:9" ht="12" customHeight="1" thickBot="1">
      <c r="A99" s="71" t="s">
        <v>141</v>
      </c>
      <c r="B99" s="297" t="s">
        <v>352</v>
      </c>
      <c r="C99" s="103" t="s">
        <v>142</v>
      </c>
      <c r="D99" s="77">
        <v>128853000</v>
      </c>
      <c r="E99" s="77">
        <v>136612226</v>
      </c>
      <c r="F99" s="77">
        <f t="shared" si="19"/>
        <v>4201977</v>
      </c>
      <c r="G99" s="77">
        <v>140814203</v>
      </c>
      <c r="H99" s="77"/>
      <c r="I99" s="77">
        <f t="shared" si="20"/>
        <v>140814203</v>
      </c>
    </row>
    <row r="100" spans="1:9" ht="12" customHeight="1" thickBot="1">
      <c r="A100" s="65" t="s">
        <v>23</v>
      </c>
      <c r="B100" s="288"/>
      <c r="C100" s="105" t="s">
        <v>143</v>
      </c>
      <c r="D100" s="50">
        <f>+D101+D103+D105</f>
        <v>115555000</v>
      </c>
      <c r="E100" s="50">
        <f t="shared" ref="E100:I100" si="21">+E101+E103+E105</f>
        <v>129271825</v>
      </c>
      <c r="F100" s="50">
        <f t="shared" si="21"/>
        <v>-17161400</v>
      </c>
      <c r="G100" s="50">
        <f t="shared" si="21"/>
        <v>112110425</v>
      </c>
      <c r="H100" s="50">
        <f t="shared" si="21"/>
        <v>0</v>
      </c>
      <c r="I100" s="50">
        <f t="shared" si="21"/>
        <v>112110425</v>
      </c>
    </row>
    <row r="101" spans="1:9" ht="12" customHeight="1">
      <c r="A101" s="68" t="s">
        <v>25</v>
      </c>
      <c r="B101" s="289" t="s">
        <v>353</v>
      </c>
      <c r="C101" s="13" t="s">
        <v>144</v>
      </c>
      <c r="D101" s="70">
        <v>59445000</v>
      </c>
      <c r="E101" s="70">
        <v>72790825</v>
      </c>
      <c r="F101" s="70">
        <f t="shared" si="19"/>
        <v>-16886400</v>
      </c>
      <c r="G101" s="70">
        <v>55904425</v>
      </c>
      <c r="H101" s="70"/>
      <c r="I101" s="70">
        <f t="shared" si="20"/>
        <v>55904425</v>
      </c>
    </row>
    <row r="102" spans="1:9" ht="12" customHeight="1">
      <c r="A102" s="68" t="s">
        <v>27</v>
      </c>
      <c r="B102" s="298" t="s">
        <v>353</v>
      </c>
      <c r="C102" s="106" t="s">
        <v>145</v>
      </c>
      <c r="D102" s="70">
        <v>0</v>
      </c>
      <c r="E102" s="70">
        <v>0</v>
      </c>
      <c r="F102" s="70">
        <f t="shared" si="19"/>
        <v>0</v>
      </c>
      <c r="G102" s="70">
        <v>0</v>
      </c>
      <c r="H102" s="70"/>
      <c r="I102" s="70">
        <f t="shared" si="20"/>
        <v>0</v>
      </c>
    </row>
    <row r="103" spans="1:9" ht="12" customHeight="1">
      <c r="A103" s="68" t="s">
        <v>29</v>
      </c>
      <c r="B103" s="298" t="s">
        <v>354</v>
      </c>
      <c r="C103" s="106" t="s">
        <v>146</v>
      </c>
      <c r="D103" s="73">
        <v>56110000</v>
      </c>
      <c r="E103" s="73">
        <v>56481000</v>
      </c>
      <c r="F103" s="73">
        <f t="shared" si="19"/>
        <v>-275000</v>
      </c>
      <c r="G103" s="73">
        <v>56206000</v>
      </c>
      <c r="H103" s="73"/>
      <c r="I103" s="73">
        <f t="shared" si="20"/>
        <v>56206000</v>
      </c>
    </row>
    <row r="104" spans="1:9" ht="12" customHeight="1">
      <c r="A104" s="68" t="s">
        <v>31</v>
      </c>
      <c r="B104" s="298" t="s">
        <v>354</v>
      </c>
      <c r="C104" s="106" t="s">
        <v>147</v>
      </c>
      <c r="D104" s="52"/>
      <c r="E104" s="52">
        <v>0</v>
      </c>
      <c r="F104" s="52">
        <f t="shared" si="19"/>
        <v>0</v>
      </c>
      <c r="G104" s="52">
        <v>0</v>
      </c>
      <c r="H104" s="52"/>
      <c r="I104" s="52">
        <f t="shared" si="20"/>
        <v>0</v>
      </c>
    </row>
    <row r="105" spans="1:9" ht="12" customHeight="1" thickBot="1">
      <c r="A105" s="68" t="s">
        <v>33</v>
      </c>
      <c r="B105" s="295" t="s">
        <v>355</v>
      </c>
      <c r="C105" s="107" t="s">
        <v>148</v>
      </c>
      <c r="D105" s="52"/>
      <c r="E105" s="52">
        <v>0</v>
      </c>
      <c r="F105" s="52">
        <f t="shared" si="19"/>
        <v>0</v>
      </c>
      <c r="G105" s="52">
        <v>0</v>
      </c>
      <c r="H105" s="52"/>
      <c r="I105" s="52">
        <f t="shared" si="20"/>
        <v>0</v>
      </c>
    </row>
    <row r="106" spans="1:9" ht="12" customHeight="1" thickBot="1">
      <c r="A106" s="65" t="s">
        <v>35</v>
      </c>
      <c r="B106" s="288" t="s">
        <v>356</v>
      </c>
      <c r="C106" s="18" t="s">
        <v>149</v>
      </c>
      <c r="D106" s="50">
        <f>+D107+D109+D108</f>
        <v>6117366</v>
      </c>
      <c r="E106" s="50">
        <f t="shared" ref="E106:I106" si="22">+E107+E109+E108</f>
        <v>2049795</v>
      </c>
      <c r="F106" s="50">
        <f t="shared" si="22"/>
        <v>31231435</v>
      </c>
      <c r="G106" s="50">
        <f t="shared" si="22"/>
        <v>33281230</v>
      </c>
      <c r="H106" s="50">
        <f t="shared" si="22"/>
        <v>0</v>
      </c>
      <c r="I106" s="50">
        <f t="shared" si="22"/>
        <v>33281230</v>
      </c>
    </row>
    <row r="107" spans="1:9" ht="12" customHeight="1">
      <c r="A107" s="68" t="s">
        <v>37</v>
      </c>
      <c r="B107" s="289" t="s">
        <v>356</v>
      </c>
      <c r="C107" s="16" t="s">
        <v>150</v>
      </c>
      <c r="D107" s="70">
        <v>5000000</v>
      </c>
      <c r="E107" s="70">
        <v>2049297</v>
      </c>
      <c r="F107" s="70">
        <f t="shared" si="19"/>
        <v>31231435</v>
      </c>
      <c r="G107" s="70">
        <v>33280732</v>
      </c>
      <c r="H107" s="70"/>
      <c r="I107" s="70">
        <f t="shared" si="20"/>
        <v>33280732</v>
      </c>
    </row>
    <row r="108" spans="1:9" ht="12" customHeight="1">
      <c r="A108" s="104"/>
      <c r="B108" s="295" t="s">
        <v>356</v>
      </c>
      <c r="C108" s="329" t="s">
        <v>703</v>
      </c>
      <c r="D108" s="282">
        <v>1117366</v>
      </c>
      <c r="E108" s="282">
        <v>498</v>
      </c>
      <c r="F108" s="282">
        <f t="shared" si="19"/>
        <v>0</v>
      </c>
      <c r="G108" s="77">
        <v>498</v>
      </c>
      <c r="H108" s="77"/>
      <c r="I108" s="77">
        <f t="shared" si="20"/>
        <v>498</v>
      </c>
    </row>
    <row r="109" spans="1:9" ht="12" customHeight="1" thickBot="1">
      <c r="A109" s="74" t="s">
        <v>39</v>
      </c>
      <c r="B109" s="291" t="s">
        <v>356</v>
      </c>
      <c r="C109" s="106" t="s">
        <v>702</v>
      </c>
      <c r="D109" s="77"/>
      <c r="E109" s="77">
        <v>0</v>
      </c>
      <c r="F109" s="77">
        <f t="shared" si="19"/>
        <v>0</v>
      </c>
      <c r="G109" s="77">
        <v>0</v>
      </c>
      <c r="H109" s="77">
        <v>0</v>
      </c>
      <c r="I109" s="77">
        <f t="shared" si="20"/>
        <v>0</v>
      </c>
    </row>
    <row r="110" spans="1:9" ht="12" customHeight="1" thickBot="1">
      <c r="A110" s="65" t="s">
        <v>151</v>
      </c>
      <c r="B110" s="288"/>
      <c r="C110" s="18" t="s">
        <v>152</v>
      </c>
      <c r="D110" s="50">
        <f>+D94+D100+D106</f>
        <v>1386751720</v>
      </c>
      <c r="E110" s="50">
        <f t="shared" ref="E110:I110" si="23">+E94+E100+E106</f>
        <v>1470038582</v>
      </c>
      <c r="F110" s="50">
        <f t="shared" si="23"/>
        <v>126633</v>
      </c>
      <c r="G110" s="50">
        <f t="shared" si="23"/>
        <v>1470165215</v>
      </c>
      <c r="H110" s="50">
        <f t="shared" si="23"/>
        <v>0</v>
      </c>
      <c r="I110" s="50">
        <f t="shared" si="23"/>
        <v>1470165215</v>
      </c>
    </row>
    <row r="111" spans="1:9" ht="12" customHeight="1" thickBot="1">
      <c r="A111" s="65" t="s">
        <v>49</v>
      </c>
      <c r="B111" s="288"/>
      <c r="C111" s="18" t="s">
        <v>153</v>
      </c>
      <c r="D111" s="50">
        <f>+D112+D113+D114</f>
        <v>0</v>
      </c>
      <c r="E111" s="50">
        <f t="shared" ref="E111:I111" si="24">+E112+E113+E114</f>
        <v>0</v>
      </c>
      <c r="F111" s="50">
        <f t="shared" si="24"/>
        <v>0</v>
      </c>
      <c r="G111" s="50">
        <f t="shared" si="24"/>
        <v>0</v>
      </c>
      <c r="H111" s="50">
        <f t="shared" si="24"/>
        <v>0</v>
      </c>
      <c r="I111" s="50">
        <f t="shared" si="24"/>
        <v>0</v>
      </c>
    </row>
    <row r="112" spans="1:9" ht="12" customHeight="1">
      <c r="A112" s="68" t="s">
        <v>51</v>
      </c>
      <c r="B112" s="289" t="s">
        <v>357</v>
      </c>
      <c r="C112" s="16" t="s">
        <v>154</v>
      </c>
      <c r="D112" s="52"/>
      <c r="E112" s="52">
        <v>0</v>
      </c>
      <c r="F112" s="52">
        <f t="shared" si="19"/>
        <v>0</v>
      </c>
      <c r="G112" s="52">
        <v>0</v>
      </c>
      <c r="H112" s="52">
        <v>0</v>
      </c>
      <c r="I112" s="52">
        <f t="shared" si="20"/>
        <v>0</v>
      </c>
    </row>
    <row r="113" spans="1:9" ht="12" customHeight="1">
      <c r="A113" s="68" t="s">
        <v>53</v>
      </c>
      <c r="B113" s="289" t="s">
        <v>358</v>
      </c>
      <c r="C113" s="16" t="s">
        <v>155</v>
      </c>
      <c r="D113" s="52"/>
      <c r="E113" s="52">
        <v>0</v>
      </c>
      <c r="F113" s="52">
        <f t="shared" si="19"/>
        <v>0</v>
      </c>
      <c r="G113" s="52">
        <v>0</v>
      </c>
      <c r="H113" s="52">
        <v>0</v>
      </c>
      <c r="I113" s="52">
        <f t="shared" si="20"/>
        <v>0</v>
      </c>
    </row>
    <row r="114" spans="1:9" ht="12" customHeight="1" thickBot="1">
      <c r="A114" s="104" t="s">
        <v>55</v>
      </c>
      <c r="B114" s="295" t="s">
        <v>359</v>
      </c>
      <c r="C114" s="54" t="s">
        <v>156</v>
      </c>
      <c r="D114" s="52"/>
      <c r="E114" s="52">
        <v>0</v>
      </c>
      <c r="F114" s="52">
        <f t="shared" si="19"/>
        <v>0</v>
      </c>
      <c r="G114" s="52">
        <v>0</v>
      </c>
      <c r="H114" s="52">
        <v>0</v>
      </c>
      <c r="I114" s="52">
        <f t="shared" si="20"/>
        <v>0</v>
      </c>
    </row>
    <row r="115" spans="1:9" ht="12" customHeight="1" thickBot="1">
      <c r="A115" s="65" t="s">
        <v>71</v>
      </c>
      <c r="B115" s="288" t="s">
        <v>360</v>
      </c>
      <c r="C115" s="18" t="s">
        <v>157</v>
      </c>
      <c r="D115" s="50">
        <f>+D116+D117+D118+D119</f>
        <v>0</v>
      </c>
      <c r="E115" s="50">
        <v>0</v>
      </c>
      <c r="F115" s="50">
        <f t="shared" si="19"/>
        <v>0</v>
      </c>
      <c r="G115" s="50">
        <v>0</v>
      </c>
      <c r="H115" s="50">
        <v>0</v>
      </c>
      <c r="I115" s="50">
        <f t="shared" si="20"/>
        <v>0</v>
      </c>
    </row>
    <row r="116" spans="1:9" ht="12" customHeight="1">
      <c r="A116" s="68" t="s">
        <v>73</v>
      </c>
      <c r="B116" s="289" t="s">
        <v>361</v>
      </c>
      <c r="C116" s="16" t="s">
        <v>158</v>
      </c>
      <c r="D116" s="52"/>
      <c r="E116" s="52">
        <v>0</v>
      </c>
      <c r="F116" s="52">
        <f t="shared" si="19"/>
        <v>0</v>
      </c>
      <c r="G116" s="52">
        <v>0</v>
      </c>
      <c r="H116" s="52">
        <v>0</v>
      </c>
      <c r="I116" s="52">
        <f t="shared" si="20"/>
        <v>0</v>
      </c>
    </row>
    <row r="117" spans="1:9" ht="12" customHeight="1">
      <c r="A117" s="68" t="s">
        <v>75</v>
      </c>
      <c r="B117" s="289" t="s">
        <v>362</v>
      </c>
      <c r="C117" s="16" t="s">
        <v>159</v>
      </c>
      <c r="D117" s="52"/>
      <c r="E117" s="52">
        <v>0</v>
      </c>
      <c r="F117" s="52">
        <f t="shared" si="19"/>
        <v>0</v>
      </c>
      <c r="G117" s="52">
        <v>0</v>
      </c>
      <c r="H117" s="52">
        <v>0</v>
      </c>
      <c r="I117" s="52">
        <f t="shared" si="20"/>
        <v>0</v>
      </c>
    </row>
    <row r="118" spans="1:9" ht="12" customHeight="1">
      <c r="A118" s="68" t="s">
        <v>77</v>
      </c>
      <c r="B118" s="289" t="s">
        <v>363</v>
      </c>
      <c r="C118" s="16" t="s">
        <v>160</v>
      </c>
      <c r="D118" s="52"/>
      <c r="E118" s="52">
        <v>0</v>
      </c>
      <c r="F118" s="52">
        <f t="shared" si="19"/>
        <v>0</v>
      </c>
      <c r="G118" s="52">
        <v>0</v>
      </c>
      <c r="H118" s="52">
        <v>0</v>
      </c>
      <c r="I118" s="52">
        <f t="shared" si="20"/>
        <v>0</v>
      </c>
    </row>
    <row r="119" spans="1:9" ht="12" customHeight="1" thickBot="1">
      <c r="A119" s="104" t="s">
        <v>79</v>
      </c>
      <c r="B119" s="295" t="s">
        <v>364</v>
      </c>
      <c r="C119" s="54" t="s">
        <v>161</v>
      </c>
      <c r="D119" s="52"/>
      <c r="E119" s="52">
        <v>0</v>
      </c>
      <c r="F119" s="52">
        <f t="shared" si="19"/>
        <v>0</v>
      </c>
      <c r="G119" s="52">
        <v>0</v>
      </c>
      <c r="H119" s="52">
        <v>0</v>
      </c>
      <c r="I119" s="52">
        <f t="shared" si="20"/>
        <v>0</v>
      </c>
    </row>
    <row r="120" spans="1:9" ht="12" customHeight="1" thickBot="1">
      <c r="A120" s="65" t="s">
        <v>162</v>
      </c>
      <c r="B120" s="288"/>
      <c r="C120" s="18" t="s">
        <v>163</v>
      </c>
      <c r="D120" s="55">
        <f>+D121+D122+D124+D125+D123</f>
        <v>28589000</v>
      </c>
      <c r="E120" s="55">
        <f t="shared" ref="E120:I120" si="25">+E121+E122+E124+E125+E123</f>
        <v>28589105</v>
      </c>
      <c r="F120" s="55">
        <f t="shared" si="25"/>
        <v>0</v>
      </c>
      <c r="G120" s="55">
        <f t="shared" si="25"/>
        <v>28589105</v>
      </c>
      <c r="H120" s="55">
        <f t="shared" si="25"/>
        <v>0</v>
      </c>
      <c r="I120" s="55">
        <f t="shared" si="25"/>
        <v>28589105</v>
      </c>
    </row>
    <row r="121" spans="1:9" ht="12" customHeight="1">
      <c r="A121" s="68" t="s">
        <v>85</v>
      </c>
      <c r="B121" s="289" t="s">
        <v>365</v>
      </c>
      <c r="C121" s="16" t="s">
        <v>164</v>
      </c>
      <c r="D121" s="52"/>
      <c r="E121" s="52">
        <v>0</v>
      </c>
      <c r="F121" s="52">
        <f t="shared" si="19"/>
        <v>0</v>
      </c>
      <c r="G121" s="52">
        <v>0</v>
      </c>
      <c r="H121" s="52">
        <v>0</v>
      </c>
      <c r="I121" s="52">
        <f t="shared" si="20"/>
        <v>0</v>
      </c>
    </row>
    <row r="122" spans="1:9" ht="12" customHeight="1">
      <c r="A122" s="68" t="s">
        <v>86</v>
      </c>
      <c r="B122" s="289" t="s">
        <v>366</v>
      </c>
      <c r="C122" s="16" t="s">
        <v>165</v>
      </c>
      <c r="D122" s="52">
        <v>28589000</v>
      </c>
      <c r="E122" s="52">
        <v>28589105</v>
      </c>
      <c r="F122" s="52">
        <f t="shared" si="19"/>
        <v>0</v>
      </c>
      <c r="G122" s="52">
        <v>28589105</v>
      </c>
      <c r="H122" s="52"/>
      <c r="I122" s="52">
        <f t="shared" si="20"/>
        <v>28589105</v>
      </c>
    </row>
    <row r="123" spans="1:9" ht="12" customHeight="1">
      <c r="A123" s="68" t="s">
        <v>87</v>
      </c>
      <c r="B123" s="289" t="s">
        <v>367</v>
      </c>
      <c r="C123" s="16" t="s">
        <v>180</v>
      </c>
      <c r="D123" s="52"/>
      <c r="E123" s="52">
        <v>0</v>
      </c>
      <c r="F123" s="52">
        <f t="shared" si="19"/>
        <v>0</v>
      </c>
      <c r="G123" s="52">
        <v>0</v>
      </c>
      <c r="H123" s="52">
        <v>0</v>
      </c>
      <c r="I123" s="52">
        <f t="shared" si="20"/>
        <v>0</v>
      </c>
    </row>
    <row r="124" spans="1:9" ht="12" customHeight="1">
      <c r="A124" s="68" t="s">
        <v>88</v>
      </c>
      <c r="B124" s="289" t="s">
        <v>368</v>
      </c>
      <c r="C124" s="16" t="s">
        <v>166</v>
      </c>
      <c r="D124" s="52"/>
      <c r="E124" s="52">
        <v>0</v>
      </c>
      <c r="F124" s="52">
        <f t="shared" si="19"/>
        <v>0</v>
      </c>
      <c r="G124" s="52">
        <v>0</v>
      </c>
      <c r="H124" s="52">
        <v>0</v>
      </c>
      <c r="I124" s="52">
        <f t="shared" si="20"/>
        <v>0</v>
      </c>
    </row>
    <row r="125" spans="1:9" ht="12" customHeight="1" thickBot="1">
      <c r="A125" s="104" t="s">
        <v>181</v>
      </c>
      <c r="B125" s="295" t="s">
        <v>369</v>
      </c>
      <c r="C125" s="54" t="s">
        <v>167</v>
      </c>
      <c r="D125" s="52"/>
      <c r="E125" s="52">
        <v>0</v>
      </c>
      <c r="F125" s="52">
        <f t="shared" si="19"/>
        <v>0</v>
      </c>
      <c r="G125" s="52">
        <v>0</v>
      </c>
      <c r="H125" s="52">
        <v>0</v>
      </c>
      <c r="I125" s="52">
        <f t="shared" si="20"/>
        <v>0</v>
      </c>
    </row>
    <row r="126" spans="1:9" ht="12" customHeight="1" thickBot="1">
      <c r="A126" s="65" t="s">
        <v>89</v>
      </c>
      <c r="B126" s="288" t="s">
        <v>370</v>
      </c>
      <c r="C126" s="18" t="s">
        <v>168</v>
      </c>
      <c r="D126" s="109">
        <f>+D127+D128+D129+D130</f>
        <v>0</v>
      </c>
      <c r="E126" s="109">
        <v>0</v>
      </c>
      <c r="F126" s="109">
        <f t="shared" si="19"/>
        <v>0</v>
      </c>
      <c r="G126" s="109">
        <v>0</v>
      </c>
      <c r="H126" s="109">
        <v>0</v>
      </c>
      <c r="I126" s="109">
        <f t="shared" si="20"/>
        <v>0</v>
      </c>
    </row>
    <row r="127" spans="1:9" ht="12" customHeight="1">
      <c r="A127" s="68" t="s">
        <v>91</v>
      </c>
      <c r="B127" s="289" t="s">
        <v>371</v>
      </c>
      <c r="C127" s="16" t="s">
        <v>169</v>
      </c>
      <c r="D127" s="52"/>
      <c r="E127" s="52">
        <v>0</v>
      </c>
      <c r="F127" s="52">
        <f t="shared" si="19"/>
        <v>0</v>
      </c>
      <c r="G127" s="52">
        <v>0</v>
      </c>
      <c r="H127" s="52">
        <v>0</v>
      </c>
      <c r="I127" s="52">
        <f t="shared" si="20"/>
        <v>0</v>
      </c>
    </row>
    <row r="128" spans="1:9" ht="12" customHeight="1">
      <c r="A128" s="68" t="s">
        <v>92</v>
      </c>
      <c r="B128" s="289" t="s">
        <v>372</v>
      </c>
      <c r="C128" s="16" t="s">
        <v>170</v>
      </c>
      <c r="D128" s="52"/>
      <c r="E128" s="52">
        <v>0</v>
      </c>
      <c r="F128" s="52">
        <f t="shared" si="19"/>
        <v>0</v>
      </c>
      <c r="G128" s="52">
        <v>0</v>
      </c>
      <c r="H128" s="52">
        <v>0</v>
      </c>
      <c r="I128" s="52">
        <f t="shared" si="20"/>
        <v>0</v>
      </c>
    </row>
    <row r="129" spans="1:12" ht="12" customHeight="1">
      <c r="A129" s="68" t="s">
        <v>93</v>
      </c>
      <c r="B129" s="289" t="s">
        <v>373</v>
      </c>
      <c r="C129" s="16" t="s">
        <v>171</v>
      </c>
      <c r="D129" s="52"/>
      <c r="E129" s="52">
        <v>0</v>
      </c>
      <c r="F129" s="52">
        <f t="shared" si="19"/>
        <v>0</v>
      </c>
      <c r="G129" s="52">
        <v>0</v>
      </c>
      <c r="H129" s="52">
        <v>0</v>
      </c>
      <c r="I129" s="52">
        <f t="shared" si="20"/>
        <v>0</v>
      </c>
    </row>
    <row r="130" spans="1:12" ht="12" customHeight="1" thickBot="1">
      <c r="A130" s="68" t="s">
        <v>94</v>
      </c>
      <c r="B130" s="289" t="s">
        <v>374</v>
      </c>
      <c r="C130" s="16" t="s">
        <v>172</v>
      </c>
      <c r="D130" s="52"/>
      <c r="E130" s="52">
        <v>0</v>
      </c>
      <c r="F130" s="52">
        <f t="shared" si="19"/>
        <v>0</v>
      </c>
      <c r="G130" s="52">
        <v>0</v>
      </c>
      <c r="H130" s="52">
        <v>0</v>
      </c>
      <c r="I130" s="52">
        <f t="shared" si="20"/>
        <v>0</v>
      </c>
    </row>
    <row r="131" spans="1:12" ht="15" customHeight="1" thickBot="1">
      <c r="A131" s="65" t="s">
        <v>95</v>
      </c>
      <c r="B131" s="288"/>
      <c r="C131" s="18" t="s">
        <v>173</v>
      </c>
      <c r="D131" s="110">
        <f>+D111+D115+D120+D126</f>
        <v>28589000</v>
      </c>
      <c r="E131" s="110">
        <f t="shared" ref="E131:I131" si="26">+E111+E115+E120+E126</f>
        <v>28589105</v>
      </c>
      <c r="F131" s="110">
        <f t="shared" si="26"/>
        <v>0</v>
      </c>
      <c r="G131" s="110">
        <f t="shared" si="26"/>
        <v>28589105</v>
      </c>
      <c r="H131" s="110">
        <f t="shared" si="26"/>
        <v>0</v>
      </c>
      <c r="I131" s="110">
        <f t="shared" si="26"/>
        <v>28589105</v>
      </c>
      <c r="J131" s="111"/>
      <c r="K131" s="111"/>
      <c r="L131" s="111"/>
    </row>
    <row r="132" spans="1:12" s="67" customFormat="1" ht="12.95" customHeight="1" thickBot="1">
      <c r="A132" s="112" t="s">
        <v>174</v>
      </c>
      <c r="B132" s="296"/>
      <c r="C132" s="113" t="s">
        <v>175</v>
      </c>
      <c r="D132" s="110">
        <f>+D110+D131</f>
        <v>1415340720</v>
      </c>
      <c r="E132" s="110">
        <f t="shared" ref="E132:I132" si="27">+E110+E131</f>
        <v>1498627687</v>
      </c>
      <c r="F132" s="110">
        <f t="shared" si="27"/>
        <v>126633</v>
      </c>
      <c r="G132" s="110">
        <f t="shared" si="27"/>
        <v>1498754320</v>
      </c>
      <c r="H132" s="110">
        <f t="shared" si="27"/>
        <v>0</v>
      </c>
      <c r="I132" s="110">
        <f t="shared" si="27"/>
        <v>1498754320</v>
      </c>
    </row>
    <row r="133" spans="1:12" ht="7.5" customHeight="1"/>
    <row r="134" spans="1:12">
      <c r="A134" s="734" t="s">
        <v>176</v>
      </c>
      <c r="B134" s="734"/>
      <c r="C134" s="734"/>
      <c r="D134" s="734"/>
      <c r="E134" s="674"/>
      <c r="F134" s="577"/>
      <c r="G134" s="651">
        <f>G132-G88</f>
        <v>0</v>
      </c>
      <c r="H134" s="577"/>
      <c r="I134" s="577"/>
    </row>
    <row r="135" spans="1:12" ht="15" customHeight="1" thickBot="1">
      <c r="A135" s="731" t="s">
        <v>177</v>
      </c>
      <c r="B135" s="731"/>
      <c r="C135" s="731"/>
      <c r="D135" s="58"/>
      <c r="E135" s="58"/>
      <c r="F135" s="58"/>
      <c r="G135" s="58"/>
      <c r="H135" s="58"/>
      <c r="I135" s="58"/>
    </row>
    <row r="136" spans="1:12" ht="13.5" customHeight="1" thickBot="1">
      <c r="A136" s="65">
        <v>1</v>
      </c>
      <c r="B136" s="288"/>
      <c r="C136" s="105" t="s">
        <v>178</v>
      </c>
      <c r="D136" s="50">
        <f>+D61-D110</f>
        <v>-212786420</v>
      </c>
      <c r="E136" s="50">
        <f t="shared" ref="E136:I136" si="28">+E61-E110</f>
        <v>-212786315</v>
      </c>
      <c r="F136" s="50">
        <f t="shared" si="28"/>
        <v>-390000</v>
      </c>
      <c r="G136" s="50">
        <f t="shared" si="28"/>
        <v>-213176315</v>
      </c>
      <c r="H136" s="50">
        <f t="shared" si="28"/>
        <v>0</v>
      </c>
      <c r="I136" s="50">
        <f t="shared" si="28"/>
        <v>-213176315</v>
      </c>
    </row>
    <row r="137" spans="1:12" ht="27.75" customHeight="1" thickBot="1">
      <c r="A137" s="65" t="s">
        <v>23</v>
      </c>
      <c r="B137" s="288"/>
      <c r="C137" s="105" t="s">
        <v>179</v>
      </c>
      <c r="D137" s="50">
        <f>+D87-D131</f>
        <v>212786420</v>
      </c>
      <c r="E137" s="50">
        <f t="shared" ref="E137:I137" si="29">+E87-E131</f>
        <v>212786315</v>
      </c>
      <c r="F137" s="50">
        <f t="shared" si="29"/>
        <v>390000</v>
      </c>
      <c r="G137" s="50">
        <f t="shared" si="29"/>
        <v>213176315</v>
      </c>
      <c r="H137" s="50">
        <f t="shared" si="29"/>
        <v>0</v>
      </c>
      <c r="I137" s="50">
        <f t="shared" si="29"/>
        <v>213176315</v>
      </c>
    </row>
    <row r="139" spans="1:12">
      <c r="D139" s="287">
        <f>D132-D88</f>
        <v>0</v>
      </c>
      <c r="E139" s="287"/>
      <c r="F139" s="287"/>
    </row>
    <row r="140" spans="1:12">
      <c r="G140" s="287">
        <f>G132-G88</f>
        <v>0</v>
      </c>
      <c r="H140" s="287">
        <f>H132-H88</f>
        <v>0</v>
      </c>
      <c r="I140" s="287">
        <f>I132-I88</f>
        <v>0</v>
      </c>
    </row>
  </sheetData>
  <mergeCells count="6">
    <mergeCell ref="A1:I1"/>
    <mergeCell ref="A135:C135"/>
    <mergeCell ref="A2:C2"/>
    <mergeCell ref="A91:C91"/>
    <mergeCell ref="A134:D134"/>
    <mergeCell ref="A90:I90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Header xml:space="preserve">&amp;C&amp;"Times New Roman CE,Félkövér"&amp;12BONYHÁD VÁROS ÖNKORMÁNYZATA
 2016. ÉVI KÖLTSÉGVETÉS KÖTELEZŐ FELADATAINAK ÖSSZEVONT MÉRLEGE&amp;R&amp;"Times New Roman CE,Félkövér dőlt" 1.2. melléklet
</oddHeader>
  </headerFooter>
  <rowBreaks count="1" manualBreakCount="1">
    <brk id="8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0"/>
  <sheetViews>
    <sheetView view="pageBreakPreview" topLeftCell="A64" zoomScale="130" zoomScaleNormal="120" zoomScaleSheetLayoutView="130" workbookViewId="0">
      <selection activeCell="H64" sqref="H1:I1048576"/>
    </sheetView>
  </sheetViews>
  <sheetFormatPr defaultRowHeight="15.75"/>
  <cols>
    <col min="1" max="2" width="8.140625" style="114" customWidth="1"/>
    <col min="3" max="3" width="65.42578125" style="114" customWidth="1"/>
    <col min="4" max="7" width="12.85546875" style="115" customWidth="1"/>
    <col min="8" max="9" width="12.85546875" style="115" hidden="1" customWidth="1"/>
    <col min="10" max="16384" width="9.140625" style="57"/>
  </cols>
  <sheetData>
    <row r="1" spans="1:9" ht="15.95" customHeight="1">
      <c r="A1" s="733" t="s">
        <v>8</v>
      </c>
      <c r="B1" s="733"/>
      <c r="C1" s="733"/>
      <c r="D1" s="733"/>
      <c r="E1" s="733"/>
      <c r="F1" s="733"/>
      <c r="G1" s="733"/>
      <c r="H1" s="733"/>
      <c r="I1" s="733"/>
    </row>
    <row r="2" spans="1:9" ht="15.95" customHeight="1" thickBot="1">
      <c r="A2" s="731" t="s">
        <v>9</v>
      </c>
      <c r="B2" s="731"/>
      <c r="C2" s="731"/>
      <c r="D2" s="58"/>
      <c r="E2" s="58"/>
      <c r="F2" s="58"/>
      <c r="G2" s="58"/>
      <c r="H2" s="58"/>
      <c r="I2" s="58"/>
    </row>
    <row r="3" spans="1:9" ht="42.75" thickBot="1">
      <c r="A3" s="59" t="s">
        <v>10</v>
      </c>
      <c r="B3" s="175" t="s">
        <v>347</v>
      </c>
      <c r="C3" s="60" t="s">
        <v>11</v>
      </c>
      <c r="D3" s="685" t="s">
        <v>649</v>
      </c>
      <c r="E3" s="331" t="s">
        <v>812</v>
      </c>
      <c r="F3" s="687" t="s">
        <v>746</v>
      </c>
      <c r="G3" s="686" t="s">
        <v>747</v>
      </c>
      <c r="H3" s="687" t="s">
        <v>777</v>
      </c>
      <c r="I3" s="688" t="s">
        <v>747</v>
      </c>
    </row>
    <row r="4" spans="1:9" s="64" customFormat="1" ht="12" customHeight="1" thickBot="1">
      <c r="A4" s="62">
        <v>1</v>
      </c>
      <c r="B4" s="62">
        <v>2</v>
      </c>
      <c r="C4" s="63">
        <v>2</v>
      </c>
      <c r="D4" s="62">
        <v>4</v>
      </c>
      <c r="E4" s="62"/>
      <c r="F4" s="62"/>
      <c r="G4" s="62">
        <v>5</v>
      </c>
      <c r="H4" s="62">
        <v>5</v>
      </c>
      <c r="I4" s="62">
        <v>5</v>
      </c>
    </row>
    <row r="5" spans="1:9" s="67" customFormat="1" ht="12" customHeight="1" thickBot="1">
      <c r="A5" s="65" t="s">
        <v>12</v>
      </c>
      <c r="B5" s="288" t="s">
        <v>375</v>
      </c>
      <c r="C5" s="66" t="s">
        <v>13</v>
      </c>
      <c r="D5" s="50">
        <f>+D6+D7+D8+D9+D10+D11</f>
        <v>0</v>
      </c>
      <c r="E5" s="50">
        <f t="shared" ref="E5:I5" si="0">+E6+E7+E8+E9+E10+E11</f>
        <v>5624762</v>
      </c>
      <c r="F5" s="50">
        <f t="shared" si="0"/>
        <v>-767127</v>
      </c>
      <c r="G5" s="50">
        <f t="shared" si="0"/>
        <v>4857635</v>
      </c>
      <c r="H5" s="50">
        <f t="shared" si="0"/>
        <v>0</v>
      </c>
      <c r="I5" s="50">
        <f t="shared" si="0"/>
        <v>4857635</v>
      </c>
    </row>
    <row r="6" spans="1:9" s="67" customFormat="1" ht="12" customHeight="1">
      <c r="A6" s="68" t="s">
        <v>14</v>
      </c>
      <c r="B6" s="289" t="s">
        <v>376</v>
      </c>
      <c r="C6" s="69" t="s">
        <v>15</v>
      </c>
      <c r="D6" s="70"/>
      <c r="E6" s="70">
        <v>0</v>
      </c>
      <c r="F6" s="70">
        <f>G6-E6</f>
        <v>0</v>
      </c>
      <c r="G6" s="70">
        <v>0</v>
      </c>
      <c r="H6" s="70">
        <v>0</v>
      </c>
      <c r="I6" s="70">
        <f t="shared" ref="I6:I69" si="1">SUM(G6:H6)</f>
        <v>0</v>
      </c>
    </row>
    <row r="7" spans="1:9" s="67" customFormat="1" ht="12" customHeight="1">
      <c r="A7" s="71" t="s">
        <v>16</v>
      </c>
      <c r="B7" s="290" t="s">
        <v>377</v>
      </c>
      <c r="C7" s="72" t="s">
        <v>17</v>
      </c>
      <c r="D7" s="73"/>
      <c r="E7" s="73">
        <v>0</v>
      </c>
      <c r="F7" s="73">
        <f t="shared" ref="F7:F70" si="2">G7-E7</f>
        <v>0</v>
      </c>
      <c r="G7" s="73">
        <v>0</v>
      </c>
      <c r="H7" s="73">
        <v>0</v>
      </c>
      <c r="I7" s="73">
        <f t="shared" si="1"/>
        <v>0</v>
      </c>
    </row>
    <row r="8" spans="1:9" s="67" customFormat="1" ht="12" customHeight="1">
      <c r="A8" s="71" t="s">
        <v>18</v>
      </c>
      <c r="B8" s="290" t="s">
        <v>378</v>
      </c>
      <c r="C8" s="72" t="s">
        <v>637</v>
      </c>
      <c r="D8" s="73"/>
      <c r="E8" s="73">
        <v>0</v>
      </c>
      <c r="F8" s="73">
        <f t="shared" si="2"/>
        <v>0</v>
      </c>
      <c r="G8" s="73">
        <v>0</v>
      </c>
      <c r="H8" s="73">
        <v>0</v>
      </c>
      <c r="I8" s="73">
        <f t="shared" si="1"/>
        <v>0</v>
      </c>
    </row>
    <row r="9" spans="1:9" s="67" customFormat="1" ht="12" customHeight="1">
      <c r="A9" s="71" t="s">
        <v>19</v>
      </c>
      <c r="B9" s="290" t="s">
        <v>379</v>
      </c>
      <c r="C9" s="72" t="s">
        <v>20</v>
      </c>
      <c r="D9" s="73"/>
      <c r="E9" s="73">
        <v>0</v>
      </c>
      <c r="F9" s="73">
        <f t="shared" si="2"/>
        <v>0</v>
      </c>
      <c r="G9" s="73">
        <v>0</v>
      </c>
      <c r="H9" s="73">
        <v>0</v>
      </c>
      <c r="I9" s="73">
        <f t="shared" si="1"/>
        <v>0</v>
      </c>
    </row>
    <row r="10" spans="1:9" s="67" customFormat="1" ht="12" customHeight="1">
      <c r="A10" s="71" t="s">
        <v>21</v>
      </c>
      <c r="B10" s="290" t="s">
        <v>380</v>
      </c>
      <c r="C10" s="72" t="s">
        <v>638</v>
      </c>
      <c r="D10" s="73"/>
      <c r="E10" s="73">
        <v>5624762</v>
      </c>
      <c r="F10" s="73">
        <f t="shared" si="2"/>
        <v>-767127</v>
      </c>
      <c r="G10" s="73">
        <v>4857635</v>
      </c>
      <c r="H10" s="73"/>
      <c r="I10" s="73">
        <f t="shared" si="1"/>
        <v>4857635</v>
      </c>
    </row>
    <row r="11" spans="1:9" s="67" customFormat="1" ht="12" customHeight="1" thickBot="1">
      <c r="A11" s="74" t="s">
        <v>22</v>
      </c>
      <c r="B11" s="291" t="s">
        <v>381</v>
      </c>
      <c r="C11" s="75" t="s">
        <v>639</v>
      </c>
      <c r="D11" s="73"/>
      <c r="E11" s="73">
        <v>0</v>
      </c>
      <c r="F11" s="73">
        <f t="shared" si="2"/>
        <v>0</v>
      </c>
      <c r="G11" s="73">
        <v>0</v>
      </c>
      <c r="H11" s="73">
        <v>0</v>
      </c>
      <c r="I11" s="73">
        <f t="shared" si="1"/>
        <v>0</v>
      </c>
    </row>
    <row r="12" spans="1:9" s="67" customFormat="1" ht="12" customHeight="1" thickBot="1">
      <c r="A12" s="65" t="s">
        <v>23</v>
      </c>
      <c r="B12" s="288"/>
      <c r="C12" s="76" t="s">
        <v>24</v>
      </c>
      <c r="D12" s="50">
        <f>+D13+D14+D15+D16+D17</f>
        <v>1332000</v>
      </c>
      <c r="E12" s="50">
        <f t="shared" ref="E12:I12" si="3">+E13+E14+E15+E16+E17</f>
        <v>13518455</v>
      </c>
      <c r="F12" s="50">
        <f t="shared" si="3"/>
        <v>4439200</v>
      </c>
      <c r="G12" s="50">
        <f t="shared" si="3"/>
        <v>17957655</v>
      </c>
      <c r="H12" s="50">
        <f t="shared" si="3"/>
        <v>0</v>
      </c>
      <c r="I12" s="50">
        <f t="shared" si="3"/>
        <v>17957655</v>
      </c>
    </row>
    <row r="13" spans="1:9" s="67" customFormat="1" ht="12" customHeight="1">
      <c r="A13" s="68" t="s">
        <v>25</v>
      </c>
      <c r="B13" s="289" t="s">
        <v>382</v>
      </c>
      <c r="C13" s="69" t="s">
        <v>26</v>
      </c>
      <c r="D13" s="70"/>
      <c r="E13" s="70">
        <v>0</v>
      </c>
      <c r="F13" s="70">
        <f t="shared" si="2"/>
        <v>0</v>
      </c>
      <c r="G13" s="70">
        <v>0</v>
      </c>
      <c r="H13" s="70">
        <v>0</v>
      </c>
      <c r="I13" s="70">
        <f t="shared" si="1"/>
        <v>0</v>
      </c>
    </row>
    <row r="14" spans="1:9" s="67" customFormat="1" ht="12" customHeight="1">
      <c r="A14" s="71" t="s">
        <v>27</v>
      </c>
      <c r="B14" s="290" t="s">
        <v>383</v>
      </c>
      <c r="C14" s="72" t="s">
        <v>28</v>
      </c>
      <c r="D14" s="73"/>
      <c r="E14" s="73">
        <v>0</v>
      </c>
      <c r="F14" s="73">
        <f t="shared" si="2"/>
        <v>0</v>
      </c>
      <c r="G14" s="73">
        <v>0</v>
      </c>
      <c r="H14" s="73">
        <v>0</v>
      </c>
      <c r="I14" s="73">
        <f t="shared" si="1"/>
        <v>0</v>
      </c>
    </row>
    <row r="15" spans="1:9" s="67" customFormat="1" ht="12" customHeight="1">
      <c r="A15" s="71" t="s">
        <v>29</v>
      </c>
      <c r="B15" s="290" t="s">
        <v>384</v>
      </c>
      <c r="C15" s="72" t="s">
        <v>30</v>
      </c>
      <c r="D15" s="73"/>
      <c r="E15" s="73">
        <v>0</v>
      </c>
      <c r="F15" s="73">
        <f t="shared" si="2"/>
        <v>0</v>
      </c>
      <c r="G15" s="73">
        <v>0</v>
      </c>
      <c r="H15" s="73">
        <v>0</v>
      </c>
      <c r="I15" s="73">
        <f t="shared" si="1"/>
        <v>0</v>
      </c>
    </row>
    <row r="16" spans="1:9" s="67" customFormat="1" ht="12" customHeight="1">
      <c r="A16" s="71" t="s">
        <v>31</v>
      </c>
      <c r="B16" s="290" t="s">
        <v>385</v>
      </c>
      <c r="C16" s="72" t="s">
        <v>32</v>
      </c>
      <c r="D16" s="73"/>
      <c r="E16" s="73">
        <v>0</v>
      </c>
      <c r="F16" s="73">
        <f t="shared" si="2"/>
        <v>0</v>
      </c>
      <c r="G16" s="73">
        <v>0</v>
      </c>
      <c r="H16" s="73">
        <v>0</v>
      </c>
      <c r="I16" s="73">
        <f t="shared" si="1"/>
        <v>0</v>
      </c>
    </row>
    <row r="17" spans="1:9" s="67" customFormat="1" ht="12" customHeight="1" thickBot="1">
      <c r="A17" s="71" t="s">
        <v>33</v>
      </c>
      <c r="B17" s="290" t="s">
        <v>386</v>
      </c>
      <c r="C17" s="72" t="s">
        <v>34</v>
      </c>
      <c r="D17" s="73">
        <v>1332000</v>
      </c>
      <c r="E17" s="73">
        <v>13518455</v>
      </c>
      <c r="F17" s="73">
        <f t="shared" si="2"/>
        <v>4439200</v>
      </c>
      <c r="G17" s="73">
        <v>17957655</v>
      </c>
      <c r="H17" s="73"/>
      <c r="I17" s="73">
        <f t="shared" si="1"/>
        <v>17957655</v>
      </c>
    </row>
    <row r="18" spans="1:9" s="67" customFormat="1" ht="12" customHeight="1" thickBot="1">
      <c r="A18" s="65" t="s">
        <v>35</v>
      </c>
      <c r="B18" s="288" t="s">
        <v>387</v>
      </c>
      <c r="C18" s="66" t="s">
        <v>36</v>
      </c>
      <c r="D18" s="50">
        <f>+D19+D20+D21+D22+D23</f>
        <v>0</v>
      </c>
      <c r="E18" s="50">
        <f t="shared" ref="E18:I18" si="4">+E19+E20+E21+E22+E23</f>
        <v>14000000</v>
      </c>
      <c r="F18" s="50">
        <f t="shared" si="4"/>
        <v>56132000</v>
      </c>
      <c r="G18" s="50">
        <f t="shared" si="4"/>
        <v>70132000</v>
      </c>
      <c r="H18" s="50">
        <f t="shared" si="4"/>
        <v>0</v>
      </c>
      <c r="I18" s="50">
        <f t="shared" si="4"/>
        <v>70132000</v>
      </c>
    </row>
    <row r="19" spans="1:9" s="67" customFormat="1" ht="12" customHeight="1">
      <c r="A19" s="68" t="s">
        <v>37</v>
      </c>
      <c r="B19" s="289" t="s">
        <v>388</v>
      </c>
      <c r="C19" s="69" t="s">
        <v>38</v>
      </c>
      <c r="D19" s="70"/>
      <c r="E19" s="70">
        <v>14000000</v>
      </c>
      <c r="F19" s="70">
        <f t="shared" si="2"/>
        <v>382000</v>
      </c>
      <c r="G19" s="70">
        <v>14382000</v>
      </c>
      <c r="H19" s="70">
        <v>0</v>
      </c>
      <c r="I19" s="70">
        <f t="shared" si="1"/>
        <v>14382000</v>
      </c>
    </row>
    <row r="20" spans="1:9" s="67" customFormat="1" ht="12" customHeight="1">
      <c r="A20" s="71" t="s">
        <v>39</v>
      </c>
      <c r="B20" s="290" t="s">
        <v>389</v>
      </c>
      <c r="C20" s="72" t="s">
        <v>40</v>
      </c>
      <c r="D20" s="73"/>
      <c r="E20" s="73">
        <v>0</v>
      </c>
      <c r="F20" s="73">
        <f t="shared" si="2"/>
        <v>0</v>
      </c>
      <c r="G20" s="73">
        <v>0</v>
      </c>
      <c r="H20" s="73">
        <v>0</v>
      </c>
      <c r="I20" s="73">
        <f t="shared" si="1"/>
        <v>0</v>
      </c>
    </row>
    <row r="21" spans="1:9" s="67" customFormat="1" ht="12" customHeight="1">
      <c r="A21" s="71" t="s">
        <v>41</v>
      </c>
      <c r="B21" s="290" t="s">
        <v>390</v>
      </c>
      <c r="C21" s="72" t="s">
        <v>42</v>
      </c>
      <c r="D21" s="73"/>
      <c r="E21" s="73">
        <v>0</v>
      </c>
      <c r="F21" s="73">
        <f t="shared" si="2"/>
        <v>0</v>
      </c>
      <c r="G21" s="73">
        <v>0</v>
      </c>
      <c r="H21" s="73">
        <v>0</v>
      </c>
      <c r="I21" s="73">
        <f t="shared" si="1"/>
        <v>0</v>
      </c>
    </row>
    <row r="22" spans="1:9" s="67" customFormat="1" ht="12" customHeight="1">
      <c r="A22" s="71" t="s">
        <v>43</v>
      </c>
      <c r="B22" s="290" t="s">
        <v>391</v>
      </c>
      <c r="C22" s="72" t="s">
        <v>44</v>
      </c>
      <c r="D22" s="73"/>
      <c r="E22" s="73">
        <v>0</v>
      </c>
      <c r="F22" s="73">
        <f t="shared" si="2"/>
        <v>0</v>
      </c>
      <c r="G22" s="73">
        <v>0</v>
      </c>
      <c r="H22" s="73">
        <v>0</v>
      </c>
      <c r="I22" s="73">
        <f t="shared" si="1"/>
        <v>0</v>
      </c>
    </row>
    <row r="23" spans="1:9" s="67" customFormat="1" ht="12" customHeight="1" thickBot="1">
      <c r="A23" s="71" t="s">
        <v>45</v>
      </c>
      <c r="B23" s="290" t="s">
        <v>392</v>
      </c>
      <c r="C23" s="72" t="s">
        <v>46</v>
      </c>
      <c r="D23" s="73"/>
      <c r="E23" s="73">
        <v>0</v>
      </c>
      <c r="F23" s="73">
        <f t="shared" si="2"/>
        <v>55750000</v>
      </c>
      <c r="G23" s="73">
        <v>55750000</v>
      </c>
      <c r="H23" s="73">
        <v>0</v>
      </c>
      <c r="I23" s="73">
        <f t="shared" si="1"/>
        <v>55750000</v>
      </c>
    </row>
    <row r="24" spans="1:9" s="67" customFormat="1" ht="12" customHeight="1" thickBot="1">
      <c r="A24" s="65" t="s">
        <v>47</v>
      </c>
      <c r="B24" s="288" t="s">
        <v>393</v>
      </c>
      <c r="C24" s="66" t="s">
        <v>48</v>
      </c>
      <c r="D24" s="55">
        <f>SUM(D25:D31)</f>
        <v>336085000</v>
      </c>
      <c r="E24" s="55">
        <f t="shared" ref="E24:I24" si="5">SUM(E25:E31)</f>
        <v>325675377</v>
      </c>
      <c r="F24" s="55">
        <f t="shared" si="5"/>
        <v>25628245</v>
      </c>
      <c r="G24" s="55">
        <f t="shared" si="5"/>
        <v>351303622</v>
      </c>
      <c r="H24" s="55">
        <f t="shared" si="5"/>
        <v>0</v>
      </c>
      <c r="I24" s="55">
        <f t="shared" si="5"/>
        <v>351303622</v>
      </c>
    </row>
    <row r="25" spans="1:9" s="67" customFormat="1" ht="12" customHeight="1">
      <c r="A25" s="68" t="s">
        <v>458</v>
      </c>
      <c r="B25" s="289" t="s">
        <v>394</v>
      </c>
      <c r="C25" s="69" t="s">
        <v>644</v>
      </c>
      <c r="D25" s="78"/>
      <c r="E25" s="78">
        <v>0</v>
      </c>
      <c r="F25" s="78">
        <f t="shared" si="2"/>
        <v>0</v>
      </c>
      <c r="G25" s="78">
        <v>0</v>
      </c>
      <c r="H25" s="78">
        <v>0</v>
      </c>
      <c r="I25" s="78">
        <f t="shared" si="1"/>
        <v>0</v>
      </c>
    </row>
    <row r="26" spans="1:9" s="67" customFormat="1" ht="12" customHeight="1">
      <c r="A26" s="68" t="s">
        <v>459</v>
      </c>
      <c r="B26" s="289" t="s">
        <v>711</v>
      </c>
      <c r="C26" s="69" t="s">
        <v>710</v>
      </c>
      <c r="D26" s="78"/>
      <c r="E26" s="78">
        <v>0</v>
      </c>
      <c r="F26" s="78">
        <f t="shared" si="2"/>
        <v>0</v>
      </c>
      <c r="G26" s="78">
        <v>0</v>
      </c>
      <c r="H26" s="78">
        <v>0</v>
      </c>
      <c r="I26" s="78">
        <f t="shared" si="1"/>
        <v>0</v>
      </c>
    </row>
    <row r="27" spans="1:9" s="67" customFormat="1" ht="12" customHeight="1">
      <c r="A27" s="68" t="s">
        <v>460</v>
      </c>
      <c r="B27" s="290" t="s">
        <v>640</v>
      </c>
      <c r="C27" s="72" t="s">
        <v>645</v>
      </c>
      <c r="D27" s="78">
        <v>336085000</v>
      </c>
      <c r="E27" s="78">
        <v>325675377</v>
      </c>
      <c r="F27" s="78">
        <f t="shared" si="2"/>
        <v>25628245</v>
      </c>
      <c r="G27" s="73">
        <v>351303622</v>
      </c>
      <c r="H27" s="73"/>
      <c r="I27" s="73">
        <f t="shared" si="1"/>
        <v>351303622</v>
      </c>
    </row>
    <row r="28" spans="1:9" s="67" customFormat="1" ht="12" customHeight="1">
      <c r="A28" s="68" t="s">
        <v>461</v>
      </c>
      <c r="B28" s="290" t="s">
        <v>641</v>
      </c>
      <c r="C28" s="72" t="s">
        <v>646</v>
      </c>
      <c r="D28" s="73"/>
      <c r="E28" s="73">
        <v>0</v>
      </c>
      <c r="F28" s="73">
        <f t="shared" si="2"/>
        <v>0</v>
      </c>
      <c r="G28" s="73">
        <v>0</v>
      </c>
      <c r="H28" s="73">
        <v>0</v>
      </c>
      <c r="I28" s="73">
        <f t="shared" si="1"/>
        <v>0</v>
      </c>
    </row>
    <row r="29" spans="1:9" s="67" customFormat="1" ht="12" customHeight="1">
      <c r="A29" s="68" t="s">
        <v>462</v>
      </c>
      <c r="B29" s="290" t="s">
        <v>395</v>
      </c>
      <c r="C29" s="72" t="s">
        <v>647</v>
      </c>
      <c r="D29" s="73"/>
      <c r="E29" s="73">
        <v>0</v>
      </c>
      <c r="F29" s="73">
        <f t="shared" si="2"/>
        <v>0</v>
      </c>
      <c r="G29" s="73">
        <v>0</v>
      </c>
      <c r="H29" s="73">
        <v>0</v>
      </c>
      <c r="I29" s="73">
        <f t="shared" si="1"/>
        <v>0</v>
      </c>
    </row>
    <row r="30" spans="1:9" s="67" customFormat="1" ht="12" customHeight="1">
      <c r="A30" s="68" t="s">
        <v>463</v>
      </c>
      <c r="B30" s="291" t="s">
        <v>396</v>
      </c>
      <c r="C30" s="75" t="s">
        <v>648</v>
      </c>
      <c r="D30" s="73"/>
      <c r="E30" s="77">
        <v>0</v>
      </c>
      <c r="F30" s="77">
        <f t="shared" si="2"/>
        <v>0</v>
      </c>
      <c r="G30" s="77">
        <v>0</v>
      </c>
      <c r="H30" s="77">
        <v>0</v>
      </c>
      <c r="I30" s="77">
        <f t="shared" si="1"/>
        <v>0</v>
      </c>
    </row>
    <row r="31" spans="1:9" s="67" customFormat="1" ht="12" customHeight="1" thickBot="1">
      <c r="A31" s="68" t="s">
        <v>712</v>
      </c>
      <c r="B31" s="291" t="s">
        <v>397</v>
      </c>
      <c r="C31" s="75" t="s">
        <v>643</v>
      </c>
      <c r="D31" s="77"/>
      <c r="E31" s="77">
        <v>0</v>
      </c>
      <c r="F31" s="77">
        <f t="shared" si="2"/>
        <v>0</v>
      </c>
      <c r="G31" s="77">
        <v>0</v>
      </c>
      <c r="H31" s="77">
        <v>0</v>
      </c>
      <c r="I31" s="77">
        <f t="shared" si="1"/>
        <v>0</v>
      </c>
    </row>
    <row r="32" spans="1:9" s="67" customFormat="1" ht="12" customHeight="1" thickBot="1">
      <c r="A32" s="65" t="s">
        <v>49</v>
      </c>
      <c r="B32" s="288" t="s">
        <v>398</v>
      </c>
      <c r="C32" s="66" t="s">
        <v>50</v>
      </c>
      <c r="D32" s="50">
        <f>SUM(D33:D42)</f>
        <v>28234000</v>
      </c>
      <c r="E32" s="50">
        <f t="shared" ref="E32:I32" si="6">SUM(E33:E42)</f>
        <v>34869700</v>
      </c>
      <c r="F32" s="50">
        <f t="shared" si="6"/>
        <v>1265000</v>
      </c>
      <c r="G32" s="50">
        <f t="shared" si="6"/>
        <v>36134700</v>
      </c>
      <c r="H32" s="50">
        <f t="shared" si="6"/>
        <v>0</v>
      </c>
      <c r="I32" s="50">
        <f t="shared" si="6"/>
        <v>36134700</v>
      </c>
    </row>
    <row r="33" spans="1:9" s="67" customFormat="1" ht="12" customHeight="1">
      <c r="A33" s="68" t="s">
        <v>51</v>
      </c>
      <c r="B33" s="289" t="s">
        <v>399</v>
      </c>
      <c r="C33" s="69" t="s">
        <v>52</v>
      </c>
      <c r="D33" s="70"/>
      <c r="E33" s="70">
        <v>344000</v>
      </c>
      <c r="F33" s="70">
        <f t="shared" si="2"/>
        <v>1275000</v>
      </c>
      <c r="G33" s="70">
        <v>1619000</v>
      </c>
      <c r="H33" s="70"/>
      <c r="I33" s="70">
        <f t="shared" si="1"/>
        <v>1619000</v>
      </c>
    </row>
    <row r="34" spans="1:9" s="67" customFormat="1" ht="12" customHeight="1">
      <c r="A34" s="71" t="s">
        <v>53</v>
      </c>
      <c r="B34" s="290" t="s">
        <v>400</v>
      </c>
      <c r="C34" s="72" t="s">
        <v>54</v>
      </c>
      <c r="D34" s="73"/>
      <c r="E34" s="73">
        <v>26629000</v>
      </c>
      <c r="F34" s="73">
        <f t="shared" si="2"/>
        <v>-10000</v>
      </c>
      <c r="G34" s="73">
        <v>26619000</v>
      </c>
      <c r="H34" s="73"/>
      <c r="I34" s="73">
        <f t="shared" si="1"/>
        <v>26619000</v>
      </c>
    </row>
    <row r="35" spans="1:9" s="67" customFormat="1" ht="12" customHeight="1">
      <c r="A35" s="71" t="s">
        <v>55</v>
      </c>
      <c r="B35" s="290" t="s">
        <v>401</v>
      </c>
      <c r="C35" s="72" t="s">
        <v>56</v>
      </c>
      <c r="D35" s="73"/>
      <c r="E35" s="73">
        <v>2960000</v>
      </c>
      <c r="F35" s="73">
        <f t="shared" si="2"/>
        <v>0</v>
      </c>
      <c r="G35" s="73">
        <v>2960000</v>
      </c>
      <c r="H35" s="73"/>
      <c r="I35" s="73">
        <f t="shared" si="1"/>
        <v>2960000</v>
      </c>
    </row>
    <row r="36" spans="1:9" s="67" customFormat="1" ht="12" customHeight="1">
      <c r="A36" s="71" t="s">
        <v>57</v>
      </c>
      <c r="B36" s="290" t="s">
        <v>402</v>
      </c>
      <c r="C36" s="72" t="s">
        <v>58</v>
      </c>
      <c r="D36" s="73">
        <v>1400000</v>
      </c>
      <c r="E36" s="73">
        <v>2035700</v>
      </c>
      <c r="F36" s="73">
        <f t="shared" si="2"/>
        <v>0</v>
      </c>
      <c r="G36" s="73">
        <v>2035700</v>
      </c>
      <c r="H36" s="73"/>
      <c r="I36" s="73">
        <f t="shared" si="1"/>
        <v>2035700</v>
      </c>
    </row>
    <row r="37" spans="1:9" s="67" customFormat="1" ht="12" customHeight="1">
      <c r="A37" s="71" t="s">
        <v>59</v>
      </c>
      <c r="B37" s="290" t="s">
        <v>403</v>
      </c>
      <c r="C37" s="72" t="s">
        <v>60</v>
      </c>
      <c r="D37" s="73"/>
      <c r="E37" s="73">
        <v>0</v>
      </c>
      <c r="F37" s="73">
        <f t="shared" si="2"/>
        <v>0</v>
      </c>
      <c r="G37" s="73">
        <v>0</v>
      </c>
      <c r="H37" s="73"/>
      <c r="I37" s="73">
        <f t="shared" si="1"/>
        <v>0</v>
      </c>
    </row>
    <row r="38" spans="1:9" s="67" customFormat="1" ht="12" customHeight="1">
      <c r="A38" s="71" t="s">
        <v>61</v>
      </c>
      <c r="B38" s="290" t="s">
        <v>404</v>
      </c>
      <c r="C38" s="72" t="s">
        <v>62</v>
      </c>
      <c r="D38" s="73"/>
      <c r="E38" s="73">
        <v>2900000</v>
      </c>
      <c r="F38" s="73">
        <f t="shared" si="2"/>
        <v>0</v>
      </c>
      <c r="G38" s="73">
        <v>2900000</v>
      </c>
      <c r="H38" s="73"/>
      <c r="I38" s="73">
        <f t="shared" si="1"/>
        <v>2900000</v>
      </c>
    </row>
    <row r="39" spans="1:9" s="67" customFormat="1" ht="12" customHeight="1">
      <c r="A39" s="71" t="s">
        <v>63</v>
      </c>
      <c r="B39" s="290" t="s">
        <v>405</v>
      </c>
      <c r="C39" s="72" t="s">
        <v>64</v>
      </c>
      <c r="D39" s="73"/>
      <c r="E39" s="73">
        <v>0</v>
      </c>
      <c r="F39" s="73">
        <f t="shared" si="2"/>
        <v>0</v>
      </c>
      <c r="G39" s="73">
        <v>0</v>
      </c>
      <c r="H39" s="73"/>
      <c r="I39" s="73">
        <f t="shared" si="1"/>
        <v>0</v>
      </c>
    </row>
    <row r="40" spans="1:9" s="67" customFormat="1" ht="12" customHeight="1">
      <c r="A40" s="71" t="s">
        <v>65</v>
      </c>
      <c r="B40" s="290" t="s">
        <v>406</v>
      </c>
      <c r="C40" s="72" t="s">
        <v>66</v>
      </c>
      <c r="D40" s="73"/>
      <c r="E40" s="73">
        <v>1000</v>
      </c>
      <c r="F40" s="73">
        <f t="shared" si="2"/>
        <v>0</v>
      </c>
      <c r="G40" s="73">
        <v>1000</v>
      </c>
      <c r="H40" s="73"/>
      <c r="I40" s="73">
        <f t="shared" si="1"/>
        <v>1000</v>
      </c>
    </row>
    <row r="41" spans="1:9" s="67" customFormat="1" ht="12" customHeight="1">
      <c r="A41" s="71" t="s">
        <v>67</v>
      </c>
      <c r="B41" s="290" t="s">
        <v>407</v>
      </c>
      <c r="C41" s="72" t="s">
        <v>68</v>
      </c>
      <c r="D41" s="79"/>
      <c r="E41" s="79">
        <v>0</v>
      </c>
      <c r="F41" s="79">
        <f t="shared" si="2"/>
        <v>0</v>
      </c>
      <c r="G41" s="79">
        <v>0</v>
      </c>
      <c r="H41" s="79"/>
      <c r="I41" s="79">
        <f t="shared" si="1"/>
        <v>0</v>
      </c>
    </row>
    <row r="42" spans="1:9" s="67" customFormat="1" ht="12" customHeight="1" thickBot="1">
      <c r="A42" s="74" t="s">
        <v>69</v>
      </c>
      <c r="B42" s="290" t="s">
        <v>408</v>
      </c>
      <c r="C42" s="75" t="s">
        <v>70</v>
      </c>
      <c r="D42" s="80">
        <v>26834000</v>
      </c>
      <c r="E42" s="80">
        <v>0</v>
      </c>
      <c r="F42" s="80">
        <f t="shared" si="2"/>
        <v>0</v>
      </c>
      <c r="G42" s="80">
        <v>0</v>
      </c>
      <c r="H42" s="80"/>
      <c r="I42" s="80">
        <f t="shared" si="1"/>
        <v>0</v>
      </c>
    </row>
    <row r="43" spans="1:9" s="67" customFormat="1" ht="12" customHeight="1" thickBot="1">
      <c r="A43" s="65" t="s">
        <v>71</v>
      </c>
      <c r="B43" s="288" t="s">
        <v>409</v>
      </c>
      <c r="C43" s="66" t="s">
        <v>72</v>
      </c>
      <c r="D43" s="50">
        <f>SUM(D44:D48)</f>
        <v>40000000</v>
      </c>
      <c r="E43" s="50">
        <f t="shared" ref="E43:I43" si="7">SUM(E44:E48)</f>
        <v>20000000</v>
      </c>
      <c r="F43" s="50">
        <f t="shared" si="7"/>
        <v>0</v>
      </c>
      <c r="G43" s="50">
        <f t="shared" si="7"/>
        <v>20000000</v>
      </c>
      <c r="H43" s="50">
        <f t="shared" si="7"/>
        <v>0</v>
      </c>
      <c r="I43" s="50">
        <f t="shared" si="7"/>
        <v>20000000</v>
      </c>
    </row>
    <row r="44" spans="1:9" s="67" customFormat="1" ht="12" customHeight="1">
      <c r="A44" s="68" t="s">
        <v>73</v>
      </c>
      <c r="B44" s="289" t="s">
        <v>410</v>
      </c>
      <c r="C44" s="69" t="s">
        <v>74</v>
      </c>
      <c r="D44" s="81"/>
      <c r="E44" s="81">
        <v>0</v>
      </c>
      <c r="F44" s="81">
        <f t="shared" si="2"/>
        <v>0</v>
      </c>
      <c r="G44" s="81">
        <v>0</v>
      </c>
      <c r="H44" s="81">
        <v>0</v>
      </c>
      <c r="I44" s="81">
        <f t="shared" si="1"/>
        <v>0</v>
      </c>
    </row>
    <row r="45" spans="1:9" s="67" customFormat="1" ht="12" customHeight="1">
      <c r="A45" s="71" t="s">
        <v>75</v>
      </c>
      <c r="B45" s="290" t="s">
        <v>411</v>
      </c>
      <c r="C45" s="72" t="s">
        <v>76</v>
      </c>
      <c r="D45" s="79">
        <v>20000000</v>
      </c>
      <c r="E45" s="79">
        <v>20000000</v>
      </c>
      <c r="F45" s="79">
        <f t="shared" si="2"/>
        <v>0</v>
      </c>
      <c r="G45" s="79">
        <v>20000000</v>
      </c>
      <c r="H45" s="79"/>
      <c r="I45" s="79">
        <f t="shared" si="1"/>
        <v>20000000</v>
      </c>
    </row>
    <row r="46" spans="1:9" s="67" customFormat="1" ht="12" customHeight="1">
      <c r="A46" s="71" t="s">
        <v>77</v>
      </c>
      <c r="B46" s="290" t="s">
        <v>412</v>
      </c>
      <c r="C46" s="72" t="s">
        <v>78</v>
      </c>
      <c r="D46" s="79">
        <v>20000000</v>
      </c>
      <c r="E46" s="79">
        <v>0</v>
      </c>
      <c r="F46" s="79">
        <f t="shared" si="2"/>
        <v>0</v>
      </c>
      <c r="G46" s="79">
        <v>0</v>
      </c>
      <c r="H46" s="79"/>
      <c r="I46" s="79">
        <f t="shared" si="1"/>
        <v>0</v>
      </c>
    </row>
    <row r="47" spans="1:9" s="67" customFormat="1" ht="12" customHeight="1">
      <c r="A47" s="71" t="s">
        <v>79</v>
      </c>
      <c r="B47" s="290" t="s">
        <v>413</v>
      </c>
      <c r="C47" s="72" t="s">
        <v>80</v>
      </c>
      <c r="D47" s="79"/>
      <c r="E47" s="79">
        <v>0</v>
      </c>
      <c r="F47" s="79">
        <f t="shared" si="2"/>
        <v>0</v>
      </c>
      <c r="G47" s="79">
        <v>0</v>
      </c>
      <c r="H47" s="79">
        <v>0</v>
      </c>
      <c r="I47" s="79">
        <f t="shared" si="1"/>
        <v>0</v>
      </c>
    </row>
    <row r="48" spans="1:9" s="67" customFormat="1" ht="12" customHeight="1" thickBot="1">
      <c r="A48" s="74" t="s">
        <v>81</v>
      </c>
      <c r="B48" s="290" t="s">
        <v>414</v>
      </c>
      <c r="C48" s="75" t="s">
        <v>82</v>
      </c>
      <c r="D48" s="80"/>
      <c r="E48" s="80">
        <v>0</v>
      </c>
      <c r="F48" s="80">
        <f t="shared" si="2"/>
        <v>0</v>
      </c>
      <c r="G48" s="80">
        <v>0</v>
      </c>
      <c r="H48" s="80">
        <v>0</v>
      </c>
      <c r="I48" s="80">
        <f t="shared" si="1"/>
        <v>0</v>
      </c>
    </row>
    <row r="49" spans="1:9" s="67" customFormat="1" ht="12" customHeight="1" thickBot="1">
      <c r="A49" s="65" t="s">
        <v>83</v>
      </c>
      <c r="B49" s="288" t="s">
        <v>415</v>
      </c>
      <c r="C49" s="66" t="s">
        <v>84</v>
      </c>
      <c r="D49" s="50">
        <f>SUM(D50:D54)</f>
        <v>0</v>
      </c>
      <c r="E49" s="50">
        <f t="shared" ref="E49:I49" si="8">SUM(E50:E54)</f>
        <v>3500000</v>
      </c>
      <c r="F49" s="50">
        <f t="shared" si="8"/>
        <v>0</v>
      </c>
      <c r="G49" s="50">
        <f t="shared" si="8"/>
        <v>3500000</v>
      </c>
      <c r="H49" s="50">
        <f t="shared" si="8"/>
        <v>0</v>
      </c>
      <c r="I49" s="50">
        <f t="shared" si="8"/>
        <v>3500000</v>
      </c>
    </row>
    <row r="50" spans="1:9" s="67" customFormat="1" ht="12" customHeight="1">
      <c r="A50" s="68" t="s">
        <v>654</v>
      </c>
      <c r="B50" s="289" t="s">
        <v>416</v>
      </c>
      <c r="C50" s="69" t="s">
        <v>651</v>
      </c>
      <c r="D50" s="70"/>
      <c r="E50" s="70">
        <v>0</v>
      </c>
      <c r="F50" s="70">
        <f t="shared" si="2"/>
        <v>0</v>
      </c>
      <c r="G50" s="70">
        <v>0</v>
      </c>
      <c r="H50" s="70">
        <v>0</v>
      </c>
      <c r="I50" s="70">
        <f t="shared" si="1"/>
        <v>0</v>
      </c>
    </row>
    <row r="51" spans="1:9" s="67" customFormat="1" ht="12" customHeight="1">
      <c r="A51" s="71" t="s">
        <v>655</v>
      </c>
      <c r="B51" s="290" t="s">
        <v>417</v>
      </c>
      <c r="C51" s="72" t="s">
        <v>652</v>
      </c>
      <c r="D51" s="73"/>
      <c r="E51" s="73">
        <v>0</v>
      </c>
      <c r="F51" s="73">
        <f t="shared" si="2"/>
        <v>0</v>
      </c>
      <c r="G51" s="73">
        <v>0</v>
      </c>
      <c r="H51" s="73">
        <v>0</v>
      </c>
      <c r="I51" s="73">
        <f t="shared" si="1"/>
        <v>0</v>
      </c>
    </row>
    <row r="52" spans="1:9" s="67" customFormat="1" ht="12.75">
      <c r="A52" s="71" t="s">
        <v>656</v>
      </c>
      <c r="B52" s="290" t="s">
        <v>418</v>
      </c>
      <c r="C52" s="72" t="s">
        <v>700</v>
      </c>
      <c r="D52" s="73"/>
      <c r="E52" s="73">
        <v>0</v>
      </c>
      <c r="F52" s="73">
        <f t="shared" si="2"/>
        <v>0</v>
      </c>
      <c r="G52" s="73">
        <v>0</v>
      </c>
      <c r="H52" s="73">
        <v>0</v>
      </c>
      <c r="I52" s="73">
        <f t="shared" si="1"/>
        <v>0</v>
      </c>
    </row>
    <row r="53" spans="1:9" s="67" customFormat="1" ht="12" customHeight="1">
      <c r="A53" s="74" t="s">
        <v>657</v>
      </c>
      <c r="B53" s="291" t="s">
        <v>653</v>
      </c>
      <c r="C53" s="75" t="s">
        <v>659</v>
      </c>
      <c r="D53" s="77"/>
      <c r="E53" s="77">
        <v>1500000</v>
      </c>
      <c r="F53" s="77">
        <f t="shared" si="2"/>
        <v>0</v>
      </c>
      <c r="G53" s="73">
        <v>1500000</v>
      </c>
      <c r="H53" s="73"/>
      <c r="I53" s="73">
        <f t="shared" si="1"/>
        <v>1500000</v>
      </c>
    </row>
    <row r="54" spans="1:9" s="67" customFormat="1" ht="12" customHeight="1" thickBot="1">
      <c r="A54" s="74" t="s">
        <v>658</v>
      </c>
      <c r="B54" s="291" t="s">
        <v>650</v>
      </c>
      <c r="C54" s="75" t="s">
        <v>660</v>
      </c>
      <c r="D54" s="77"/>
      <c r="E54" s="77">
        <v>2000000</v>
      </c>
      <c r="F54" s="77">
        <f t="shared" si="2"/>
        <v>0</v>
      </c>
      <c r="G54" s="73">
        <v>2000000</v>
      </c>
      <c r="H54" s="73">
        <v>0</v>
      </c>
      <c r="I54" s="73">
        <f t="shared" si="1"/>
        <v>2000000</v>
      </c>
    </row>
    <row r="55" spans="1:9" s="67" customFormat="1" ht="12" customHeight="1" thickBot="1">
      <c r="A55" s="65" t="s">
        <v>89</v>
      </c>
      <c r="B55" s="288" t="s">
        <v>419</v>
      </c>
      <c r="C55" s="76" t="s">
        <v>90</v>
      </c>
      <c r="D55" s="50">
        <f>SUM(D56:D60)</f>
        <v>0</v>
      </c>
      <c r="E55" s="50">
        <f t="shared" ref="E55:I55" si="9">SUM(E56:E60)</f>
        <v>0</v>
      </c>
      <c r="F55" s="50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</row>
    <row r="56" spans="1:9" s="67" customFormat="1" ht="12" customHeight="1">
      <c r="A56" s="68" t="s">
        <v>666</v>
      </c>
      <c r="B56" s="289" t="s">
        <v>420</v>
      </c>
      <c r="C56" s="69" t="s">
        <v>661</v>
      </c>
      <c r="D56" s="79"/>
      <c r="E56" s="79">
        <v>0</v>
      </c>
      <c r="F56" s="79">
        <f t="shared" si="2"/>
        <v>0</v>
      </c>
      <c r="G56" s="79">
        <v>0</v>
      </c>
      <c r="H56" s="79">
        <v>0</v>
      </c>
      <c r="I56" s="79">
        <f t="shared" si="1"/>
        <v>0</v>
      </c>
    </row>
    <row r="57" spans="1:9" s="67" customFormat="1" ht="12" customHeight="1">
      <c r="A57" s="71" t="s">
        <v>667</v>
      </c>
      <c r="B57" s="289" t="s">
        <v>421</v>
      </c>
      <c r="C57" s="72" t="s">
        <v>662</v>
      </c>
      <c r="D57" s="79"/>
      <c r="E57" s="79">
        <v>0</v>
      </c>
      <c r="F57" s="79">
        <f t="shared" si="2"/>
        <v>0</v>
      </c>
      <c r="G57" s="79">
        <v>0</v>
      </c>
      <c r="H57" s="79">
        <v>0</v>
      </c>
      <c r="I57" s="79">
        <f t="shared" si="1"/>
        <v>0</v>
      </c>
    </row>
    <row r="58" spans="1:9" s="67" customFormat="1" ht="11.25" customHeight="1">
      <c r="A58" s="71" t="s">
        <v>668</v>
      </c>
      <c r="B58" s="289" t="s">
        <v>422</v>
      </c>
      <c r="C58" s="72" t="s">
        <v>701</v>
      </c>
      <c r="D58" s="79"/>
      <c r="E58" s="79">
        <v>0</v>
      </c>
      <c r="F58" s="79">
        <f t="shared" si="2"/>
        <v>0</v>
      </c>
      <c r="G58" s="79">
        <v>0</v>
      </c>
      <c r="H58" s="79">
        <v>0</v>
      </c>
      <c r="I58" s="79">
        <f t="shared" si="1"/>
        <v>0</v>
      </c>
    </row>
    <row r="59" spans="1:9" s="67" customFormat="1" ht="12" customHeight="1">
      <c r="A59" s="74" t="s">
        <v>669</v>
      </c>
      <c r="B59" s="295" t="s">
        <v>664</v>
      </c>
      <c r="C59" s="75" t="s">
        <v>663</v>
      </c>
      <c r="D59" s="79"/>
      <c r="E59" s="79">
        <v>0</v>
      </c>
      <c r="F59" s="79">
        <f t="shared" si="2"/>
        <v>0</v>
      </c>
      <c r="G59" s="79">
        <v>0</v>
      </c>
      <c r="H59" s="79">
        <v>0</v>
      </c>
      <c r="I59" s="79">
        <f t="shared" si="1"/>
        <v>0</v>
      </c>
    </row>
    <row r="60" spans="1:9" s="67" customFormat="1" ht="12" customHeight="1" thickBot="1">
      <c r="A60" s="74" t="s">
        <v>670</v>
      </c>
      <c r="B60" s="291" t="s">
        <v>671</v>
      </c>
      <c r="C60" s="75" t="s">
        <v>665</v>
      </c>
      <c r="D60" s="79"/>
      <c r="E60" s="79">
        <v>0</v>
      </c>
      <c r="F60" s="79">
        <f t="shared" si="2"/>
        <v>0</v>
      </c>
      <c r="G60" s="79">
        <v>0</v>
      </c>
      <c r="H60" s="79">
        <v>0</v>
      </c>
      <c r="I60" s="79">
        <f t="shared" si="1"/>
        <v>0</v>
      </c>
    </row>
    <row r="61" spans="1:9" s="67" customFormat="1" ht="12" customHeight="1" thickBot="1">
      <c r="A61" s="65" t="s">
        <v>95</v>
      </c>
      <c r="B61" s="288"/>
      <c r="C61" s="66" t="s">
        <v>96</v>
      </c>
      <c r="D61" s="55">
        <f>+D5+D12+D18+D24+D32+D43+D49+D55</f>
        <v>405651000</v>
      </c>
      <c r="E61" s="55">
        <f t="shared" ref="E61:I61" si="10">+E5+E12+E18+E24+E32+E43+E49+E55</f>
        <v>417188294</v>
      </c>
      <c r="F61" s="55">
        <f t="shared" si="10"/>
        <v>86697318</v>
      </c>
      <c r="G61" s="55">
        <f t="shared" si="10"/>
        <v>503885612</v>
      </c>
      <c r="H61" s="55">
        <f t="shared" si="10"/>
        <v>0</v>
      </c>
      <c r="I61" s="55">
        <f t="shared" si="10"/>
        <v>503885612</v>
      </c>
    </row>
    <row r="62" spans="1:9" s="67" customFormat="1" ht="12" customHeight="1" thickBot="1">
      <c r="A62" s="82" t="s">
        <v>97</v>
      </c>
      <c r="B62" s="288" t="s">
        <v>424</v>
      </c>
      <c r="C62" s="76" t="s">
        <v>98</v>
      </c>
      <c r="D62" s="50">
        <f>SUM(D63:D65)</f>
        <v>0</v>
      </c>
      <c r="E62" s="50">
        <v>0</v>
      </c>
      <c r="F62" s="50">
        <f t="shared" ref="F62:I62" si="11">SUM(F63:F65)</f>
        <v>0</v>
      </c>
      <c r="G62" s="50">
        <v>0</v>
      </c>
      <c r="H62" s="50">
        <f t="shared" si="11"/>
        <v>0</v>
      </c>
      <c r="I62" s="50">
        <f t="shared" si="11"/>
        <v>0</v>
      </c>
    </row>
    <row r="63" spans="1:9" s="67" customFormat="1" ht="12" customHeight="1">
      <c r="A63" s="68" t="s">
        <v>99</v>
      </c>
      <c r="B63" s="289" t="s">
        <v>425</v>
      </c>
      <c r="C63" s="69" t="s">
        <v>100</v>
      </c>
      <c r="D63" s="79"/>
      <c r="E63" s="79">
        <v>0</v>
      </c>
      <c r="F63" s="79">
        <f t="shared" si="2"/>
        <v>0</v>
      </c>
      <c r="G63" s="79">
        <v>0</v>
      </c>
      <c r="H63" s="79">
        <v>0</v>
      </c>
      <c r="I63" s="79">
        <f t="shared" si="1"/>
        <v>0</v>
      </c>
    </row>
    <row r="64" spans="1:9" s="67" customFormat="1" ht="12" customHeight="1">
      <c r="A64" s="71" t="s">
        <v>101</v>
      </c>
      <c r="B64" s="289" t="s">
        <v>426</v>
      </c>
      <c r="C64" s="72" t="s">
        <v>102</v>
      </c>
      <c r="D64" s="79"/>
      <c r="E64" s="79">
        <v>0</v>
      </c>
      <c r="F64" s="79">
        <f t="shared" si="2"/>
        <v>0</v>
      </c>
      <c r="G64" s="79">
        <v>0</v>
      </c>
      <c r="H64" s="79">
        <v>0</v>
      </c>
      <c r="I64" s="79">
        <f t="shared" si="1"/>
        <v>0</v>
      </c>
    </row>
    <row r="65" spans="1:9" s="67" customFormat="1" ht="12" customHeight="1" thickBot="1">
      <c r="A65" s="74" t="s">
        <v>103</v>
      </c>
      <c r="B65" s="289" t="s">
        <v>427</v>
      </c>
      <c r="C65" s="83" t="s">
        <v>104</v>
      </c>
      <c r="D65" s="79"/>
      <c r="E65" s="79">
        <v>0</v>
      </c>
      <c r="F65" s="79">
        <f t="shared" si="2"/>
        <v>0</v>
      </c>
      <c r="G65" s="79">
        <v>0</v>
      </c>
      <c r="H65" s="79">
        <v>0</v>
      </c>
      <c r="I65" s="79">
        <f t="shared" si="1"/>
        <v>0</v>
      </c>
    </row>
    <row r="66" spans="1:9" s="67" customFormat="1" ht="12" customHeight="1" thickBot="1">
      <c r="A66" s="82" t="s">
        <v>105</v>
      </c>
      <c r="B66" s="288" t="s">
        <v>428</v>
      </c>
      <c r="C66" s="76" t="s">
        <v>106</v>
      </c>
      <c r="D66" s="50">
        <f>SUM(D67:D70)</f>
        <v>0</v>
      </c>
      <c r="E66" s="50">
        <f t="shared" ref="E66:I66" si="12">SUM(E67:E70)</f>
        <v>150000000</v>
      </c>
      <c r="F66" s="50">
        <f t="shared" si="12"/>
        <v>0</v>
      </c>
      <c r="G66" s="50">
        <f t="shared" si="12"/>
        <v>150000000</v>
      </c>
      <c r="H66" s="50">
        <f t="shared" si="12"/>
        <v>0</v>
      </c>
      <c r="I66" s="50">
        <f t="shared" si="12"/>
        <v>150000000</v>
      </c>
    </row>
    <row r="67" spans="1:9" s="67" customFormat="1" ht="12" customHeight="1">
      <c r="A67" s="68" t="s">
        <v>107</v>
      </c>
      <c r="B67" s="289" t="s">
        <v>429</v>
      </c>
      <c r="C67" s="69" t="s">
        <v>672</v>
      </c>
      <c r="D67" s="79"/>
      <c r="E67" s="79">
        <v>150000000</v>
      </c>
      <c r="F67" s="79">
        <f t="shared" si="2"/>
        <v>0</v>
      </c>
      <c r="G67" s="79">
        <v>150000000</v>
      </c>
      <c r="H67" s="79"/>
      <c r="I67" s="79">
        <f t="shared" si="1"/>
        <v>150000000</v>
      </c>
    </row>
    <row r="68" spans="1:9" s="67" customFormat="1" ht="12" customHeight="1">
      <c r="A68" s="71" t="s">
        <v>108</v>
      </c>
      <c r="B68" s="289" t="s">
        <v>430</v>
      </c>
      <c r="C68" s="72" t="s">
        <v>673</v>
      </c>
      <c r="D68" s="79"/>
      <c r="E68" s="79">
        <v>0</v>
      </c>
      <c r="F68" s="79">
        <f t="shared" si="2"/>
        <v>0</v>
      </c>
      <c r="G68" s="79">
        <v>0</v>
      </c>
      <c r="H68" s="79">
        <v>0</v>
      </c>
      <c r="I68" s="79">
        <f t="shared" si="1"/>
        <v>0</v>
      </c>
    </row>
    <row r="69" spans="1:9" s="67" customFormat="1" ht="12" customHeight="1">
      <c r="A69" s="71" t="s">
        <v>109</v>
      </c>
      <c r="B69" s="289" t="s">
        <v>431</v>
      </c>
      <c r="C69" s="72" t="s">
        <v>674</v>
      </c>
      <c r="D69" s="79"/>
      <c r="E69" s="79">
        <v>0</v>
      </c>
      <c r="F69" s="79">
        <f t="shared" si="2"/>
        <v>0</v>
      </c>
      <c r="G69" s="79">
        <v>0</v>
      </c>
      <c r="H69" s="79">
        <v>0</v>
      </c>
      <c r="I69" s="79">
        <f t="shared" si="1"/>
        <v>0</v>
      </c>
    </row>
    <row r="70" spans="1:9" s="67" customFormat="1" ht="12" customHeight="1" thickBot="1">
      <c r="A70" s="74" t="s">
        <v>110</v>
      </c>
      <c r="B70" s="289" t="s">
        <v>432</v>
      </c>
      <c r="C70" s="75" t="s">
        <v>675</v>
      </c>
      <c r="D70" s="79"/>
      <c r="E70" s="79">
        <v>0</v>
      </c>
      <c r="F70" s="79">
        <f t="shared" si="2"/>
        <v>0</v>
      </c>
      <c r="G70" s="79">
        <v>0</v>
      </c>
      <c r="H70" s="79">
        <v>0</v>
      </c>
      <c r="I70" s="79">
        <f t="shared" ref="I70:I86" si="13">SUM(G70:H70)</f>
        <v>0</v>
      </c>
    </row>
    <row r="71" spans="1:9" s="67" customFormat="1" ht="12" customHeight="1" thickBot="1">
      <c r="A71" s="82" t="s">
        <v>111</v>
      </c>
      <c r="B71" s="288" t="s">
        <v>433</v>
      </c>
      <c r="C71" s="76" t="s">
        <v>112</v>
      </c>
      <c r="D71" s="50">
        <f>SUM(D72:D73)</f>
        <v>13236000</v>
      </c>
      <c r="E71" s="50">
        <f t="shared" ref="E71:I71" si="14">SUM(E72:E73)</f>
        <v>13236000</v>
      </c>
      <c r="F71" s="50">
        <f t="shared" si="14"/>
        <v>0</v>
      </c>
      <c r="G71" s="50">
        <f t="shared" si="14"/>
        <v>13236000</v>
      </c>
      <c r="H71" s="50">
        <f t="shared" si="14"/>
        <v>0</v>
      </c>
      <c r="I71" s="50">
        <f t="shared" si="14"/>
        <v>13236000</v>
      </c>
    </row>
    <row r="72" spans="1:9" s="67" customFormat="1" ht="12" customHeight="1">
      <c r="A72" s="68" t="s">
        <v>113</v>
      </c>
      <c r="B72" s="289" t="s">
        <v>434</v>
      </c>
      <c r="C72" s="69" t="s">
        <v>114</v>
      </c>
      <c r="D72" s="79">
        <v>13236000</v>
      </c>
      <c r="E72" s="79">
        <v>13236000</v>
      </c>
      <c r="F72" s="79">
        <f t="shared" ref="F72:F86" si="15">G72-E72</f>
        <v>0</v>
      </c>
      <c r="G72" s="79">
        <v>13236000</v>
      </c>
      <c r="H72" s="79"/>
      <c r="I72" s="79">
        <f t="shared" si="13"/>
        <v>13236000</v>
      </c>
    </row>
    <row r="73" spans="1:9" s="67" customFormat="1" ht="12" customHeight="1" thickBot="1">
      <c r="A73" s="74" t="s">
        <v>115</v>
      </c>
      <c r="B73" s="289" t="s">
        <v>435</v>
      </c>
      <c r="C73" s="75" t="s">
        <v>116</v>
      </c>
      <c r="D73" s="79"/>
      <c r="E73" s="79">
        <v>0</v>
      </c>
      <c r="F73" s="79">
        <f t="shared" si="15"/>
        <v>0</v>
      </c>
      <c r="G73" s="79">
        <v>0</v>
      </c>
      <c r="H73" s="79">
        <v>0</v>
      </c>
      <c r="I73" s="79">
        <f t="shared" si="13"/>
        <v>0</v>
      </c>
    </row>
    <row r="74" spans="1:9" s="67" customFormat="1" ht="12" customHeight="1" thickBot="1">
      <c r="A74" s="82" t="s">
        <v>117</v>
      </c>
      <c r="B74" s="288"/>
      <c r="C74" s="76" t="s">
        <v>699</v>
      </c>
      <c r="D74" s="50">
        <f>SUM(D75:D79)</f>
        <v>0</v>
      </c>
      <c r="E74" s="50">
        <v>0</v>
      </c>
      <c r="F74" s="50">
        <f t="shared" si="15"/>
        <v>0</v>
      </c>
      <c r="G74" s="50">
        <v>0</v>
      </c>
      <c r="H74" s="50">
        <v>0</v>
      </c>
      <c r="I74" s="50">
        <f t="shared" si="13"/>
        <v>0</v>
      </c>
    </row>
    <row r="75" spans="1:9" s="67" customFormat="1" ht="12" customHeight="1">
      <c r="A75" s="68" t="s">
        <v>679</v>
      </c>
      <c r="B75" s="289" t="s">
        <v>436</v>
      </c>
      <c r="C75" s="69" t="s">
        <v>119</v>
      </c>
      <c r="D75" s="79"/>
      <c r="E75" s="79">
        <v>0</v>
      </c>
      <c r="F75" s="79">
        <f t="shared" si="15"/>
        <v>0</v>
      </c>
      <c r="G75" s="79">
        <v>0</v>
      </c>
      <c r="H75" s="79">
        <v>0</v>
      </c>
      <c r="I75" s="79">
        <f t="shared" si="13"/>
        <v>0</v>
      </c>
    </row>
    <row r="76" spans="1:9" s="67" customFormat="1" ht="12" customHeight="1">
      <c r="A76" s="71" t="s">
        <v>680</v>
      </c>
      <c r="B76" s="290" t="s">
        <v>437</v>
      </c>
      <c r="C76" s="72" t="s">
        <v>120</v>
      </c>
      <c r="D76" s="79"/>
      <c r="E76" s="79">
        <v>0</v>
      </c>
      <c r="F76" s="79">
        <f t="shared" si="15"/>
        <v>0</v>
      </c>
      <c r="G76" s="79">
        <v>0</v>
      </c>
      <c r="H76" s="79">
        <v>0</v>
      </c>
      <c r="I76" s="79">
        <f t="shared" si="13"/>
        <v>0</v>
      </c>
    </row>
    <row r="77" spans="1:9" s="67" customFormat="1" ht="12" customHeight="1">
      <c r="A77" s="74" t="s">
        <v>681</v>
      </c>
      <c r="B77" s="291" t="s">
        <v>676</v>
      </c>
      <c r="C77" s="75" t="s">
        <v>684</v>
      </c>
      <c r="D77" s="79"/>
      <c r="E77" s="79">
        <v>0</v>
      </c>
      <c r="F77" s="79">
        <f t="shared" si="15"/>
        <v>0</v>
      </c>
      <c r="G77" s="79">
        <v>0</v>
      </c>
      <c r="H77" s="79">
        <v>0</v>
      </c>
      <c r="I77" s="79">
        <f t="shared" si="13"/>
        <v>0</v>
      </c>
    </row>
    <row r="78" spans="1:9" s="67" customFormat="1" ht="12" customHeight="1">
      <c r="A78" s="74" t="s">
        <v>682</v>
      </c>
      <c r="B78" s="291" t="s">
        <v>677</v>
      </c>
      <c r="C78" s="75" t="s">
        <v>685</v>
      </c>
      <c r="D78" s="79"/>
      <c r="E78" s="79">
        <v>0</v>
      </c>
      <c r="F78" s="79">
        <f t="shared" si="15"/>
        <v>0</v>
      </c>
      <c r="G78" s="79">
        <v>0</v>
      </c>
      <c r="H78" s="79">
        <v>0</v>
      </c>
      <c r="I78" s="79">
        <f t="shared" si="13"/>
        <v>0</v>
      </c>
    </row>
    <row r="79" spans="1:9" s="67" customFormat="1" ht="12" customHeight="1" thickBot="1">
      <c r="A79" s="74" t="s">
        <v>683</v>
      </c>
      <c r="B79" s="291" t="s">
        <v>678</v>
      </c>
      <c r="C79" s="75" t="s">
        <v>686</v>
      </c>
      <c r="D79" s="79"/>
      <c r="E79" s="79">
        <v>0</v>
      </c>
      <c r="F79" s="79">
        <f t="shared" si="15"/>
        <v>0</v>
      </c>
      <c r="G79" s="79">
        <v>0</v>
      </c>
      <c r="H79" s="79">
        <v>0</v>
      </c>
      <c r="I79" s="79">
        <f t="shared" si="13"/>
        <v>0</v>
      </c>
    </row>
    <row r="80" spans="1:9" s="67" customFormat="1" ht="12" customHeight="1" thickBot="1">
      <c r="A80" s="82" t="s">
        <v>121</v>
      </c>
      <c r="B80" s="288" t="s">
        <v>438</v>
      </c>
      <c r="C80" s="76" t="s">
        <v>698</v>
      </c>
      <c r="D80" s="50">
        <f>SUM(D81:D85)</f>
        <v>0</v>
      </c>
      <c r="E80" s="50">
        <v>0</v>
      </c>
      <c r="F80" s="50">
        <f t="shared" si="15"/>
        <v>0</v>
      </c>
      <c r="G80" s="50">
        <v>0</v>
      </c>
      <c r="H80" s="50">
        <v>0</v>
      </c>
      <c r="I80" s="50">
        <f t="shared" si="13"/>
        <v>0</v>
      </c>
    </row>
    <row r="81" spans="1:9" s="67" customFormat="1" ht="12" customHeight="1">
      <c r="A81" s="84" t="s">
        <v>693</v>
      </c>
      <c r="B81" s="289" t="s">
        <v>439</v>
      </c>
      <c r="C81" s="69" t="s">
        <v>687</v>
      </c>
      <c r="D81" s="79"/>
      <c r="E81" s="79">
        <v>0</v>
      </c>
      <c r="F81" s="79">
        <f t="shared" si="15"/>
        <v>0</v>
      </c>
      <c r="G81" s="79">
        <v>0</v>
      </c>
      <c r="H81" s="79">
        <v>0</v>
      </c>
      <c r="I81" s="79">
        <f t="shared" si="13"/>
        <v>0</v>
      </c>
    </row>
    <row r="82" spans="1:9" s="67" customFormat="1" ht="12" customHeight="1">
      <c r="A82" s="85" t="s">
        <v>694</v>
      </c>
      <c r="B82" s="289" t="s">
        <v>440</v>
      </c>
      <c r="C82" s="72" t="s">
        <v>688</v>
      </c>
      <c r="D82" s="79"/>
      <c r="E82" s="79">
        <v>0</v>
      </c>
      <c r="F82" s="79">
        <f t="shared" si="15"/>
        <v>0</v>
      </c>
      <c r="G82" s="79">
        <v>0</v>
      </c>
      <c r="H82" s="79">
        <v>0</v>
      </c>
      <c r="I82" s="79">
        <f t="shared" si="13"/>
        <v>0</v>
      </c>
    </row>
    <row r="83" spans="1:9" s="67" customFormat="1" ht="12" customHeight="1">
      <c r="A83" s="85" t="s">
        <v>695</v>
      </c>
      <c r="B83" s="289" t="s">
        <v>441</v>
      </c>
      <c r="C83" s="72" t="s">
        <v>689</v>
      </c>
      <c r="D83" s="79"/>
      <c r="E83" s="79">
        <v>0</v>
      </c>
      <c r="F83" s="79">
        <f t="shared" si="15"/>
        <v>0</v>
      </c>
      <c r="G83" s="79">
        <v>0</v>
      </c>
      <c r="H83" s="79">
        <v>0</v>
      </c>
      <c r="I83" s="79">
        <f t="shared" si="13"/>
        <v>0</v>
      </c>
    </row>
    <row r="84" spans="1:9" s="67" customFormat="1" ht="12" customHeight="1">
      <c r="A84" s="86" t="s">
        <v>696</v>
      </c>
      <c r="B84" s="289" t="s">
        <v>442</v>
      </c>
      <c r="C84" s="75" t="s">
        <v>690</v>
      </c>
      <c r="D84" s="79"/>
      <c r="E84" s="79">
        <v>0</v>
      </c>
      <c r="F84" s="79">
        <f t="shared" si="15"/>
        <v>0</v>
      </c>
      <c r="G84" s="79">
        <v>0</v>
      </c>
      <c r="H84" s="79">
        <v>0</v>
      </c>
      <c r="I84" s="79">
        <f t="shared" si="13"/>
        <v>0</v>
      </c>
    </row>
    <row r="85" spans="1:9" s="67" customFormat="1" ht="12" customHeight="1" thickBot="1">
      <c r="A85" s="86" t="s">
        <v>697</v>
      </c>
      <c r="B85" s="289" t="s">
        <v>692</v>
      </c>
      <c r="C85" s="75" t="s">
        <v>691</v>
      </c>
      <c r="D85" s="79"/>
      <c r="E85" s="79">
        <v>0</v>
      </c>
      <c r="F85" s="79">
        <f t="shared" si="15"/>
        <v>0</v>
      </c>
      <c r="G85" s="79">
        <v>0</v>
      </c>
      <c r="H85" s="79">
        <v>0</v>
      </c>
      <c r="I85" s="79">
        <f t="shared" si="13"/>
        <v>0</v>
      </c>
    </row>
    <row r="86" spans="1:9" s="67" customFormat="1" ht="13.5" customHeight="1" thickBot="1">
      <c r="A86" s="82" t="s">
        <v>127</v>
      </c>
      <c r="B86" s="288" t="s">
        <v>443</v>
      </c>
      <c r="C86" s="76" t="s">
        <v>128</v>
      </c>
      <c r="D86" s="87"/>
      <c r="E86" s="87">
        <v>0</v>
      </c>
      <c r="F86" s="87">
        <f t="shared" si="15"/>
        <v>0</v>
      </c>
      <c r="G86" s="87">
        <v>0</v>
      </c>
      <c r="H86" s="87">
        <v>0</v>
      </c>
      <c r="I86" s="87">
        <f t="shared" si="13"/>
        <v>0</v>
      </c>
    </row>
    <row r="87" spans="1:9" s="67" customFormat="1" ht="15.75" customHeight="1" thickBot="1">
      <c r="A87" s="82" t="s">
        <v>129</v>
      </c>
      <c r="B87" s="288" t="s">
        <v>423</v>
      </c>
      <c r="C87" s="88" t="s">
        <v>130</v>
      </c>
      <c r="D87" s="55">
        <f>+D62+D66+D71+D74+D80+D86</f>
        <v>13236000</v>
      </c>
      <c r="E87" s="55">
        <f t="shared" ref="E87:I87" si="16">+E62+E66+E71+E74+E80+E86</f>
        <v>163236000</v>
      </c>
      <c r="F87" s="55">
        <f t="shared" si="16"/>
        <v>0</v>
      </c>
      <c r="G87" s="55">
        <f t="shared" si="16"/>
        <v>163236000</v>
      </c>
      <c r="H87" s="55">
        <f t="shared" si="16"/>
        <v>0</v>
      </c>
      <c r="I87" s="55">
        <f t="shared" si="16"/>
        <v>163236000</v>
      </c>
    </row>
    <row r="88" spans="1:9" s="67" customFormat="1" ht="16.5" customHeight="1" thickBot="1">
      <c r="A88" s="89" t="s">
        <v>131</v>
      </c>
      <c r="B88" s="292"/>
      <c r="C88" s="90" t="s">
        <v>132</v>
      </c>
      <c r="D88" s="55">
        <f>+D61+D87</f>
        <v>418887000</v>
      </c>
      <c r="E88" s="55">
        <f t="shared" ref="E88:I88" si="17">+E61+E87</f>
        <v>580424294</v>
      </c>
      <c r="F88" s="55">
        <f t="shared" si="17"/>
        <v>86697318</v>
      </c>
      <c r="G88" s="55">
        <f t="shared" si="17"/>
        <v>667121612</v>
      </c>
      <c r="H88" s="55">
        <f t="shared" si="17"/>
        <v>0</v>
      </c>
      <c r="I88" s="55">
        <f t="shared" si="17"/>
        <v>667121612</v>
      </c>
    </row>
    <row r="89" spans="1:9" s="67" customFormat="1">
      <c r="A89" s="116"/>
      <c r="B89" s="91"/>
      <c r="C89" s="117"/>
      <c r="D89" s="118"/>
      <c r="E89" s="118"/>
      <c r="F89" s="118"/>
      <c r="G89" s="92"/>
      <c r="H89" s="92"/>
      <c r="I89" s="92"/>
    </row>
    <row r="90" spans="1:9" ht="16.5" customHeight="1">
      <c r="A90" s="733" t="s">
        <v>133</v>
      </c>
      <c r="B90" s="733"/>
      <c r="C90" s="733"/>
      <c r="D90" s="733"/>
      <c r="E90" s="733"/>
      <c r="F90" s="733"/>
      <c r="G90" s="733"/>
      <c r="H90" s="733"/>
      <c r="I90" s="733"/>
    </row>
    <row r="91" spans="1:9" s="94" customFormat="1" ht="16.5" customHeight="1" thickBot="1">
      <c r="A91" s="732" t="s">
        <v>134</v>
      </c>
      <c r="B91" s="732"/>
      <c r="C91" s="732"/>
      <c r="D91" s="93"/>
      <c r="E91" s="93"/>
      <c r="F91" s="93"/>
      <c r="G91" s="93"/>
      <c r="H91" s="93"/>
      <c r="I91" s="93"/>
    </row>
    <row r="92" spans="1:9" ht="42.75" thickBot="1">
      <c r="A92" s="59" t="s">
        <v>10</v>
      </c>
      <c r="B92" s="175" t="s">
        <v>347</v>
      </c>
      <c r="C92" s="60" t="s">
        <v>135</v>
      </c>
      <c r="D92" s="685" t="s">
        <v>649</v>
      </c>
      <c r="E92" s="331" t="s">
        <v>812</v>
      </c>
      <c r="F92" s="687" t="s">
        <v>746</v>
      </c>
      <c r="G92" s="686" t="s">
        <v>747</v>
      </c>
      <c r="H92" s="687" t="s">
        <v>777</v>
      </c>
      <c r="I92" s="688" t="s">
        <v>747</v>
      </c>
    </row>
    <row r="93" spans="1:9" s="64" customFormat="1" ht="12" customHeight="1" thickBot="1">
      <c r="A93" s="49">
        <v>1</v>
      </c>
      <c r="B93" s="49">
        <v>2</v>
      </c>
      <c r="C93" s="95">
        <v>2</v>
      </c>
      <c r="D93" s="62">
        <v>4</v>
      </c>
      <c r="E93" s="62"/>
      <c r="F93" s="62">
        <f t="shared" ref="F93:F130" si="18">G93-E93</f>
        <v>5</v>
      </c>
      <c r="G93" s="62">
        <v>5</v>
      </c>
      <c r="H93" s="62">
        <v>5</v>
      </c>
      <c r="I93" s="62">
        <v>5</v>
      </c>
    </row>
    <row r="94" spans="1:9" ht="12" customHeight="1" thickBot="1">
      <c r="A94" s="96" t="s">
        <v>12</v>
      </c>
      <c r="B94" s="293"/>
      <c r="C94" s="97" t="s">
        <v>136</v>
      </c>
      <c r="D94" s="98">
        <f>SUM(D95:D99)</f>
        <v>306924000</v>
      </c>
      <c r="E94" s="98">
        <f t="shared" ref="E94:I94" si="19">SUM(E95:E99)</f>
        <v>346270204</v>
      </c>
      <c r="F94" s="98">
        <f t="shared" si="19"/>
        <v>20801618</v>
      </c>
      <c r="G94" s="98">
        <f t="shared" si="19"/>
        <v>367071822</v>
      </c>
      <c r="H94" s="98">
        <f t="shared" si="19"/>
        <v>0</v>
      </c>
      <c r="I94" s="98">
        <f t="shared" si="19"/>
        <v>367071822</v>
      </c>
    </row>
    <row r="95" spans="1:9" ht="12" customHeight="1">
      <c r="A95" s="99" t="s">
        <v>14</v>
      </c>
      <c r="B95" s="294" t="s">
        <v>348</v>
      </c>
      <c r="C95" s="100" t="s">
        <v>137</v>
      </c>
      <c r="D95" s="101">
        <v>51474000</v>
      </c>
      <c r="E95" s="101">
        <v>57247500</v>
      </c>
      <c r="F95" s="101">
        <f t="shared" si="18"/>
        <v>6431405</v>
      </c>
      <c r="G95" s="101">
        <v>63678905</v>
      </c>
      <c r="H95" s="101">
        <v>0</v>
      </c>
      <c r="I95" s="101">
        <f t="shared" ref="I95:I130" si="20">SUM(G95:H95)</f>
        <v>63678905</v>
      </c>
    </row>
    <row r="96" spans="1:9" ht="12" customHeight="1">
      <c r="A96" s="71" t="s">
        <v>16</v>
      </c>
      <c r="B96" s="290" t="s">
        <v>349</v>
      </c>
      <c r="C96" s="13" t="s">
        <v>138</v>
      </c>
      <c r="D96" s="73">
        <v>14180000</v>
      </c>
      <c r="E96" s="73">
        <v>15296774</v>
      </c>
      <c r="F96" s="73">
        <f t="shared" si="18"/>
        <v>997913</v>
      </c>
      <c r="G96" s="73">
        <v>16294687</v>
      </c>
      <c r="H96" s="73"/>
      <c r="I96" s="73">
        <f t="shared" si="20"/>
        <v>16294687</v>
      </c>
    </row>
    <row r="97" spans="1:9" ht="12" customHeight="1">
      <c r="A97" s="71" t="s">
        <v>18</v>
      </c>
      <c r="B97" s="290" t="s">
        <v>350</v>
      </c>
      <c r="C97" s="13" t="s">
        <v>139</v>
      </c>
      <c r="D97" s="77">
        <v>108663000</v>
      </c>
      <c r="E97" s="77">
        <v>129760930</v>
      </c>
      <c r="F97" s="77">
        <f t="shared" si="18"/>
        <v>10768100</v>
      </c>
      <c r="G97" s="77">
        <v>140529030</v>
      </c>
      <c r="H97" s="77"/>
      <c r="I97" s="77">
        <f t="shared" si="20"/>
        <v>140529030</v>
      </c>
    </row>
    <row r="98" spans="1:9" ht="12" customHeight="1">
      <c r="A98" s="71" t="s">
        <v>19</v>
      </c>
      <c r="B98" s="290" t="s">
        <v>351</v>
      </c>
      <c r="C98" s="102" t="s">
        <v>140</v>
      </c>
      <c r="D98" s="77">
        <v>17047000</v>
      </c>
      <c r="E98" s="77">
        <v>20096000</v>
      </c>
      <c r="F98" s="77">
        <f t="shared" si="18"/>
        <v>2604200</v>
      </c>
      <c r="G98" s="77">
        <v>22700200</v>
      </c>
      <c r="H98" s="77"/>
      <c r="I98" s="77">
        <f t="shared" si="20"/>
        <v>22700200</v>
      </c>
    </row>
    <row r="99" spans="1:9" ht="12" customHeight="1" thickBot="1">
      <c r="A99" s="71" t="s">
        <v>141</v>
      </c>
      <c r="B99" s="297" t="s">
        <v>352</v>
      </c>
      <c r="C99" s="103" t="s">
        <v>142</v>
      </c>
      <c r="D99" s="77">
        <v>115560000</v>
      </c>
      <c r="E99" s="77">
        <v>123869000</v>
      </c>
      <c r="F99" s="77">
        <f t="shared" si="18"/>
        <v>0</v>
      </c>
      <c r="G99" s="77">
        <v>123869000</v>
      </c>
      <c r="H99" s="77"/>
      <c r="I99" s="77">
        <f t="shared" si="20"/>
        <v>123869000</v>
      </c>
    </row>
    <row r="100" spans="1:9" ht="12" customHeight="1" thickBot="1">
      <c r="A100" s="65" t="s">
        <v>23</v>
      </c>
      <c r="B100" s="288"/>
      <c r="C100" s="105" t="s">
        <v>143</v>
      </c>
      <c r="D100" s="50">
        <f>+D101+D103+D105</f>
        <v>49818000</v>
      </c>
      <c r="E100" s="50">
        <f t="shared" ref="E100:I100" si="21">+E101+E103+E105</f>
        <v>72968424</v>
      </c>
      <c r="F100" s="50">
        <f t="shared" si="21"/>
        <v>19275000</v>
      </c>
      <c r="G100" s="50">
        <f t="shared" si="21"/>
        <v>92243424</v>
      </c>
      <c r="H100" s="50">
        <f t="shared" si="21"/>
        <v>0</v>
      </c>
      <c r="I100" s="50">
        <f t="shared" si="21"/>
        <v>92243424</v>
      </c>
    </row>
    <row r="101" spans="1:9" ht="12" customHeight="1">
      <c r="A101" s="68" t="s">
        <v>25</v>
      </c>
      <c r="B101" s="289" t="s">
        <v>353</v>
      </c>
      <c r="C101" s="13" t="s">
        <v>144</v>
      </c>
      <c r="D101" s="70">
        <v>18589000</v>
      </c>
      <c r="E101" s="70">
        <v>28492074</v>
      </c>
      <c r="F101" s="70">
        <f t="shared" si="18"/>
        <v>17892000</v>
      </c>
      <c r="G101" s="70">
        <v>46384074</v>
      </c>
      <c r="H101" s="70"/>
      <c r="I101" s="70">
        <f t="shared" si="20"/>
        <v>46384074</v>
      </c>
    </row>
    <row r="102" spans="1:9" ht="12" customHeight="1">
      <c r="A102" s="68" t="s">
        <v>27</v>
      </c>
      <c r="B102" s="298" t="s">
        <v>353</v>
      </c>
      <c r="C102" s="106" t="s">
        <v>145</v>
      </c>
      <c r="D102" s="70">
        <v>0</v>
      </c>
      <c r="E102" s="70">
        <v>0</v>
      </c>
      <c r="F102" s="70">
        <f t="shared" si="18"/>
        <v>0</v>
      </c>
      <c r="G102" s="70">
        <v>0</v>
      </c>
      <c r="H102" s="70"/>
      <c r="I102" s="70">
        <f t="shared" si="20"/>
        <v>0</v>
      </c>
    </row>
    <row r="103" spans="1:9" ht="12" customHeight="1">
      <c r="A103" s="68" t="s">
        <v>29</v>
      </c>
      <c r="B103" s="298" t="s">
        <v>354</v>
      </c>
      <c r="C103" s="106" t="s">
        <v>146</v>
      </c>
      <c r="D103" s="73">
        <v>31229000</v>
      </c>
      <c r="E103" s="73">
        <v>41326350</v>
      </c>
      <c r="F103" s="73">
        <f t="shared" si="18"/>
        <v>1383000</v>
      </c>
      <c r="G103" s="73">
        <v>42709350</v>
      </c>
      <c r="H103" s="73"/>
      <c r="I103" s="73">
        <f t="shared" si="20"/>
        <v>42709350</v>
      </c>
    </row>
    <row r="104" spans="1:9" ht="12" customHeight="1">
      <c r="A104" s="68" t="s">
        <v>31</v>
      </c>
      <c r="B104" s="298" t="s">
        <v>354</v>
      </c>
      <c r="C104" s="106" t="s">
        <v>147</v>
      </c>
      <c r="D104" s="52">
        <v>0</v>
      </c>
      <c r="E104" s="52">
        <v>0</v>
      </c>
      <c r="F104" s="52">
        <f t="shared" si="18"/>
        <v>0</v>
      </c>
      <c r="G104" s="52">
        <v>0</v>
      </c>
      <c r="H104" s="52"/>
      <c r="I104" s="52">
        <f t="shared" si="20"/>
        <v>0</v>
      </c>
    </row>
    <row r="105" spans="1:9" ht="12" customHeight="1" thickBot="1">
      <c r="A105" s="68" t="s">
        <v>33</v>
      </c>
      <c r="B105" s="295" t="s">
        <v>355</v>
      </c>
      <c r="C105" s="107" t="s">
        <v>148</v>
      </c>
      <c r="D105" s="52">
        <v>0</v>
      </c>
      <c r="E105" s="52">
        <v>3150000</v>
      </c>
      <c r="F105" s="52">
        <f t="shared" si="18"/>
        <v>0</v>
      </c>
      <c r="G105" s="52">
        <v>3150000</v>
      </c>
      <c r="H105" s="52"/>
      <c r="I105" s="52">
        <f t="shared" si="20"/>
        <v>3150000</v>
      </c>
    </row>
    <row r="106" spans="1:9" ht="12" customHeight="1" thickBot="1">
      <c r="A106" s="65" t="s">
        <v>35</v>
      </c>
      <c r="B106" s="288" t="s">
        <v>356</v>
      </c>
      <c r="C106" s="18" t="s">
        <v>149</v>
      </c>
      <c r="D106" s="50">
        <f>SUM(D107:D109)</f>
        <v>51500000</v>
      </c>
      <c r="E106" s="50">
        <f t="shared" ref="E106:I106" si="22">SUM(E107:E109)</f>
        <v>540666</v>
      </c>
      <c r="F106" s="50">
        <f t="shared" si="22"/>
        <v>46620700</v>
      </c>
      <c r="G106" s="50">
        <f t="shared" si="22"/>
        <v>47161366</v>
      </c>
      <c r="H106" s="50">
        <f t="shared" si="22"/>
        <v>0</v>
      </c>
      <c r="I106" s="50">
        <f t="shared" si="22"/>
        <v>47161366</v>
      </c>
    </row>
    <row r="107" spans="1:9" ht="12" customHeight="1">
      <c r="A107" s="68" t="s">
        <v>37</v>
      </c>
      <c r="B107" s="289" t="s">
        <v>356</v>
      </c>
      <c r="C107" s="16" t="s">
        <v>150</v>
      </c>
      <c r="D107" s="70"/>
      <c r="E107" s="70">
        <v>0</v>
      </c>
      <c r="F107" s="70">
        <f t="shared" si="18"/>
        <v>46620700</v>
      </c>
      <c r="G107" s="70">
        <v>46620700</v>
      </c>
      <c r="H107" s="70">
        <v>0</v>
      </c>
      <c r="I107" s="70">
        <f t="shared" si="20"/>
        <v>46620700</v>
      </c>
    </row>
    <row r="108" spans="1:9" ht="12" customHeight="1">
      <c r="A108" s="104"/>
      <c r="B108" s="295" t="s">
        <v>356</v>
      </c>
      <c r="C108" s="329" t="s">
        <v>703</v>
      </c>
      <c r="D108" s="282">
        <v>21500000</v>
      </c>
      <c r="E108" s="282">
        <v>352000</v>
      </c>
      <c r="F108" s="282">
        <f t="shared" si="18"/>
        <v>0</v>
      </c>
      <c r="G108" s="77">
        <v>352000</v>
      </c>
      <c r="H108" s="77"/>
      <c r="I108" s="77">
        <f t="shared" si="20"/>
        <v>352000</v>
      </c>
    </row>
    <row r="109" spans="1:9" ht="12" customHeight="1" thickBot="1">
      <c r="A109" s="74" t="s">
        <v>39</v>
      </c>
      <c r="B109" s="291" t="s">
        <v>356</v>
      </c>
      <c r="C109" s="106" t="s">
        <v>702</v>
      </c>
      <c r="D109" s="77">
        <v>30000000</v>
      </c>
      <c r="E109" s="77">
        <v>188666</v>
      </c>
      <c r="F109" s="77">
        <f t="shared" si="18"/>
        <v>0</v>
      </c>
      <c r="G109" s="77">
        <v>188666</v>
      </c>
      <c r="H109" s="77"/>
      <c r="I109" s="77">
        <f t="shared" si="20"/>
        <v>188666</v>
      </c>
    </row>
    <row r="110" spans="1:9" ht="12" customHeight="1" thickBot="1">
      <c r="A110" s="65" t="s">
        <v>151</v>
      </c>
      <c r="B110" s="288"/>
      <c r="C110" s="18" t="s">
        <v>152</v>
      </c>
      <c r="D110" s="50">
        <f>+D94+D100+D106</f>
        <v>408242000</v>
      </c>
      <c r="E110" s="50">
        <f t="shared" ref="E110:I110" si="23">+E94+E100+E106</f>
        <v>419779294</v>
      </c>
      <c r="F110" s="50">
        <f t="shared" si="23"/>
        <v>86697318</v>
      </c>
      <c r="G110" s="50">
        <f t="shared" si="23"/>
        <v>506476612</v>
      </c>
      <c r="H110" s="50">
        <f t="shared" si="23"/>
        <v>0</v>
      </c>
      <c r="I110" s="50">
        <f t="shared" si="23"/>
        <v>506476612</v>
      </c>
    </row>
    <row r="111" spans="1:9" ht="12" customHeight="1" thickBot="1">
      <c r="A111" s="65" t="s">
        <v>49</v>
      </c>
      <c r="B111" s="288"/>
      <c r="C111" s="18" t="s">
        <v>153</v>
      </c>
      <c r="D111" s="50">
        <f>+D112+D113+D114</f>
        <v>10645000</v>
      </c>
      <c r="E111" s="50">
        <f t="shared" ref="E111:I111" si="24">+E112+E113+E114</f>
        <v>10645000</v>
      </c>
      <c r="F111" s="50">
        <f t="shared" si="24"/>
        <v>0</v>
      </c>
      <c r="G111" s="50">
        <f t="shared" si="24"/>
        <v>10645000</v>
      </c>
      <c r="H111" s="50">
        <f t="shared" si="24"/>
        <v>0</v>
      </c>
      <c r="I111" s="50">
        <f t="shared" si="24"/>
        <v>10645000</v>
      </c>
    </row>
    <row r="112" spans="1:9" ht="12" customHeight="1">
      <c r="A112" s="68" t="s">
        <v>51</v>
      </c>
      <c r="B112" s="289" t="s">
        <v>357</v>
      </c>
      <c r="C112" s="16" t="s">
        <v>154</v>
      </c>
      <c r="D112" s="52">
        <v>10645000</v>
      </c>
      <c r="E112" s="52">
        <v>10645000</v>
      </c>
      <c r="F112" s="52">
        <f t="shared" si="18"/>
        <v>0</v>
      </c>
      <c r="G112" s="52">
        <v>10645000</v>
      </c>
      <c r="H112" s="52"/>
      <c r="I112" s="52">
        <f t="shared" si="20"/>
        <v>10645000</v>
      </c>
    </row>
    <row r="113" spans="1:9" ht="12" customHeight="1">
      <c r="A113" s="68" t="s">
        <v>53</v>
      </c>
      <c r="B113" s="289" t="s">
        <v>358</v>
      </c>
      <c r="C113" s="16" t="s">
        <v>155</v>
      </c>
      <c r="D113" s="52"/>
      <c r="E113" s="52">
        <v>0</v>
      </c>
      <c r="F113" s="52">
        <f t="shared" si="18"/>
        <v>0</v>
      </c>
      <c r="G113" s="52">
        <v>0</v>
      </c>
      <c r="H113" s="52">
        <v>0</v>
      </c>
      <c r="I113" s="52">
        <f t="shared" si="20"/>
        <v>0</v>
      </c>
    </row>
    <row r="114" spans="1:9" ht="12" customHeight="1" thickBot="1">
      <c r="A114" s="104" t="s">
        <v>55</v>
      </c>
      <c r="B114" s="295" t="s">
        <v>359</v>
      </c>
      <c r="C114" s="54" t="s">
        <v>156</v>
      </c>
      <c r="D114" s="52"/>
      <c r="E114" s="52">
        <v>0</v>
      </c>
      <c r="F114" s="52">
        <f t="shared" si="18"/>
        <v>0</v>
      </c>
      <c r="G114" s="52">
        <v>0</v>
      </c>
      <c r="H114" s="52">
        <v>0</v>
      </c>
      <c r="I114" s="52">
        <f t="shared" si="20"/>
        <v>0</v>
      </c>
    </row>
    <row r="115" spans="1:9" ht="12" customHeight="1" thickBot="1">
      <c r="A115" s="65" t="s">
        <v>71</v>
      </c>
      <c r="B115" s="288" t="s">
        <v>360</v>
      </c>
      <c r="C115" s="18" t="s">
        <v>157</v>
      </c>
      <c r="D115" s="50">
        <f>+D116+D117+D118+D119</f>
        <v>0</v>
      </c>
      <c r="E115" s="50">
        <f t="shared" ref="E115:I115" si="25">+E116+E117+E118+E119</f>
        <v>150000000</v>
      </c>
      <c r="F115" s="50">
        <f t="shared" si="25"/>
        <v>0</v>
      </c>
      <c r="G115" s="50">
        <f t="shared" si="25"/>
        <v>150000000</v>
      </c>
      <c r="H115" s="50">
        <f t="shared" si="25"/>
        <v>0</v>
      </c>
      <c r="I115" s="50">
        <f t="shared" si="25"/>
        <v>150000000</v>
      </c>
    </row>
    <row r="116" spans="1:9" ht="12" customHeight="1">
      <c r="A116" s="68" t="s">
        <v>73</v>
      </c>
      <c r="B116" s="289" t="s">
        <v>361</v>
      </c>
      <c r="C116" s="16" t="s">
        <v>158</v>
      </c>
      <c r="D116" s="52"/>
      <c r="E116" s="52">
        <v>150000000</v>
      </c>
      <c r="F116" s="52">
        <f t="shared" si="18"/>
        <v>0</v>
      </c>
      <c r="G116" s="52">
        <v>150000000</v>
      </c>
      <c r="H116" s="52"/>
      <c r="I116" s="52">
        <f t="shared" si="20"/>
        <v>150000000</v>
      </c>
    </row>
    <row r="117" spans="1:9" ht="12" customHeight="1">
      <c r="A117" s="68" t="s">
        <v>75</v>
      </c>
      <c r="B117" s="289" t="s">
        <v>362</v>
      </c>
      <c r="C117" s="16" t="s">
        <v>159</v>
      </c>
      <c r="D117" s="52"/>
      <c r="E117" s="52">
        <v>0</v>
      </c>
      <c r="F117" s="52">
        <f t="shared" si="18"/>
        <v>0</v>
      </c>
      <c r="G117" s="52">
        <v>0</v>
      </c>
      <c r="H117" s="52">
        <v>0</v>
      </c>
      <c r="I117" s="52">
        <f t="shared" si="20"/>
        <v>0</v>
      </c>
    </row>
    <row r="118" spans="1:9" ht="12" customHeight="1">
      <c r="A118" s="68" t="s">
        <v>77</v>
      </c>
      <c r="B118" s="289" t="s">
        <v>363</v>
      </c>
      <c r="C118" s="16" t="s">
        <v>160</v>
      </c>
      <c r="D118" s="52"/>
      <c r="E118" s="52">
        <v>0</v>
      </c>
      <c r="F118" s="52">
        <f t="shared" si="18"/>
        <v>0</v>
      </c>
      <c r="G118" s="52">
        <v>0</v>
      </c>
      <c r="H118" s="52">
        <v>0</v>
      </c>
      <c r="I118" s="52">
        <f t="shared" si="20"/>
        <v>0</v>
      </c>
    </row>
    <row r="119" spans="1:9" ht="12" customHeight="1" thickBot="1">
      <c r="A119" s="104" t="s">
        <v>79</v>
      </c>
      <c r="B119" s="295" t="s">
        <v>364</v>
      </c>
      <c r="C119" s="54" t="s">
        <v>161</v>
      </c>
      <c r="D119" s="52"/>
      <c r="E119" s="52">
        <v>0</v>
      </c>
      <c r="F119" s="52">
        <f t="shared" si="18"/>
        <v>0</v>
      </c>
      <c r="G119" s="52">
        <v>0</v>
      </c>
      <c r="H119" s="52">
        <v>0</v>
      </c>
      <c r="I119" s="52">
        <f t="shared" si="20"/>
        <v>0</v>
      </c>
    </row>
    <row r="120" spans="1:9" ht="12" customHeight="1" thickBot="1">
      <c r="A120" s="65" t="s">
        <v>162</v>
      </c>
      <c r="B120" s="288"/>
      <c r="C120" s="18" t="s">
        <v>163</v>
      </c>
      <c r="D120" s="55">
        <f>+D121+D122+D124+D125+D123</f>
        <v>0</v>
      </c>
      <c r="E120" s="55">
        <v>0</v>
      </c>
      <c r="F120" s="55">
        <f t="shared" si="18"/>
        <v>0</v>
      </c>
      <c r="G120" s="55">
        <v>0</v>
      </c>
      <c r="H120" s="55">
        <v>0</v>
      </c>
      <c r="I120" s="55">
        <f t="shared" si="20"/>
        <v>0</v>
      </c>
    </row>
    <row r="121" spans="1:9" ht="12" customHeight="1">
      <c r="A121" s="68" t="s">
        <v>85</v>
      </c>
      <c r="B121" s="289" t="s">
        <v>365</v>
      </c>
      <c r="C121" s="16" t="s">
        <v>164</v>
      </c>
      <c r="D121" s="52"/>
      <c r="E121" s="52">
        <v>0</v>
      </c>
      <c r="F121" s="52">
        <f t="shared" si="18"/>
        <v>0</v>
      </c>
      <c r="G121" s="52">
        <v>0</v>
      </c>
      <c r="H121" s="52">
        <v>0</v>
      </c>
      <c r="I121" s="52">
        <f t="shared" si="20"/>
        <v>0</v>
      </c>
    </row>
    <row r="122" spans="1:9" ht="12" customHeight="1">
      <c r="A122" s="68" t="s">
        <v>86</v>
      </c>
      <c r="B122" s="289" t="s">
        <v>366</v>
      </c>
      <c r="C122" s="16" t="s">
        <v>165</v>
      </c>
      <c r="D122" s="52"/>
      <c r="E122" s="52">
        <v>0</v>
      </c>
      <c r="F122" s="52">
        <f t="shared" si="18"/>
        <v>0</v>
      </c>
      <c r="G122" s="52">
        <v>0</v>
      </c>
      <c r="H122" s="52">
        <v>0</v>
      </c>
      <c r="I122" s="52">
        <f t="shared" si="20"/>
        <v>0</v>
      </c>
    </row>
    <row r="123" spans="1:9" ht="12" customHeight="1">
      <c r="A123" s="68" t="s">
        <v>87</v>
      </c>
      <c r="B123" s="289" t="s">
        <v>367</v>
      </c>
      <c r="C123" s="16" t="s">
        <v>180</v>
      </c>
      <c r="D123" s="52"/>
      <c r="E123" s="52">
        <v>0</v>
      </c>
      <c r="F123" s="52">
        <f t="shared" si="18"/>
        <v>0</v>
      </c>
      <c r="G123" s="52">
        <v>0</v>
      </c>
      <c r="H123" s="52">
        <v>0</v>
      </c>
      <c r="I123" s="52">
        <f t="shared" si="20"/>
        <v>0</v>
      </c>
    </row>
    <row r="124" spans="1:9" ht="12" customHeight="1">
      <c r="A124" s="68" t="s">
        <v>88</v>
      </c>
      <c r="B124" s="289" t="s">
        <v>368</v>
      </c>
      <c r="C124" s="16" t="s">
        <v>166</v>
      </c>
      <c r="D124" s="52"/>
      <c r="E124" s="52">
        <v>0</v>
      </c>
      <c r="F124" s="52">
        <f t="shared" si="18"/>
        <v>0</v>
      </c>
      <c r="G124" s="52">
        <v>0</v>
      </c>
      <c r="H124" s="52">
        <v>0</v>
      </c>
      <c r="I124" s="52">
        <f t="shared" si="20"/>
        <v>0</v>
      </c>
    </row>
    <row r="125" spans="1:9" ht="12" customHeight="1" thickBot="1">
      <c r="A125" s="104" t="s">
        <v>181</v>
      </c>
      <c r="B125" s="295" t="s">
        <v>369</v>
      </c>
      <c r="C125" s="54" t="s">
        <v>167</v>
      </c>
      <c r="D125" s="52"/>
      <c r="E125" s="52">
        <v>0</v>
      </c>
      <c r="F125" s="52">
        <f t="shared" si="18"/>
        <v>0</v>
      </c>
      <c r="G125" s="52">
        <v>0</v>
      </c>
      <c r="H125" s="52">
        <v>0</v>
      </c>
      <c r="I125" s="52">
        <f t="shared" si="20"/>
        <v>0</v>
      </c>
    </row>
    <row r="126" spans="1:9" ht="12" customHeight="1" thickBot="1">
      <c r="A126" s="65" t="s">
        <v>89</v>
      </c>
      <c r="B126" s="288" t="s">
        <v>370</v>
      </c>
      <c r="C126" s="18" t="s">
        <v>168</v>
      </c>
      <c r="D126" s="109">
        <f>+D127+D128+D129+D130</f>
        <v>0</v>
      </c>
      <c r="E126" s="109">
        <v>0</v>
      </c>
      <c r="F126" s="109">
        <f t="shared" si="18"/>
        <v>0</v>
      </c>
      <c r="G126" s="109">
        <v>0</v>
      </c>
      <c r="H126" s="109">
        <v>0</v>
      </c>
      <c r="I126" s="109">
        <f t="shared" si="20"/>
        <v>0</v>
      </c>
    </row>
    <row r="127" spans="1:9" ht="12" customHeight="1">
      <c r="A127" s="68" t="s">
        <v>91</v>
      </c>
      <c r="B127" s="289" t="s">
        <v>371</v>
      </c>
      <c r="C127" s="16" t="s">
        <v>169</v>
      </c>
      <c r="D127" s="52"/>
      <c r="E127" s="52">
        <v>0</v>
      </c>
      <c r="F127" s="52">
        <f t="shared" si="18"/>
        <v>0</v>
      </c>
      <c r="G127" s="52">
        <v>0</v>
      </c>
      <c r="H127" s="52">
        <v>0</v>
      </c>
      <c r="I127" s="52">
        <f t="shared" si="20"/>
        <v>0</v>
      </c>
    </row>
    <row r="128" spans="1:9" ht="12" customHeight="1">
      <c r="A128" s="68" t="s">
        <v>92</v>
      </c>
      <c r="B128" s="289" t="s">
        <v>372</v>
      </c>
      <c r="C128" s="16" t="s">
        <v>170</v>
      </c>
      <c r="D128" s="52"/>
      <c r="E128" s="52">
        <v>0</v>
      </c>
      <c r="F128" s="52">
        <f t="shared" si="18"/>
        <v>0</v>
      </c>
      <c r="G128" s="52">
        <v>0</v>
      </c>
      <c r="H128" s="52">
        <v>0</v>
      </c>
      <c r="I128" s="52">
        <f t="shared" si="20"/>
        <v>0</v>
      </c>
    </row>
    <row r="129" spans="1:12" ht="12" customHeight="1">
      <c r="A129" s="68" t="s">
        <v>93</v>
      </c>
      <c r="B129" s="289" t="s">
        <v>373</v>
      </c>
      <c r="C129" s="16" t="s">
        <v>171</v>
      </c>
      <c r="D129" s="52"/>
      <c r="E129" s="52">
        <v>0</v>
      </c>
      <c r="F129" s="52">
        <f t="shared" si="18"/>
        <v>0</v>
      </c>
      <c r="G129" s="52">
        <v>0</v>
      </c>
      <c r="H129" s="52">
        <v>0</v>
      </c>
      <c r="I129" s="52">
        <f t="shared" si="20"/>
        <v>0</v>
      </c>
    </row>
    <row r="130" spans="1:12" ht="12" customHeight="1" thickBot="1">
      <c r="A130" s="68" t="s">
        <v>94</v>
      </c>
      <c r="B130" s="289" t="s">
        <v>374</v>
      </c>
      <c r="C130" s="16" t="s">
        <v>172</v>
      </c>
      <c r="D130" s="52"/>
      <c r="E130" s="52">
        <v>0</v>
      </c>
      <c r="F130" s="52">
        <f t="shared" si="18"/>
        <v>0</v>
      </c>
      <c r="G130" s="52">
        <v>0</v>
      </c>
      <c r="H130" s="52">
        <v>0</v>
      </c>
      <c r="I130" s="52">
        <f t="shared" si="20"/>
        <v>0</v>
      </c>
    </row>
    <row r="131" spans="1:12" ht="15" customHeight="1" thickBot="1">
      <c r="A131" s="65" t="s">
        <v>95</v>
      </c>
      <c r="B131" s="288"/>
      <c r="C131" s="18" t="s">
        <v>173</v>
      </c>
      <c r="D131" s="110">
        <f>+D111+D115+D120+D126</f>
        <v>10645000</v>
      </c>
      <c r="E131" s="110">
        <f t="shared" ref="E131:I131" si="26">+E111+E115+E120+E126</f>
        <v>160645000</v>
      </c>
      <c r="F131" s="110">
        <f t="shared" si="26"/>
        <v>0</v>
      </c>
      <c r="G131" s="110">
        <f t="shared" si="26"/>
        <v>160645000</v>
      </c>
      <c r="H131" s="110">
        <f t="shared" si="26"/>
        <v>0</v>
      </c>
      <c r="I131" s="110">
        <f t="shared" si="26"/>
        <v>160645000</v>
      </c>
      <c r="J131" s="111"/>
      <c r="K131" s="111"/>
      <c r="L131" s="111"/>
    </row>
    <row r="132" spans="1:12" s="67" customFormat="1" ht="12.95" customHeight="1" thickBot="1">
      <c r="A132" s="112" t="s">
        <v>174</v>
      </c>
      <c r="B132" s="296"/>
      <c r="C132" s="113" t="s">
        <v>175</v>
      </c>
      <c r="D132" s="110">
        <f>+D110+D131</f>
        <v>418887000</v>
      </c>
      <c r="E132" s="110">
        <f t="shared" ref="E132:I132" si="27">+E110+E131</f>
        <v>580424294</v>
      </c>
      <c r="F132" s="110">
        <f t="shared" si="27"/>
        <v>86697318</v>
      </c>
      <c r="G132" s="110">
        <f t="shared" si="27"/>
        <v>667121612</v>
      </c>
      <c r="H132" s="110">
        <f t="shared" si="27"/>
        <v>0</v>
      </c>
      <c r="I132" s="110">
        <f t="shared" si="27"/>
        <v>667121612</v>
      </c>
    </row>
    <row r="133" spans="1:12" ht="7.5" customHeight="1"/>
    <row r="134" spans="1:12">
      <c r="A134" s="734" t="s">
        <v>176</v>
      </c>
      <c r="B134" s="734"/>
      <c r="C134" s="734"/>
      <c r="D134" s="734"/>
      <c r="E134" s="674"/>
      <c r="F134" s="577"/>
      <c r="G134" s="651">
        <f>G132-G88</f>
        <v>0</v>
      </c>
      <c r="H134" s="577"/>
      <c r="I134" s="577"/>
    </row>
    <row r="135" spans="1:12" ht="15" customHeight="1" thickBot="1">
      <c r="A135" s="731" t="s">
        <v>177</v>
      </c>
      <c r="B135" s="731"/>
      <c r="C135" s="731"/>
      <c r="D135" s="58"/>
      <c r="E135" s="58"/>
      <c r="F135" s="58"/>
      <c r="G135" s="58"/>
      <c r="H135" s="58"/>
      <c r="I135" s="58"/>
    </row>
    <row r="136" spans="1:12" ht="13.5" customHeight="1" thickBot="1">
      <c r="A136" s="65">
        <v>1</v>
      </c>
      <c r="B136" s="288"/>
      <c r="C136" s="105" t="s">
        <v>178</v>
      </c>
      <c r="D136" s="50">
        <f>+D61-D110</f>
        <v>-2591000</v>
      </c>
      <c r="E136" s="50">
        <f t="shared" ref="E136:H136" si="28">+E61-E110</f>
        <v>-2591000</v>
      </c>
      <c r="F136" s="50">
        <f t="shared" si="28"/>
        <v>0</v>
      </c>
      <c r="G136" s="50">
        <f t="shared" si="28"/>
        <v>-2591000</v>
      </c>
      <c r="H136" s="50">
        <f t="shared" si="28"/>
        <v>0</v>
      </c>
      <c r="I136" s="50">
        <f>+I61-I110</f>
        <v>-2591000</v>
      </c>
    </row>
    <row r="137" spans="1:12" ht="27.75" customHeight="1" thickBot="1">
      <c r="A137" s="65" t="s">
        <v>23</v>
      </c>
      <c r="B137" s="288"/>
      <c r="C137" s="105" t="s">
        <v>179</v>
      </c>
      <c r="D137" s="50">
        <f>+D87-D131</f>
        <v>2591000</v>
      </c>
      <c r="E137" s="50">
        <f t="shared" ref="E137:H137" si="29">+E87-E131</f>
        <v>2591000</v>
      </c>
      <c r="F137" s="50">
        <f t="shared" si="29"/>
        <v>0</v>
      </c>
      <c r="G137" s="50">
        <f t="shared" si="29"/>
        <v>2591000</v>
      </c>
      <c r="H137" s="50">
        <f t="shared" si="29"/>
        <v>0</v>
      </c>
      <c r="I137" s="50">
        <f>+I87-I131</f>
        <v>2591000</v>
      </c>
    </row>
    <row r="139" spans="1:12">
      <c r="G139" s="115">
        <v>0</v>
      </c>
      <c r="H139" s="115">
        <v>0</v>
      </c>
    </row>
    <row r="140" spans="1:12">
      <c r="I140" s="115">
        <f>I132-I88</f>
        <v>0</v>
      </c>
    </row>
  </sheetData>
  <mergeCells count="6">
    <mergeCell ref="A1:I1"/>
    <mergeCell ref="A135:C135"/>
    <mergeCell ref="A2:C2"/>
    <mergeCell ref="A91:C91"/>
    <mergeCell ref="A134:D134"/>
    <mergeCell ref="A90:I90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fitToHeight="2" orientation="portrait" r:id="rId1"/>
  <headerFooter alignWithMargins="0">
    <oddHeader xml:space="preserve">&amp;C&amp;"Times New Roman CE,Félkövér"&amp;12BONYHÁD VÁROS ÖNKORMÁNYZATA
2016. ÉVI KÖLTSÉGVETÉS ÖNKÉNT VÁLLALT FELADATAINAK ÖSSZEVONT MÉRLEGE&amp;R&amp;"Times New Roman CE,Félkövér dőlt" 1.3.melléklet </oddHeader>
  </headerFooter>
  <rowBreaks count="1" manualBreakCount="1">
    <brk id="8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7"/>
  <sheetViews>
    <sheetView view="pageBreakPreview" zoomScaleNormal="120" zoomScaleSheetLayoutView="100" workbookViewId="0">
      <selection activeCell="H2" sqref="H1:I1048576"/>
    </sheetView>
  </sheetViews>
  <sheetFormatPr defaultRowHeight="15.75"/>
  <cols>
    <col min="1" max="2" width="8.140625" style="114" customWidth="1"/>
    <col min="3" max="3" width="61.28515625" style="114" customWidth="1"/>
    <col min="4" max="7" width="15" style="115" customWidth="1"/>
    <col min="8" max="9" width="15" style="115" hidden="1" customWidth="1"/>
    <col min="10" max="16384" width="9.140625" style="57"/>
  </cols>
  <sheetData>
    <row r="1" spans="1:9" ht="15.95" customHeight="1">
      <c r="A1" s="733" t="s">
        <v>8</v>
      </c>
      <c r="B1" s="733"/>
      <c r="C1" s="733"/>
      <c r="D1" s="733"/>
      <c r="E1" s="733"/>
      <c r="F1" s="733"/>
      <c r="G1" s="733"/>
      <c r="H1" s="733"/>
      <c r="I1" s="733"/>
    </row>
    <row r="2" spans="1:9" ht="15.95" customHeight="1" thickBot="1">
      <c r="A2" s="731" t="s">
        <v>9</v>
      </c>
      <c r="B2" s="731"/>
      <c r="C2" s="731"/>
      <c r="D2" s="58"/>
      <c r="E2" s="58"/>
      <c r="F2" s="58"/>
      <c r="G2" s="58"/>
      <c r="H2" s="58"/>
      <c r="I2" s="58"/>
    </row>
    <row r="3" spans="1:9" ht="42.75" thickBot="1">
      <c r="A3" s="59" t="s">
        <v>10</v>
      </c>
      <c r="B3" s="175" t="s">
        <v>347</v>
      </c>
      <c r="C3" s="60" t="s">
        <v>11</v>
      </c>
      <c r="D3" s="685" t="s">
        <v>649</v>
      </c>
      <c r="E3" s="331" t="s">
        <v>812</v>
      </c>
      <c r="F3" s="687" t="s">
        <v>746</v>
      </c>
      <c r="G3" s="686" t="s">
        <v>747</v>
      </c>
      <c r="H3" s="687" t="s">
        <v>777</v>
      </c>
      <c r="I3" s="688" t="s">
        <v>747</v>
      </c>
    </row>
    <row r="4" spans="1:9" s="64" customFormat="1" ht="12" customHeight="1" thickBot="1">
      <c r="A4" s="62">
        <v>1</v>
      </c>
      <c r="B4" s="62">
        <v>2</v>
      </c>
      <c r="C4" s="63">
        <v>2</v>
      </c>
      <c r="D4" s="62">
        <v>4</v>
      </c>
      <c r="E4" s="62"/>
      <c r="F4" s="62"/>
      <c r="G4" s="62">
        <v>5</v>
      </c>
      <c r="H4" s="62">
        <v>5</v>
      </c>
      <c r="I4" s="62">
        <v>5</v>
      </c>
    </row>
    <row r="5" spans="1:9" s="67" customFormat="1" ht="12" customHeight="1" thickBot="1">
      <c r="A5" s="65" t="s">
        <v>12</v>
      </c>
      <c r="B5" s="288" t="s">
        <v>375</v>
      </c>
      <c r="C5" s="66" t="s">
        <v>13</v>
      </c>
      <c r="D5" s="50">
        <f>+D6+D7+D8+D9+D10+D11</f>
        <v>0</v>
      </c>
      <c r="E5" s="50">
        <f t="shared" ref="E5:I5" si="0">+E6+E7+E8+E9+E10+E11</f>
        <v>643128</v>
      </c>
      <c r="F5" s="50">
        <f t="shared" si="0"/>
        <v>125457</v>
      </c>
      <c r="G5" s="50">
        <f t="shared" si="0"/>
        <v>768585</v>
      </c>
      <c r="H5" s="50">
        <f t="shared" si="0"/>
        <v>0</v>
      </c>
      <c r="I5" s="50">
        <f t="shared" si="0"/>
        <v>768585</v>
      </c>
    </row>
    <row r="6" spans="1:9" s="67" customFormat="1" ht="12" customHeight="1">
      <c r="A6" s="68" t="s">
        <v>14</v>
      </c>
      <c r="B6" s="289" t="s">
        <v>376</v>
      </c>
      <c r="C6" s="69" t="s">
        <v>15</v>
      </c>
      <c r="D6" s="70"/>
      <c r="E6" s="70">
        <v>0</v>
      </c>
      <c r="F6" s="70">
        <f>G6-E6</f>
        <v>0</v>
      </c>
      <c r="G6" s="70">
        <v>0</v>
      </c>
      <c r="H6" s="70"/>
      <c r="I6" s="70">
        <f t="shared" ref="I6:I69" si="1">SUM(G6:H6)</f>
        <v>0</v>
      </c>
    </row>
    <row r="7" spans="1:9" s="67" customFormat="1" ht="12" customHeight="1">
      <c r="A7" s="71" t="s">
        <v>16</v>
      </c>
      <c r="B7" s="290" t="s">
        <v>377</v>
      </c>
      <c r="C7" s="72" t="s">
        <v>17</v>
      </c>
      <c r="D7" s="73"/>
      <c r="E7" s="73">
        <v>0</v>
      </c>
      <c r="F7" s="73">
        <f t="shared" ref="F7:F70" si="2">G7-E7</f>
        <v>0</v>
      </c>
      <c r="G7" s="73">
        <v>0</v>
      </c>
      <c r="H7" s="73"/>
      <c r="I7" s="73">
        <f t="shared" si="1"/>
        <v>0</v>
      </c>
    </row>
    <row r="8" spans="1:9" s="67" customFormat="1" ht="12" customHeight="1">
      <c r="A8" s="71" t="s">
        <v>18</v>
      </c>
      <c r="B8" s="290" t="s">
        <v>378</v>
      </c>
      <c r="C8" s="72" t="s">
        <v>637</v>
      </c>
      <c r="D8" s="73"/>
      <c r="E8" s="73">
        <v>0</v>
      </c>
      <c r="F8" s="73">
        <f t="shared" si="2"/>
        <v>0</v>
      </c>
      <c r="G8" s="73">
        <v>0</v>
      </c>
      <c r="H8" s="73"/>
      <c r="I8" s="73">
        <f t="shared" si="1"/>
        <v>0</v>
      </c>
    </row>
    <row r="9" spans="1:9" s="67" customFormat="1" ht="12" customHeight="1">
      <c r="A9" s="71" t="s">
        <v>19</v>
      </c>
      <c r="B9" s="290" t="s">
        <v>379</v>
      </c>
      <c r="C9" s="72" t="s">
        <v>20</v>
      </c>
      <c r="D9" s="73"/>
      <c r="E9" s="73">
        <v>0</v>
      </c>
      <c r="F9" s="73">
        <f t="shared" si="2"/>
        <v>0</v>
      </c>
      <c r="G9" s="73">
        <v>0</v>
      </c>
      <c r="H9" s="73"/>
      <c r="I9" s="73">
        <f t="shared" si="1"/>
        <v>0</v>
      </c>
    </row>
    <row r="10" spans="1:9" s="67" customFormat="1" ht="12" customHeight="1">
      <c r="A10" s="71" t="s">
        <v>21</v>
      </c>
      <c r="B10" s="290" t="s">
        <v>380</v>
      </c>
      <c r="C10" s="72" t="s">
        <v>638</v>
      </c>
      <c r="D10" s="73"/>
      <c r="E10" s="73">
        <v>643128</v>
      </c>
      <c r="F10" s="73">
        <f t="shared" si="2"/>
        <v>125457</v>
      </c>
      <c r="G10" s="73">
        <v>768585</v>
      </c>
      <c r="H10" s="73"/>
      <c r="I10" s="73">
        <f t="shared" si="1"/>
        <v>768585</v>
      </c>
    </row>
    <row r="11" spans="1:9" s="67" customFormat="1" ht="12" customHeight="1" thickBot="1">
      <c r="A11" s="74" t="s">
        <v>22</v>
      </c>
      <c r="B11" s="291" t="s">
        <v>381</v>
      </c>
      <c r="C11" s="75" t="s">
        <v>639</v>
      </c>
      <c r="D11" s="73"/>
      <c r="E11" s="73">
        <v>0</v>
      </c>
      <c r="F11" s="73">
        <f t="shared" si="2"/>
        <v>0</v>
      </c>
      <c r="G11" s="73">
        <v>0</v>
      </c>
      <c r="H11" s="73"/>
      <c r="I11" s="73">
        <f t="shared" si="1"/>
        <v>0</v>
      </c>
    </row>
    <row r="12" spans="1:9" s="67" customFormat="1" ht="12" customHeight="1" thickBot="1">
      <c r="A12" s="65" t="s">
        <v>23</v>
      </c>
      <c r="B12" s="288"/>
      <c r="C12" s="76" t="s">
        <v>24</v>
      </c>
      <c r="D12" s="50">
        <f>+D13+D14+D15+D16+D17</f>
        <v>0</v>
      </c>
      <c r="E12" s="50">
        <f t="shared" ref="E12:I12" si="3">+E13+E14+E15+E16+E17</f>
        <v>4440884</v>
      </c>
      <c r="F12" s="50">
        <f t="shared" si="3"/>
        <v>149929</v>
      </c>
      <c r="G12" s="50">
        <f t="shared" si="3"/>
        <v>4590813</v>
      </c>
      <c r="H12" s="50">
        <f t="shared" si="3"/>
        <v>0</v>
      </c>
      <c r="I12" s="50">
        <f t="shared" si="3"/>
        <v>4590813</v>
      </c>
    </row>
    <row r="13" spans="1:9" s="67" customFormat="1" ht="12" customHeight="1">
      <c r="A13" s="68" t="s">
        <v>25</v>
      </c>
      <c r="B13" s="289" t="s">
        <v>382</v>
      </c>
      <c r="C13" s="69" t="s">
        <v>26</v>
      </c>
      <c r="D13" s="70"/>
      <c r="E13" s="70">
        <v>0</v>
      </c>
      <c r="F13" s="70">
        <f t="shared" si="2"/>
        <v>0</v>
      </c>
      <c r="G13" s="70">
        <v>0</v>
      </c>
      <c r="H13" s="70"/>
      <c r="I13" s="70">
        <f t="shared" si="1"/>
        <v>0</v>
      </c>
    </row>
    <row r="14" spans="1:9" s="67" customFormat="1" ht="12" customHeight="1">
      <c r="A14" s="71" t="s">
        <v>27</v>
      </c>
      <c r="B14" s="290" t="s">
        <v>383</v>
      </c>
      <c r="C14" s="72" t="s">
        <v>28</v>
      </c>
      <c r="D14" s="73"/>
      <c r="E14" s="73">
        <v>0</v>
      </c>
      <c r="F14" s="73">
        <f t="shared" si="2"/>
        <v>0</v>
      </c>
      <c r="G14" s="73">
        <v>0</v>
      </c>
      <c r="H14" s="73"/>
      <c r="I14" s="73">
        <f t="shared" si="1"/>
        <v>0</v>
      </c>
    </row>
    <row r="15" spans="1:9" s="67" customFormat="1" ht="12" customHeight="1">
      <c r="A15" s="71" t="s">
        <v>29</v>
      </c>
      <c r="B15" s="290" t="s">
        <v>384</v>
      </c>
      <c r="C15" s="72" t="s">
        <v>30</v>
      </c>
      <c r="D15" s="73"/>
      <c r="E15" s="73">
        <v>0</v>
      </c>
      <c r="F15" s="73">
        <f t="shared" si="2"/>
        <v>0</v>
      </c>
      <c r="G15" s="73">
        <v>0</v>
      </c>
      <c r="H15" s="73"/>
      <c r="I15" s="73">
        <f t="shared" si="1"/>
        <v>0</v>
      </c>
    </row>
    <row r="16" spans="1:9" s="67" customFormat="1" ht="12" customHeight="1">
      <c r="A16" s="71" t="s">
        <v>31</v>
      </c>
      <c r="B16" s="290" t="s">
        <v>385</v>
      </c>
      <c r="C16" s="72" t="s">
        <v>32</v>
      </c>
      <c r="D16" s="73"/>
      <c r="E16" s="73">
        <v>0</v>
      </c>
      <c r="F16" s="73">
        <f t="shared" si="2"/>
        <v>0</v>
      </c>
      <c r="G16" s="73">
        <v>0</v>
      </c>
      <c r="H16" s="73"/>
      <c r="I16" s="73">
        <f t="shared" si="1"/>
        <v>0</v>
      </c>
    </row>
    <row r="17" spans="1:9" s="67" customFormat="1" ht="12" customHeight="1" thickBot="1">
      <c r="A17" s="71" t="s">
        <v>33</v>
      </c>
      <c r="B17" s="290" t="s">
        <v>386</v>
      </c>
      <c r="C17" s="72" t="s">
        <v>34</v>
      </c>
      <c r="D17" s="73"/>
      <c r="E17" s="73">
        <v>4440884</v>
      </c>
      <c r="F17" s="73">
        <f t="shared" si="2"/>
        <v>149929</v>
      </c>
      <c r="G17" s="73">
        <v>4590813</v>
      </c>
      <c r="H17" s="73"/>
      <c r="I17" s="73">
        <f t="shared" si="1"/>
        <v>4590813</v>
      </c>
    </row>
    <row r="18" spans="1:9" s="67" customFormat="1" ht="12" customHeight="1" thickBot="1">
      <c r="A18" s="65" t="s">
        <v>35</v>
      </c>
      <c r="B18" s="288" t="s">
        <v>387</v>
      </c>
      <c r="C18" s="66" t="s">
        <v>36</v>
      </c>
      <c r="D18" s="50">
        <f>+D19+D20+D21+D22+D23</f>
        <v>0</v>
      </c>
      <c r="E18" s="50">
        <v>0</v>
      </c>
      <c r="F18" s="50">
        <f t="shared" ref="F18:I18" si="4">+F19+F20+F21+F22+F23</f>
        <v>0</v>
      </c>
      <c r="G18" s="50">
        <v>0</v>
      </c>
      <c r="H18" s="50">
        <f t="shared" si="4"/>
        <v>0</v>
      </c>
      <c r="I18" s="50">
        <f t="shared" si="4"/>
        <v>0</v>
      </c>
    </row>
    <row r="19" spans="1:9" s="67" customFormat="1" ht="12" customHeight="1">
      <c r="A19" s="68" t="s">
        <v>37</v>
      </c>
      <c r="B19" s="289" t="s">
        <v>388</v>
      </c>
      <c r="C19" s="69" t="s">
        <v>38</v>
      </c>
      <c r="D19" s="70"/>
      <c r="E19" s="70">
        <v>0</v>
      </c>
      <c r="F19" s="70">
        <f t="shared" si="2"/>
        <v>0</v>
      </c>
      <c r="G19" s="70">
        <v>0</v>
      </c>
      <c r="H19" s="70"/>
      <c r="I19" s="70">
        <f t="shared" si="1"/>
        <v>0</v>
      </c>
    </row>
    <row r="20" spans="1:9" s="67" customFormat="1" ht="12" customHeight="1">
      <c r="A20" s="71" t="s">
        <v>39</v>
      </c>
      <c r="B20" s="290" t="s">
        <v>389</v>
      </c>
      <c r="C20" s="72" t="s">
        <v>40</v>
      </c>
      <c r="D20" s="73"/>
      <c r="E20" s="73">
        <v>0</v>
      </c>
      <c r="F20" s="73">
        <f t="shared" si="2"/>
        <v>0</v>
      </c>
      <c r="G20" s="73">
        <v>0</v>
      </c>
      <c r="H20" s="73"/>
      <c r="I20" s="73">
        <f t="shared" si="1"/>
        <v>0</v>
      </c>
    </row>
    <row r="21" spans="1:9" s="67" customFormat="1" ht="12" customHeight="1">
      <c r="A21" s="71" t="s">
        <v>41</v>
      </c>
      <c r="B21" s="290" t="s">
        <v>390</v>
      </c>
      <c r="C21" s="72" t="s">
        <v>42</v>
      </c>
      <c r="D21" s="73"/>
      <c r="E21" s="73">
        <v>0</v>
      </c>
      <c r="F21" s="73">
        <f t="shared" si="2"/>
        <v>0</v>
      </c>
      <c r="G21" s="73">
        <v>0</v>
      </c>
      <c r="H21" s="73"/>
      <c r="I21" s="73">
        <f t="shared" si="1"/>
        <v>0</v>
      </c>
    </row>
    <row r="22" spans="1:9" s="67" customFormat="1" ht="12" customHeight="1">
      <c r="A22" s="71" t="s">
        <v>43</v>
      </c>
      <c r="B22" s="290" t="s">
        <v>391</v>
      </c>
      <c r="C22" s="72" t="s">
        <v>44</v>
      </c>
      <c r="D22" s="73"/>
      <c r="E22" s="73">
        <v>0</v>
      </c>
      <c r="F22" s="73">
        <f t="shared" si="2"/>
        <v>0</v>
      </c>
      <c r="G22" s="73">
        <v>0</v>
      </c>
      <c r="H22" s="73"/>
      <c r="I22" s="73">
        <f t="shared" si="1"/>
        <v>0</v>
      </c>
    </row>
    <row r="23" spans="1:9" s="67" customFormat="1" ht="12" customHeight="1" thickBot="1">
      <c r="A23" s="71" t="s">
        <v>45</v>
      </c>
      <c r="B23" s="290" t="s">
        <v>392</v>
      </c>
      <c r="C23" s="72" t="s">
        <v>46</v>
      </c>
      <c r="D23" s="73"/>
      <c r="E23" s="73">
        <v>0</v>
      </c>
      <c r="F23" s="73">
        <f t="shared" si="2"/>
        <v>0</v>
      </c>
      <c r="G23" s="73">
        <v>0</v>
      </c>
      <c r="H23" s="73"/>
      <c r="I23" s="73">
        <f t="shared" si="1"/>
        <v>0</v>
      </c>
    </row>
    <row r="24" spans="1:9" s="67" customFormat="1" ht="12" customHeight="1" thickBot="1">
      <c r="A24" s="65" t="s">
        <v>47</v>
      </c>
      <c r="B24" s="288" t="s">
        <v>393</v>
      </c>
      <c r="C24" s="66" t="s">
        <v>48</v>
      </c>
      <c r="D24" s="55">
        <f>SUM(D25:D31)</f>
        <v>69531000</v>
      </c>
      <c r="E24" s="55">
        <f t="shared" ref="E24:I24" si="5">SUM(E25:E31)</f>
        <v>69531000</v>
      </c>
      <c r="F24" s="55">
        <f t="shared" si="5"/>
        <v>-2553927</v>
      </c>
      <c r="G24" s="55">
        <f t="shared" si="5"/>
        <v>66977073</v>
      </c>
      <c r="H24" s="55">
        <f t="shared" si="5"/>
        <v>0</v>
      </c>
      <c r="I24" s="55">
        <f t="shared" si="5"/>
        <v>66977073</v>
      </c>
    </row>
    <row r="25" spans="1:9" s="67" customFormat="1" ht="12" customHeight="1">
      <c r="A25" s="68" t="s">
        <v>458</v>
      </c>
      <c r="B25" s="289" t="s">
        <v>394</v>
      </c>
      <c r="C25" s="69" t="s">
        <v>644</v>
      </c>
      <c r="D25" s="78"/>
      <c r="E25" s="78">
        <v>0</v>
      </c>
      <c r="F25" s="78">
        <f t="shared" si="2"/>
        <v>0</v>
      </c>
      <c r="G25" s="78">
        <v>0</v>
      </c>
      <c r="H25" s="78"/>
      <c r="I25" s="78">
        <f t="shared" si="1"/>
        <v>0</v>
      </c>
    </row>
    <row r="26" spans="1:9" s="67" customFormat="1" ht="12" customHeight="1">
      <c r="A26" s="68" t="s">
        <v>459</v>
      </c>
      <c r="B26" s="289" t="s">
        <v>711</v>
      </c>
      <c r="C26" s="69" t="s">
        <v>710</v>
      </c>
      <c r="D26" s="78"/>
      <c r="E26" s="78">
        <v>0</v>
      </c>
      <c r="F26" s="78">
        <f t="shared" si="2"/>
        <v>0</v>
      </c>
      <c r="G26" s="78">
        <v>0</v>
      </c>
      <c r="H26" s="78"/>
      <c r="I26" s="78">
        <f t="shared" si="1"/>
        <v>0</v>
      </c>
    </row>
    <row r="27" spans="1:9" s="67" customFormat="1" ht="12" customHeight="1">
      <c r="A27" s="68" t="s">
        <v>460</v>
      </c>
      <c r="B27" s="290" t="s">
        <v>640</v>
      </c>
      <c r="C27" s="72" t="s">
        <v>645</v>
      </c>
      <c r="D27" s="73">
        <v>69531000</v>
      </c>
      <c r="E27" s="73">
        <v>69531000</v>
      </c>
      <c r="F27" s="73">
        <f t="shared" si="2"/>
        <v>-2553927</v>
      </c>
      <c r="G27" s="73">
        <v>66977073</v>
      </c>
      <c r="H27" s="73"/>
      <c r="I27" s="73">
        <f t="shared" si="1"/>
        <v>66977073</v>
      </c>
    </row>
    <row r="28" spans="1:9" s="67" customFormat="1" ht="12" customHeight="1">
      <c r="A28" s="68" t="s">
        <v>461</v>
      </c>
      <c r="B28" s="290" t="s">
        <v>641</v>
      </c>
      <c r="C28" s="72" t="s">
        <v>646</v>
      </c>
      <c r="D28" s="73"/>
      <c r="E28" s="73">
        <v>0</v>
      </c>
      <c r="F28" s="73">
        <f t="shared" si="2"/>
        <v>0</v>
      </c>
      <c r="G28" s="73">
        <v>0</v>
      </c>
      <c r="H28" s="73"/>
      <c r="I28" s="73">
        <f t="shared" si="1"/>
        <v>0</v>
      </c>
    </row>
    <row r="29" spans="1:9" s="67" customFormat="1" ht="12" customHeight="1">
      <c r="A29" s="68" t="s">
        <v>462</v>
      </c>
      <c r="B29" s="290" t="s">
        <v>395</v>
      </c>
      <c r="C29" s="72" t="s">
        <v>647</v>
      </c>
      <c r="D29" s="73"/>
      <c r="E29" s="73">
        <v>0</v>
      </c>
      <c r="F29" s="73">
        <f t="shared" si="2"/>
        <v>0</v>
      </c>
      <c r="G29" s="73">
        <v>0</v>
      </c>
      <c r="H29" s="73"/>
      <c r="I29" s="73">
        <f t="shared" si="1"/>
        <v>0</v>
      </c>
    </row>
    <row r="30" spans="1:9" s="67" customFormat="1" ht="12" customHeight="1">
      <c r="A30" s="68" t="s">
        <v>463</v>
      </c>
      <c r="B30" s="291" t="s">
        <v>396</v>
      </c>
      <c r="C30" s="75" t="s">
        <v>648</v>
      </c>
      <c r="D30" s="73"/>
      <c r="E30" s="77">
        <v>0</v>
      </c>
      <c r="F30" s="77">
        <f t="shared" si="2"/>
        <v>0</v>
      </c>
      <c r="G30" s="77">
        <v>0</v>
      </c>
      <c r="H30" s="77"/>
      <c r="I30" s="77">
        <f t="shared" si="1"/>
        <v>0</v>
      </c>
    </row>
    <row r="31" spans="1:9" s="67" customFormat="1" ht="12" customHeight="1" thickBot="1">
      <c r="A31" s="68" t="s">
        <v>712</v>
      </c>
      <c r="B31" s="291" t="s">
        <v>397</v>
      </c>
      <c r="C31" s="75" t="s">
        <v>643</v>
      </c>
      <c r="D31" s="77"/>
      <c r="E31" s="77">
        <v>0</v>
      </c>
      <c r="F31" s="77">
        <f t="shared" si="2"/>
        <v>0</v>
      </c>
      <c r="G31" s="77">
        <v>0</v>
      </c>
      <c r="H31" s="77"/>
      <c r="I31" s="77">
        <f t="shared" si="1"/>
        <v>0</v>
      </c>
    </row>
    <row r="32" spans="1:9" s="67" customFormat="1" ht="12" customHeight="1" thickBot="1">
      <c r="A32" s="65" t="s">
        <v>49</v>
      </c>
      <c r="B32" s="288" t="s">
        <v>398</v>
      </c>
      <c r="C32" s="66" t="s">
        <v>50</v>
      </c>
      <c r="D32" s="50">
        <f>SUM(D33:D42)</f>
        <v>0</v>
      </c>
      <c r="E32" s="50">
        <v>0</v>
      </c>
      <c r="F32" s="50">
        <f t="shared" si="2"/>
        <v>0</v>
      </c>
      <c r="G32" s="50">
        <v>0</v>
      </c>
      <c r="H32" s="50">
        <f t="shared" ref="H32" si="6">SUM(H33:H42)</f>
        <v>0</v>
      </c>
      <c r="I32" s="50">
        <f t="shared" si="1"/>
        <v>0</v>
      </c>
    </row>
    <row r="33" spans="1:9" s="67" customFormat="1" ht="12" customHeight="1">
      <c r="A33" s="68" t="s">
        <v>51</v>
      </c>
      <c r="B33" s="289" t="s">
        <v>399</v>
      </c>
      <c r="C33" s="69" t="s">
        <v>52</v>
      </c>
      <c r="D33" s="70"/>
      <c r="E33" s="70">
        <v>0</v>
      </c>
      <c r="F33" s="70">
        <f t="shared" si="2"/>
        <v>0</v>
      </c>
      <c r="G33" s="70">
        <v>0</v>
      </c>
      <c r="H33" s="70"/>
      <c r="I33" s="70">
        <f t="shared" si="1"/>
        <v>0</v>
      </c>
    </row>
    <row r="34" spans="1:9" s="67" customFormat="1" ht="12" customHeight="1">
      <c r="A34" s="71" t="s">
        <v>53</v>
      </c>
      <c r="B34" s="290" t="s">
        <v>400</v>
      </c>
      <c r="C34" s="72" t="s">
        <v>54</v>
      </c>
      <c r="D34" s="73"/>
      <c r="E34" s="73">
        <v>0</v>
      </c>
      <c r="F34" s="73">
        <f t="shared" si="2"/>
        <v>0</v>
      </c>
      <c r="G34" s="73">
        <v>0</v>
      </c>
      <c r="H34" s="73"/>
      <c r="I34" s="73">
        <f t="shared" si="1"/>
        <v>0</v>
      </c>
    </row>
    <row r="35" spans="1:9" s="67" customFormat="1" ht="12" customHeight="1">
      <c r="A35" s="71" t="s">
        <v>55</v>
      </c>
      <c r="B35" s="290" t="s">
        <v>401</v>
      </c>
      <c r="C35" s="72" t="s">
        <v>56</v>
      </c>
      <c r="D35" s="73"/>
      <c r="E35" s="73">
        <v>0</v>
      </c>
      <c r="F35" s="73">
        <f t="shared" si="2"/>
        <v>0</v>
      </c>
      <c r="G35" s="73">
        <v>0</v>
      </c>
      <c r="H35" s="73"/>
      <c r="I35" s="73">
        <f t="shared" si="1"/>
        <v>0</v>
      </c>
    </row>
    <row r="36" spans="1:9" s="67" customFormat="1" ht="12" customHeight="1">
      <c r="A36" s="71" t="s">
        <v>57</v>
      </c>
      <c r="B36" s="290" t="s">
        <v>402</v>
      </c>
      <c r="C36" s="72" t="s">
        <v>58</v>
      </c>
      <c r="D36" s="73"/>
      <c r="E36" s="73">
        <v>0</v>
      </c>
      <c r="F36" s="73">
        <f t="shared" si="2"/>
        <v>0</v>
      </c>
      <c r="G36" s="73">
        <v>0</v>
      </c>
      <c r="H36" s="73"/>
      <c r="I36" s="73">
        <f t="shared" si="1"/>
        <v>0</v>
      </c>
    </row>
    <row r="37" spans="1:9" s="67" customFormat="1" ht="12" customHeight="1">
      <c r="A37" s="71" t="s">
        <v>59</v>
      </c>
      <c r="B37" s="290" t="s">
        <v>403</v>
      </c>
      <c r="C37" s="72" t="s">
        <v>60</v>
      </c>
      <c r="D37" s="73"/>
      <c r="E37" s="73">
        <v>0</v>
      </c>
      <c r="F37" s="73">
        <f t="shared" si="2"/>
        <v>0</v>
      </c>
      <c r="G37" s="73">
        <v>0</v>
      </c>
      <c r="H37" s="73"/>
      <c r="I37" s="73">
        <f t="shared" si="1"/>
        <v>0</v>
      </c>
    </row>
    <row r="38" spans="1:9" s="67" customFormat="1" ht="12" customHeight="1">
      <c r="A38" s="71" t="s">
        <v>61</v>
      </c>
      <c r="B38" s="290" t="s">
        <v>404</v>
      </c>
      <c r="C38" s="72" t="s">
        <v>62</v>
      </c>
      <c r="D38" s="73"/>
      <c r="E38" s="73">
        <v>0</v>
      </c>
      <c r="F38" s="73">
        <f t="shared" si="2"/>
        <v>0</v>
      </c>
      <c r="G38" s="73">
        <v>0</v>
      </c>
      <c r="H38" s="73"/>
      <c r="I38" s="73">
        <f t="shared" si="1"/>
        <v>0</v>
      </c>
    </row>
    <row r="39" spans="1:9" s="67" customFormat="1" ht="12" customHeight="1">
      <c r="A39" s="71" t="s">
        <v>63</v>
      </c>
      <c r="B39" s="290" t="s">
        <v>405</v>
      </c>
      <c r="C39" s="72" t="s">
        <v>64</v>
      </c>
      <c r="D39" s="73"/>
      <c r="E39" s="73">
        <v>0</v>
      </c>
      <c r="F39" s="73">
        <f t="shared" si="2"/>
        <v>0</v>
      </c>
      <c r="G39" s="73">
        <v>0</v>
      </c>
      <c r="H39" s="73"/>
      <c r="I39" s="73">
        <f t="shared" si="1"/>
        <v>0</v>
      </c>
    </row>
    <row r="40" spans="1:9" s="67" customFormat="1" ht="12" customHeight="1">
      <c r="A40" s="71" t="s">
        <v>65</v>
      </c>
      <c r="B40" s="290" t="s">
        <v>406</v>
      </c>
      <c r="C40" s="72" t="s">
        <v>66</v>
      </c>
      <c r="D40" s="73"/>
      <c r="E40" s="73">
        <v>0</v>
      </c>
      <c r="F40" s="73">
        <f t="shared" si="2"/>
        <v>0</v>
      </c>
      <c r="G40" s="73">
        <v>0</v>
      </c>
      <c r="H40" s="73"/>
      <c r="I40" s="73">
        <f t="shared" si="1"/>
        <v>0</v>
      </c>
    </row>
    <row r="41" spans="1:9" s="67" customFormat="1" ht="12" customHeight="1">
      <c r="A41" s="71" t="s">
        <v>67</v>
      </c>
      <c r="B41" s="290" t="s">
        <v>407</v>
      </c>
      <c r="C41" s="72" t="s">
        <v>68</v>
      </c>
      <c r="D41" s="79"/>
      <c r="E41" s="79">
        <v>0</v>
      </c>
      <c r="F41" s="79">
        <f t="shared" si="2"/>
        <v>0</v>
      </c>
      <c r="G41" s="79">
        <v>0</v>
      </c>
      <c r="H41" s="79"/>
      <c r="I41" s="79">
        <f t="shared" si="1"/>
        <v>0</v>
      </c>
    </row>
    <row r="42" spans="1:9" s="67" customFormat="1" ht="12" customHeight="1" thickBot="1">
      <c r="A42" s="74" t="s">
        <v>69</v>
      </c>
      <c r="B42" s="290" t="s">
        <v>408</v>
      </c>
      <c r="C42" s="75" t="s">
        <v>70</v>
      </c>
      <c r="D42" s="80"/>
      <c r="E42" s="80">
        <v>0</v>
      </c>
      <c r="F42" s="80">
        <f t="shared" si="2"/>
        <v>0</v>
      </c>
      <c r="G42" s="80">
        <v>0</v>
      </c>
      <c r="H42" s="80"/>
      <c r="I42" s="80">
        <f t="shared" si="1"/>
        <v>0</v>
      </c>
    </row>
    <row r="43" spans="1:9" s="67" customFormat="1" ht="12" customHeight="1" thickBot="1">
      <c r="A43" s="65" t="s">
        <v>71</v>
      </c>
      <c r="B43" s="288" t="s">
        <v>409</v>
      </c>
      <c r="C43" s="66" t="s">
        <v>72</v>
      </c>
      <c r="D43" s="50">
        <f>SUM(D44:D48)</f>
        <v>0</v>
      </c>
      <c r="E43" s="50">
        <v>0</v>
      </c>
      <c r="F43" s="50">
        <f t="shared" si="2"/>
        <v>0</v>
      </c>
      <c r="G43" s="50">
        <v>0</v>
      </c>
      <c r="H43" s="50">
        <f t="shared" ref="H43" si="7">SUM(H44:H48)</f>
        <v>0</v>
      </c>
      <c r="I43" s="50">
        <f t="shared" si="1"/>
        <v>0</v>
      </c>
    </row>
    <row r="44" spans="1:9" s="67" customFormat="1" ht="12" customHeight="1">
      <c r="A44" s="68" t="s">
        <v>73</v>
      </c>
      <c r="B44" s="289" t="s">
        <v>410</v>
      </c>
      <c r="C44" s="69" t="s">
        <v>74</v>
      </c>
      <c r="D44" s="81"/>
      <c r="E44" s="81">
        <v>0</v>
      </c>
      <c r="F44" s="81">
        <f t="shared" si="2"/>
        <v>0</v>
      </c>
      <c r="G44" s="81">
        <v>0</v>
      </c>
      <c r="H44" s="81"/>
      <c r="I44" s="81">
        <f t="shared" si="1"/>
        <v>0</v>
      </c>
    </row>
    <row r="45" spans="1:9" s="67" customFormat="1" ht="12" customHeight="1">
      <c r="A45" s="71" t="s">
        <v>75</v>
      </c>
      <c r="B45" s="290" t="s">
        <v>411</v>
      </c>
      <c r="C45" s="72" t="s">
        <v>76</v>
      </c>
      <c r="D45" s="79"/>
      <c r="E45" s="79">
        <v>0</v>
      </c>
      <c r="F45" s="79">
        <f t="shared" si="2"/>
        <v>0</v>
      </c>
      <c r="G45" s="79">
        <v>0</v>
      </c>
      <c r="H45" s="79"/>
      <c r="I45" s="79">
        <f t="shared" si="1"/>
        <v>0</v>
      </c>
    </row>
    <row r="46" spans="1:9" s="67" customFormat="1" ht="12" customHeight="1">
      <c r="A46" s="71" t="s">
        <v>77</v>
      </c>
      <c r="B46" s="290" t="s">
        <v>412</v>
      </c>
      <c r="C46" s="72" t="s">
        <v>78</v>
      </c>
      <c r="D46" s="79"/>
      <c r="E46" s="79">
        <v>0</v>
      </c>
      <c r="F46" s="79">
        <f t="shared" si="2"/>
        <v>0</v>
      </c>
      <c r="G46" s="79">
        <v>0</v>
      </c>
      <c r="H46" s="79"/>
      <c r="I46" s="79">
        <f t="shared" si="1"/>
        <v>0</v>
      </c>
    </row>
    <row r="47" spans="1:9" s="67" customFormat="1" ht="12" customHeight="1">
      <c r="A47" s="71" t="s">
        <v>79</v>
      </c>
      <c r="B47" s="290" t="s">
        <v>413</v>
      </c>
      <c r="C47" s="72" t="s">
        <v>80</v>
      </c>
      <c r="D47" s="79"/>
      <c r="E47" s="79">
        <v>0</v>
      </c>
      <c r="F47" s="79">
        <f t="shared" si="2"/>
        <v>0</v>
      </c>
      <c r="G47" s="79">
        <v>0</v>
      </c>
      <c r="H47" s="79"/>
      <c r="I47" s="79">
        <f t="shared" si="1"/>
        <v>0</v>
      </c>
    </row>
    <row r="48" spans="1:9" s="67" customFormat="1" ht="12" customHeight="1" thickBot="1">
      <c r="A48" s="74" t="s">
        <v>81</v>
      </c>
      <c r="B48" s="290" t="s">
        <v>414</v>
      </c>
      <c r="C48" s="75" t="s">
        <v>82</v>
      </c>
      <c r="D48" s="80"/>
      <c r="E48" s="80">
        <v>0</v>
      </c>
      <c r="F48" s="80">
        <f t="shared" si="2"/>
        <v>0</v>
      </c>
      <c r="G48" s="80">
        <v>0</v>
      </c>
      <c r="H48" s="80"/>
      <c r="I48" s="80">
        <f t="shared" si="1"/>
        <v>0</v>
      </c>
    </row>
    <row r="49" spans="1:9" s="67" customFormat="1" ht="12" customHeight="1" thickBot="1">
      <c r="A49" s="65" t="s">
        <v>83</v>
      </c>
      <c r="B49" s="288" t="s">
        <v>415</v>
      </c>
      <c r="C49" s="66" t="s">
        <v>84</v>
      </c>
      <c r="D49" s="50">
        <f>SUM(D50:D52)</f>
        <v>0</v>
      </c>
      <c r="E49" s="50">
        <v>0</v>
      </c>
      <c r="F49" s="50">
        <f t="shared" si="2"/>
        <v>0</v>
      </c>
      <c r="G49" s="50">
        <v>0</v>
      </c>
      <c r="H49" s="50">
        <f t="shared" ref="H49" si="8">SUM(H50:H54)</f>
        <v>0</v>
      </c>
      <c r="I49" s="50">
        <f t="shared" si="1"/>
        <v>0</v>
      </c>
    </row>
    <row r="50" spans="1:9" s="67" customFormat="1" ht="12" customHeight="1">
      <c r="A50" s="68" t="s">
        <v>654</v>
      </c>
      <c r="B50" s="289" t="s">
        <v>416</v>
      </c>
      <c r="C50" s="69" t="s">
        <v>651</v>
      </c>
      <c r="D50" s="70"/>
      <c r="E50" s="70">
        <v>0</v>
      </c>
      <c r="F50" s="70">
        <f t="shared" si="2"/>
        <v>0</v>
      </c>
      <c r="G50" s="70">
        <v>0</v>
      </c>
      <c r="H50" s="70"/>
      <c r="I50" s="70">
        <f t="shared" si="1"/>
        <v>0</v>
      </c>
    </row>
    <row r="51" spans="1:9" s="67" customFormat="1" ht="12" customHeight="1">
      <c r="A51" s="71" t="s">
        <v>655</v>
      </c>
      <c r="B51" s="290" t="s">
        <v>417</v>
      </c>
      <c r="C51" s="72" t="s">
        <v>652</v>
      </c>
      <c r="D51" s="73"/>
      <c r="E51" s="73">
        <v>0</v>
      </c>
      <c r="F51" s="73">
        <f t="shared" si="2"/>
        <v>0</v>
      </c>
      <c r="G51" s="73">
        <v>0</v>
      </c>
      <c r="H51" s="73"/>
      <c r="I51" s="73">
        <f t="shared" si="1"/>
        <v>0</v>
      </c>
    </row>
    <row r="52" spans="1:9" s="67" customFormat="1" ht="12" customHeight="1">
      <c r="A52" s="71" t="s">
        <v>656</v>
      </c>
      <c r="B52" s="290" t="s">
        <v>418</v>
      </c>
      <c r="C52" s="72" t="s">
        <v>700</v>
      </c>
      <c r="D52" s="73"/>
      <c r="E52" s="73">
        <v>0</v>
      </c>
      <c r="F52" s="73">
        <f t="shared" si="2"/>
        <v>0</v>
      </c>
      <c r="G52" s="73">
        <v>0</v>
      </c>
      <c r="H52" s="73"/>
      <c r="I52" s="73">
        <f t="shared" si="1"/>
        <v>0</v>
      </c>
    </row>
    <row r="53" spans="1:9" s="67" customFormat="1" ht="12" customHeight="1">
      <c r="A53" s="74" t="s">
        <v>657</v>
      </c>
      <c r="B53" s="291" t="s">
        <v>653</v>
      </c>
      <c r="C53" s="75" t="s">
        <v>659</v>
      </c>
      <c r="D53" s="77"/>
      <c r="E53" s="77">
        <v>0</v>
      </c>
      <c r="F53" s="77">
        <f t="shared" si="2"/>
        <v>0</v>
      </c>
      <c r="G53" s="73">
        <v>0</v>
      </c>
      <c r="H53" s="73"/>
      <c r="I53" s="73">
        <f t="shared" si="1"/>
        <v>0</v>
      </c>
    </row>
    <row r="54" spans="1:9" s="67" customFormat="1" ht="12" customHeight="1" thickBot="1">
      <c r="A54" s="74" t="s">
        <v>658</v>
      </c>
      <c r="B54" s="291" t="s">
        <v>650</v>
      </c>
      <c r="C54" s="75" t="s">
        <v>660</v>
      </c>
      <c r="D54" s="77"/>
      <c r="E54" s="77">
        <v>0</v>
      </c>
      <c r="F54" s="77">
        <f t="shared" si="2"/>
        <v>0</v>
      </c>
      <c r="G54" s="73">
        <v>0</v>
      </c>
      <c r="H54" s="73"/>
      <c r="I54" s="73">
        <f t="shared" si="1"/>
        <v>0</v>
      </c>
    </row>
    <row r="55" spans="1:9" s="67" customFormat="1" ht="12" customHeight="1" thickBot="1">
      <c r="A55" s="65" t="s">
        <v>89</v>
      </c>
      <c r="B55" s="288" t="s">
        <v>419</v>
      </c>
      <c r="C55" s="76" t="s">
        <v>90</v>
      </c>
      <c r="D55" s="50">
        <f>SUM(D56:D58)</f>
        <v>0</v>
      </c>
      <c r="E55" s="50">
        <v>0</v>
      </c>
      <c r="F55" s="50">
        <f t="shared" si="2"/>
        <v>0</v>
      </c>
      <c r="G55" s="50">
        <v>0</v>
      </c>
      <c r="H55" s="50">
        <f t="shared" ref="H55" si="9">SUM(H56:H58)</f>
        <v>0</v>
      </c>
      <c r="I55" s="50">
        <f t="shared" si="1"/>
        <v>0</v>
      </c>
    </row>
    <row r="56" spans="1:9" s="67" customFormat="1" ht="12" customHeight="1">
      <c r="A56" s="68" t="s">
        <v>666</v>
      </c>
      <c r="B56" s="289" t="s">
        <v>420</v>
      </c>
      <c r="C56" s="69" t="s">
        <v>661</v>
      </c>
      <c r="D56" s="79"/>
      <c r="E56" s="79">
        <v>0</v>
      </c>
      <c r="F56" s="79">
        <f t="shared" si="2"/>
        <v>0</v>
      </c>
      <c r="G56" s="79">
        <v>0</v>
      </c>
      <c r="H56" s="79"/>
      <c r="I56" s="79">
        <f t="shared" si="1"/>
        <v>0</v>
      </c>
    </row>
    <row r="57" spans="1:9" s="67" customFormat="1" ht="11.25" customHeight="1">
      <c r="A57" s="71" t="s">
        <v>667</v>
      </c>
      <c r="B57" s="289" t="s">
        <v>421</v>
      </c>
      <c r="C57" s="72" t="s">
        <v>662</v>
      </c>
      <c r="D57" s="79"/>
      <c r="E57" s="79">
        <v>0</v>
      </c>
      <c r="F57" s="79">
        <f t="shared" si="2"/>
        <v>0</v>
      </c>
      <c r="G57" s="79">
        <v>0</v>
      </c>
      <c r="H57" s="79"/>
      <c r="I57" s="79">
        <f t="shared" si="1"/>
        <v>0</v>
      </c>
    </row>
    <row r="58" spans="1:9" s="67" customFormat="1" ht="11.25" customHeight="1">
      <c r="A58" s="71" t="s">
        <v>668</v>
      </c>
      <c r="B58" s="289" t="s">
        <v>422</v>
      </c>
      <c r="C58" s="72" t="s">
        <v>701</v>
      </c>
      <c r="D58" s="79"/>
      <c r="E58" s="79">
        <v>0</v>
      </c>
      <c r="F58" s="79">
        <f t="shared" si="2"/>
        <v>0</v>
      </c>
      <c r="G58" s="79">
        <v>0</v>
      </c>
      <c r="H58" s="79"/>
      <c r="I58" s="79">
        <f t="shared" si="1"/>
        <v>0</v>
      </c>
    </row>
    <row r="59" spans="1:9" s="67" customFormat="1" ht="12" customHeight="1">
      <c r="A59" s="74" t="s">
        <v>669</v>
      </c>
      <c r="B59" s="295" t="s">
        <v>664</v>
      </c>
      <c r="C59" s="75" t="s">
        <v>663</v>
      </c>
      <c r="D59" s="79"/>
      <c r="E59" s="79">
        <v>0</v>
      </c>
      <c r="F59" s="79">
        <f t="shared" si="2"/>
        <v>0</v>
      </c>
      <c r="G59" s="79">
        <v>0</v>
      </c>
      <c r="H59" s="79"/>
      <c r="I59" s="79">
        <f t="shared" si="1"/>
        <v>0</v>
      </c>
    </row>
    <row r="60" spans="1:9" s="67" customFormat="1" ht="12" customHeight="1" thickBot="1">
      <c r="A60" s="74" t="s">
        <v>670</v>
      </c>
      <c r="B60" s="291" t="s">
        <v>671</v>
      </c>
      <c r="C60" s="75" t="s">
        <v>665</v>
      </c>
      <c r="D60" s="79"/>
      <c r="E60" s="79">
        <v>0</v>
      </c>
      <c r="F60" s="79">
        <f t="shared" si="2"/>
        <v>0</v>
      </c>
      <c r="G60" s="79">
        <v>0</v>
      </c>
      <c r="H60" s="79"/>
      <c r="I60" s="79">
        <f t="shared" si="1"/>
        <v>0</v>
      </c>
    </row>
    <row r="61" spans="1:9" s="67" customFormat="1" ht="12" customHeight="1" thickBot="1">
      <c r="A61" s="65" t="s">
        <v>95</v>
      </c>
      <c r="B61" s="288"/>
      <c r="C61" s="66" t="s">
        <v>96</v>
      </c>
      <c r="D61" s="55">
        <f>+D5+D12+D18+D24+D32+D43+D49+D55</f>
        <v>69531000</v>
      </c>
      <c r="E61" s="55">
        <f t="shared" ref="E61:I61" si="10">+E5+E12+E18+E24+E32+E43+E49+E55</f>
        <v>74615012</v>
      </c>
      <c r="F61" s="55">
        <f t="shared" si="10"/>
        <v>-2278541</v>
      </c>
      <c r="G61" s="55">
        <f t="shared" si="10"/>
        <v>72336471</v>
      </c>
      <c r="H61" s="55">
        <f t="shared" si="10"/>
        <v>0</v>
      </c>
      <c r="I61" s="55">
        <f t="shared" si="10"/>
        <v>72336471</v>
      </c>
    </row>
    <row r="62" spans="1:9" s="67" customFormat="1" ht="12" customHeight="1" thickBot="1">
      <c r="A62" s="82" t="s">
        <v>97</v>
      </c>
      <c r="B62" s="288" t="s">
        <v>424</v>
      </c>
      <c r="C62" s="76" t="s">
        <v>98</v>
      </c>
      <c r="D62" s="50">
        <f>SUM(D63:D65)</f>
        <v>0</v>
      </c>
      <c r="E62" s="50">
        <f t="shared" ref="E62:I62" si="11">SUM(E63:E65)</f>
        <v>0</v>
      </c>
      <c r="F62" s="50">
        <f t="shared" si="11"/>
        <v>0</v>
      </c>
      <c r="G62" s="50">
        <f t="shared" si="11"/>
        <v>0</v>
      </c>
      <c r="H62" s="50">
        <f t="shared" si="11"/>
        <v>0</v>
      </c>
      <c r="I62" s="50">
        <f t="shared" si="11"/>
        <v>0</v>
      </c>
    </row>
    <row r="63" spans="1:9" s="67" customFormat="1" ht="12" customHeight="1">
      <c r="A63" s="68" t="s">
        <v>99</v>
      </c>
      <c r="B63" s="289" t="s">
        <v>425</v>
      </c>
      <c r="C63" s="69" t="s">
        <v>100</v>
      </c>
      <c r="D63" s="79"/>
      <c r="E63" s="79">
        <v>0</v>
      </c>
      <c r="F63" s="79">
        <f t="shared" si="2"/>
        <v>0</v>
      </c>
      <c r="G63" s="79">
        <v>0</v>
      </c>
      <c r="H63" s="79"/>
      <c r="I63" s="79">
        <f t="shared" si="1"/>
        <v>0</v>
      </c>
    </row>
    <row r="64" spans="1:9" s="67" customFormat="1" ht="12" customHeight="1">
      <c r="A64" s="71" t="s">
        <v>101</v>
      </c>
      <c r="B64" s="289" t="s">
        <v>426</v>
      </c>
      <c r="C64" s="72" t="s">
        <v>102</v>
      </c>
      <c r="D64" s="79"/>
      <c r="E64" s="79">
        <v>0</v>
      </c>
      <c r="F64" s="79">
        <f t="shared" si="2"/>
        <v>0</v>
      </c>
      <c r="G64" s="79">
        <v>0</v>
      </c>
      <c r="H64" s="79"/>
      <c r="I64" s="79">
        <f t="shared" si="1"/>
        <v>0</v>
      </c>
    </row>
    <row r="65" spans="1:9" s="67" customFormat="1" ht="12" customHeight="1" thickBot="1">
      <c r="A65" s="74" t="s">
        <v>103</v>
      </c>
      <c r="B65" s="289" t="s">
        <v>427</v>
      </c>
      <c r="C65" s="83" t="s">
        <v>104</v>
      </c>
      <c r="D65" s="79"/>
      <c r="E65" s="79">
        <v>0</v>
      </c>
      <c r="F65" s="79">
        <f t="shared" si="2"/>
        <v>0</v>
      </c>
      <c r="G65" s="79">
        <v>0</v>
      </c>
      <c r="H65" s="79"/>
      <c r="I65" s="79">
        <f t="shared" si="1"/>
        <v>0</v>
      </c>
    </row>
    <row r="66" spans="1:9" s="67" customFormat="1" ht="12" customHeight="1" thickBot="1">
      <c r="A66" s="82" t="s">
        <v>105</v>
      </c>
      <c r="B66" s="288" t="s">
        <v>428</v>
      </c>
      <c r="C66" s="76" t="s">
        <v>106</v>
      </c>
      <c r="D66" s="50">
        <f>SUM(D67:D70)</f>
        <v>0</v>
      </c>
      <c r="E66" s="50">
        <v>0</v>
      </c>
      <c r="F66" s="50">
        <f t="shared" si="2"/>
        <v>0</v>
      </c>
      <c r="G66" s="50">
        <v>0</v>
      </c>
      <c r="H66" s="50">
        <f t="shared" ref="H66" si="12">SUM(H67:H70)</f>
        <v>0</v>
      </c>
      <c r="I66" s="50">
        <f t="shared" si="1"/>
        <v>0</v>
      </c>
    </row>
    <row r="67" spans="1:9" s="67" customFormat="1" ht="12" customHeight="1">
      <c r="A67" s="68" t="s">
        <v>107</v>
      </c>
      <c r="B67" s="289" t="s">
        <v>429</v>
      </c>
      <c r="C67" s="69" t="s">
        <v>672</v>
      </c>
      <c r="D67" s="79"/>
      <c r="E67" s="79">
        <v>0</v>
      </c>
      <c r="F67" s="79">
        <f t="shared" si="2"/>
        <v>0</v>
      </c>
      <c r="G67" s="79">
        <v>0</v>
      </c>
      <c r="H67" s="79">
        <f>'[1]1.2.'!I67+'[1]1.3.'!I67+'[1]1.4.'!I67</f>
        <v>0</v>
      </c>
      <c r="I67" s="79">
        <f t="shared" si="1"/>
        <v>0</v>
      </c>
    </row>
    <row r="68" spans="1:9" s="67" customFormat="1" ht="12" customHeight="1">
      <c r="A68" s="71" t="s">
        <v>108</v>
      </c>
      <c r="B68" s="289" t="s">
        <v>430</v>
      </c>
      <c r="C68" s="72" t="s">
        <v>673</v>
      </c>
      <c r="D68" s="79"/>
      <c r="E68" s="79">
        <v>0</v>
      </c>
      <c r="F68" s="79">
        <f t="shared" si="2"/>
        <v>0</v>
      </c>
      <c r="G68" s="79">
        <v>0</v>
      </c>
      <c r="H68" s="79">
        <f>'[1]1.2.'!I68+'[1]1.3.'!I68+'[1]1.4.'!I68</f>
        <v>0</v>
      </c>
      <c r="I68" s="79">
        <f t="shared" si="1"/>
        <v>0</v>
      </c>
    </row>
    <row r="69" spans="1:9" s="67" customFormat="1" ht="12" customHeight="1">
      <c r="A69" s="71" t="s">
        <v>109</v>
      </c>
      <c r="B69" s="289" t="s">
        <v>431</v>
      </c>
      <c r="C69" s="72" t="s">
        <v>674</v>
      </c>
      <c r="D69" s="79"/>
      <c r="E69" s="79">
        <v>0</v>
      </c>
      <c r="F69" s="79">
        <f t="shared" si="2"/>
        <v>0</v>
      </c>
      <c r="G69" s="79">
        <v>0</v>
      </c>
      <c r="H69" s="79">
        <f>'[1]1.2.'!I69+'[1]1.3.'!I69+'[1]1.4.'!I69</f>
        <v>0</v>
      </c>
      <c r="I69" s="79">
        <f t="shared" si="1"/>
        <v>0</v>
      </c>
    </row>
    <row r="70" spans="1:9" s="67" customFormat="1" ht="12" customHeight="1" thickBot="1">
      <c r="A70" s="74" t="s">
        <v>110</v>
      </c>
      <c r="B70" s="289" t="s">
        <v>432</v>
      </c>
      <c r="C70" s="75" t="s">
        <v>675</v>
      </c>
      <c r="D70" s="79"/>
      <c r="E70" s="79">
        <v>0</v>
      </c>
      <c r="F70" s="79">
        <f t="shared" si="2"/>
        <v>0</v>
      </c>
      <c r="G70" s="79">
        <v>0</v>
      </c>
      <c r="H70" s="79">
        <f>'[1]1.2.'!I70+'[1]1.3.'!I70+'[1]1.4.'!I70</f>
        <v>0</v>
      </c>
      <c r="I70" s="79">
        <f t="shared" ref="I70:I87" si="13">SUM(G70:H70)</f>
        <v>0</v>
      </c>
    </row>
    <row r="71" spans="1:9" s="67" customFormat="1" ht="12" customHeight="1" thickBot="1">
      <c r="A71" s="82" t="s">
        <v>111</v>
      </c>
      <c r="B71" s="288" t="s">
        <v>433</v>
      </c>
      <c r="C71" s="76" t="s">
        <v>112</v>
      </c>
      <c r="D71" s="50">
        <f>SUM(D72:D73)</f>
        <v>0</v>
      </c>
      <c r="E71" s="50">
        <v>0</v>
      </c>
      <c r="F71" s="50">
        <f t="shared" ref="F71:F87" si="14">G71-E71</f>
        <v>0</v>
      </c>
      <c r="G71" s="50">
        <v>0</v>
      </c>
      <c r="H71" s="50">
        <f t="shared" ref="H71" si="15">SUM(H72:H73)</f>
        <v>0</v>
      </c>
      <c r="I71" s="50">
        <f t="shared" si="13"/>
        <v>0</v>
      </c>
    </row>
    <row r="72" spans="1:9" s="67" customFormat="1" ht="12" customHeight="1">
      <c r="A72" s="68" t="s">
        <v>113</v>
      </c>
      <c r="B72" s="289" t="s">
        <v>434</v>
      </c>
      <c r="C72" s="69" t="s">
        <v>114</v>
      </c>
      <c r="D72" s="79"/>
      <c r="E72" s="79">
        <v>0</v>
      </c>
      <c r="F72" s="79">
        <f t="shared" si="14"/>
        <v>0</v>
      </c>
      <c r="G72" s="79">
        <v>0</v>
      </c>
      <c r="H72" s="79"/>
      <c r="I72" s="79">
        <f t="shared" si="13"/>
        <v>0</v>
      </c>
    </row>
    <row r="73" spans="1:9" s="67" customFormat="1" ht="12" customHeight="1" thickBot="1">
      <c r="A73" s="74" t="s">
        <v>115</v>
      </c>
      <c r="B73" s="289" t="s">
        <v>435</v>
      </c>
      <c r="C73" s="75" t="s">
        <v>116</v>
      </c>
      <c r="D73" s="79"/>
      <c r="E73" s="79">
        <v>0</v>
      </c>
      <c r="F73" s="79">
        <f t="shared" si="14"/>
        <v>0</v>
      </c>
      <c r="G73" s="79">
        <v>0</v>
      </c>
      <c r="H73" s="79">
        <f>'[1]1.2.'!I73+'[1]1.3.'!I73+'[1]1.4.'!I73</f>
        <v>0</v>
      </c>
      <c r="I73" s="79">
        <f t="shared" si="13"/>
        <v>0</v>
      </c>
    </row>
    <row r="74" spans="1:9" s="67" customFormat="1" ht="12" customHeight="1" thickBot="1">
      <c r="A74" s="82" t="s">
        <v>117</v>
      </c>
      <c r="B74" s="288"/>
      <c r="C74" s="76" t="s">
        <v>699</v>
      </c>
      <c r="D74" s="50">
        <f>SUM(D75:D79)</f>
        <v>0</v>
      </c>
      <c r="E74" s="50">
        <v>0</v>
      </c>
      <c r="F74" s="50">
        <f t="shared" si="14"/>
        <v>0</v>
      </c>
      <c r="G74" s="50">
        <v>0</v>
      </c>
      <c r="H74" s="50">
        <f t="shared" ref="H74" si="16">SUM(H75:H79)</f>
        <v>0</v>
      </c>
      <c r="I74" s="50">
        <f t="shared" si="13"/>
        <v>0</v>
      </c>
    </row>
    <row r="75" spans="1:9" s="67" customFormat="1" ht="12" customHeight="1">
      <c r="A75" s="68" t="s">
        <v>679</v>
      </c>
      <c r="B75" s="289" t="s">
        <v>436</v>
      </c>
      <c r="C75" s="69" t="s">
        <v>119</v>
      </c>
      <c r="D75" s="79"/>
      <c r="E75" s="79">
        <v>0</v>
      </c>
      <c r="F75" s="79">
        <f t="shared" si="14"/>
        <v>0</v>
      </c>
      <c r="G75" s="79">
        <v>0</v>
      </c>
      <c r="H75" s="79">
        <f>'[1]1.2.'!I75+'[1]1.3.'!I75+'[1]1.4.'!I75</f>
        <v>0</v>
      </c>
      <c r="I75" s="79">
        <f t="shared" si="13"/>
        <v>0</v>
      </c>
    </row>
    <row r="76" spans="1:9" s="67" customFormat="1" ht="12" customHeight="1">
      <c r="A76" s="71" t="s">
        <v>680</v>
      </c>
      <c r="B76" s="290" t="s">
        <v>437</v>
      </c>
      <c r="C76" s="72" t="s">
        <v>120</v>
      </c>
      <c r="D76" s="79"/>
      <c r="E76" s="79">
        <v>0</v>
      </c>
      <c r="F76" s="79">
        <f t="shared" si="14"/>
        <v>0</v>
      </c>
      <c r="G76" s="79">
        <v>0</v>
      </c>
      <c r="H76" s="79">
        <f>'[1]1.2.'!I76+'[1]1.3.'!I76+'[1]1.4.'!I76</f>
        <v>0</v>
      </c>
      <c r="I76" s="79">
        <f t="shared" si="13"/>
        <v>0</v>
      </c>
    </row>
    <row r="77" spans="1:9" s="67" customFormat="1" ht="12" customHeight="1">
      <c r="A77" s="74" t="s">
        <v>681</v>
      </c>
      <c r="B77" s="291" t="s">
        <v>676</v>
      </c>
      <c r="C77" s="75" t="s">
        <v>684</v>
      </c>
      <c r="D77" s="79"/>
      <c r="E77" s="79">
        <v>0</v>
      </c>
      <c r="F77" s="79">
        <f t="shared" si="14"/>
        <v>0</v>
      </c>
      <c r="G77" s="79">
        <v>0</v>
      </c>
      <c r="H77" s="79"/>
      <c r="I77" s="79">
        <f t="shared" si="13"/>
        <v>0</v>
      </c>
    </row>
    <row r="78" spans="1:9" s="67" customFormat="1" ht="12" customHeight="1">
      <c r="A78" s="74" t="s">
        <v>682</v>
      </c>
      <c r="B78" s="291" t="s">
        <v>677</v>
      </c>
      <c r="C78" s="75" t="s">
        <v>685</v>
      </c>
      <c r="D78" s="79"/>
      <c r="E78" s="79">
        <v>0</v>
      </c>
      <c r="F78" s="79">
        <f t="shared" si="14"/>
        <v>0</v>
      </c>
      <c r="G78" s="79">
        <v>0</v>
      </c>
      <c r="H78" s="79"/>
      <c r="I78" s="79">
        <f t="shared" si="13"/>
        <v>0</v>
      </c>
    </row>
    <row r="79" spans="1:9" s="67" customFormat="1" ht="12" customHeight="1" thickBot="1">
      <c r="A79" s="74" t="s">
        <v>683</v>
      </c>
      <c r="B79" s="291" t="s">
        <v>678</v>
      </c>
      <c r="C79" s="75" t="s">
        <v>686</v>
      </c>
      <c r="D79" s="79"/>
      <c r="E79" s="79">
        <v>0</v>
      </c>
      <c r="F79" s="79">
        <f t="shared" si="14"/>
        <v>0</v>
      </c>
      <c r="G79" s="79">
        <v>0</v>
      </c>
      <c r="H79" s="79">
        <f>'[1]1.2.'!I79+'[1]1.3.'!I79+'[1]1.4.'!I79</f>
        <v>0</v>
      </c>
      <c r="I79" s="79">
        <f t="shared" si="13"/>
        <v>0</v>
      </c>
    </row>
    <row r="80" spans="1:9" s="67" customFormat="1" ht="12" customHeight="1" thickBot="1">
      <c r="A80" s="82" t="s">
        <v>121</v>
      </c>
      <c r="B80" s="288" t="s">
        <v>438</v>
      </c>
      <c r="C80" s="76" t="s">
        <v>698</v>
      </c>
      <c r="D80" s="50">
        <f>SUM(D81:D85)</f>
        <v>0</v>
      </c>
      <c r="E80" s="50">
        <v>0</v>
      </c>
      <c r="F80" s="50">
        <f t="shared" si="14"/>
        <v>0</v>
      </c>
      <c r="G80" s="50">
        <v>0</v>
      </c>
      <c r="H80" s="50">
        <f t="shared" ref="H80" si="17">SUM(H81:H85)</f>
        <v>0</v>
      </c>
      <c r="I80" s="50">
        <f t="shared" si="13"/>
        <v>0</v>
      </c>
    </row>
    <row r="81" spans="1:9" s="67" customFormat="1" ht="12" customHeight="1">
      <c r="A81" s="84" t="s">
        <v>693</v>
      </c>
      <c r="B81" s="289" t="s">
        <v>439</v>
      </c>
      <c r="C81" s="69" t="s">
        <v>687</v>
      </c>
      <c r="D81" s="79"/>
      <c r="E81" s="79">
        <v>0</v>
      </c>
      <c r="F81" s="79">
        <f t="shared" si="14"/>
        <v>0</v>
      </c>
      <c r="G81" s="79">
        <v>0</v>
      </c>
      <c r="H81" s="79">
        <f>'[1]1.2.'!I81+'[1]1.3.'!I81+'[1]1.4.'!I81</f>
        <v>0</v>
      </c>
      <c r="I81" s="79">
        <f t="shared" si="13"/>
        <v>0</v>
      </c>
    </row>
    <row r="82" spans="1:9" s="67" customFormat="1" ht="12" customHeight="1">
      <c r="A82" s="85" t="s">
        <v>694</v>
      </c>
      <c r="B82" s="289" t="s">
        <v>440</v>
      </c>
      <c r="C82" s="72" t="s">
        <v>688</v>
      </c>
      <c r="D82" s="79"/>
      <c r="E82" s="79">
        <v>0</v>
      </c>
      <c r="F82" s="79">
        <f t="shared" si="14"/>
        <v>0</v>
      </c>
      <c r="G82" s="79">
        <v>0</v>
      </c>
      <c r="H82" s="79">
        <f>'[1]1.2.'!I82+'[1]1.3.'!I82+'[1]1.4.'!I82</f>
        <v>0</v>
      </c>
      <c r="I82" s="79">
        <f t="shared" si="13"/>
        <v>0</v>
      </c>
    </row>
    <row r="83" spans="1:9" s="67" customFormat="1" ht="12" customHeight="1">
      <c r="A83" s="85" t="s">
        <v>695</v>
      </c>
      <c r="B83" s="289" t="s">
        <v>441</v>
      </c>
      <c r="C83" s="72" t="s">
        <v>689</v>
      </c>
      <c r="D83" s="79"/>
      <c r="E83" s="79">
        <v>0</v>
      </c>
      <c r="F83" s="79">
        <f t="shared" si="14"/>
        <v>0</v>
      </c>
      <c r="G83" s="79">
        <v>0</v>
      </c>
      <c r="H83" s="79">
        <f>'[1]1.2.'!I83+'[1]1.3.'!I83+'[1]1.4.'!I83</f>
        <v>0</v>
      </c>
      <c r="I83" s="79">
        <f t="shared" si="13"/>
        <v>0</v>
      </c>
    </row>
    <row r="84" spans="1:9" s="67" customFormat="1" ht="12" customHeight="1">
      <c r="A84" s="86" t="s">
        <v>696</v>
      </c>
      <c r="B84" s="289" t="s">
        <v>442</v>
      </c>
      <c r="C84" s="75" t="s">
        <v>690</v>
      </c>
      <c r="D84" s="79"/>
      <c r="E84" s="79">
        <v>0</v>
      </c>
      <c r="F84" s="79">
        <f t="shared" si="14"/>
        <v>0</v>
      </c>
      <c r="G84" s="79">
        <v>0</v>
      </c>
      <c r="H84" s="79"/>
      <c r="I84" s="79">
        <f t="shared" si="13"/>
        <v>0</v>
      </c>
    </row>
    <row r="85" spans="1:9" s="67" customFormat="1" ht="12" customHeight="1" thickBot="1">
      <c r="A85" s="86" t="s">
        <v>697</v>
      </c>
      <c r="B85" s="289" t="s">
        <v>692</v>
      </c>
      <c r="C85" s="75" t="s">
        <v>691</v>
      </c>
      <c r="D85" s="79"/>
      <c r="E85" s="79">
        <v>0</v>
      </c>
      <c r="F85" s="79">
        <f t="shared" si="14"/>
        <v>0</v>
      </c>
      <c r="G85" s="79">
        <v>0</v>
      </c>
      <c r="H85" s="79">
        <f>'[1]1.2.'!I85+'[1]1.3.'!I85+'[1]1.4.'!I85</f>
        <v>0</v>
      </c>
      <c r="I85" s="79">
        <f t="shared" si="13"/>
        <v>0</v>
      </c>
    </row>
    <row r="86" spans="1:9" s="67" customFormat="1" ht="13.5" customHeight="1" thickBot="1">
      <c r="A86" s="82" t="s">
        <v>127</v>
      </c>
      <c r="B86" s="288" t="s">
        <v>443</v>
      </c>
      <c r="C86" s="76" t="s">
        <v>128</v>
      </c>
      <c r="D86" s="87"/>
      <c r="E86" s="87">
        <v>0</v>
      </c>
      <c r="F86" s="87">
        <f t="shared" si="14"/>
        <v>0</v>
      </c>
      <c r="G86" s="87">
        <v>0</v>
      </c>
      <c r="H86" s="87"/>
      <c r="I86" s="87">
        <f t="shared" si="13"/>
        <v>0</v>
      </c>
    </row>
    <row r="87" spans="1:9" s="67" customFormat="1" ht="15.75" customHeight="1" thickBot="1">
      <c r="A87" s="82" t="s">
        <v>129</v>
      </c>
      <c r="B87" s="288" t="s">
        <v>423</v>
      </c>
      <c r="C87" s="88" t="s">
        <v>130</v>
      </c>
      <c r="D87" s="55">
        <f>+D62+D66+D71+D74+D80+D86</f>
        <v>0</v>
      </c>
      <c r="E87" s="55">
        <v>0</v>
      </c>
      <c r="F87" s="55">
        <f t="shared" si="14"/>
        <v>0</v>
      </c>
      <c r="G87" s="55">
        <v>0</v>
      </c>
      <c r="H87" s="55">
        <f t="shared" ref="H87" si="18">+H62+H66+H71+H74+H80+H86</f>
        <v>0</v>
      </c>
      <c r="I87" s="55">
        <f t="shared" si="13"/>
        <v>0</v>
      </c>
    </row>
    <row r="88" spans="1:9" s="67" customFormat="1" ht="16.5" customHeight="1" thickBot="1">
      <c r="A88" s="89" t="s">
        <v>131</v>
      </c>
      <c r="B88" s="292"/>
      <c r="C88" s="90" t="s">
        <v>132</v>
      </c>
      <c r="D88" s="55">
        <f>+D61+D87</f>
        <v>69531000</v>
      </c>
      <c r="E88" s="55">
        <f t="shared" ref="E88:I88" si="19">+E61+E87</f>
        <v>74615012</v>
      </c>
      <c r="F88" s="55">
        <f t="shared" si="19"/>
        <v>-2278541</v>
      </c>
      <c r="G88" s="55">
        <f t="shared" si="19"/>
        <v>72336471</v>
      </c>
      <c r="H88" s="55">
        <f t="shared" si="19"/>
        <v>0</v>
      </c>
      <c r="I88" s="55">
        <f t="shared" si="19"/>
        <v>72336471</v>
      </c>
    </row>
    <row r="89" spans="1:9" ht="16.5" customHeight="1">
      <c r="A89" s="735" t="s">
        <v>133</v>
      </c>
      <c r="B89" s="735"/>
      <c r="C89" s="735"/>
      <c r="D89" s="735"/>
      <c r="E89" s="735"/>
      <c r="F89" s="735"/>
      <c r="G89" s="735"/>
      <c r="H89" s="735"/>
      <c r="I89" s="735"/>
    </row>
    <row r="90" spans="1:9" ht="16.5" customHeight="1">
      <c r="A90" s="576"/>
      <c r="B90" s="576"/>
      <c r="C90" s="576"/>
      <c r="D90" s="576"/>
      <c r="E90" s="673"/>
      <c r="F90" s="576"/>
      <c r="G90" s="92"/>
      <c r="H90" s="92"/>
      <c r="I90" s="92"/>
    </row>
    <row r="91" spans="1:9" s="94" customFormat="1" ht="16.5" customHeight="1" thickBot="1">
      <c r="A91" s="732" t="s">
        <v>134</v>
      </c>
      <c r="B91" s="732"/>
      <c r="C91" s="732"/>
      <c r="D91" s="93"/>
      <c r="E91" s="609"/>
      <c r="F91" s="609"/>
    </row>
    <row r="92" spans="1:9" ht="42.75" thickBot="1">
      <c r="A92" s="59" t="s">
        <v>10</v>
      </c>
      <c r="B92" s="175" t="s">
        <v>347</v>
      </c>
      <c r="C92" s="60" t="s">
        <v>135</v>
      </c>
      <c r="D92" s="685" t="s">
        <v>649</v>
      </c>
      <c r="E92" s="331" t="s">
        <v>812</v>
      </c>
      <c r="F92" s="687" t="s">
        <v>746</v>
      </c>
      <c r="G92" s="686" t="s">
        <v>747</v>
      </c>
      <c r="H92" s="687" t="s">
        <v>777</v>
      </c>
      <c r="I92" s="688" t="s">
        <v>747</v>
      </c>
    </row>
    <row r="93" spans="1:9" s="64" customFormat="1" ht="12" customHeight="1" thickBot="1">
      <c r="A93" s="49">
        <v>1</v>
      </c>
      <c r="B93" s="49">
        <v>2</v>
      </c>
      <c r="C93" s="95">
        <v>2</v>
      </c>
      <c r="D93" s="62">
        <v>4</v>
      </c>
      <c r="E93" s="62">
        <v>5</v>
      </c>
      <c r="F93" s="62">
        <v>6</v>
      </c>
      <c r="G93" s="62">
        <v>7</v>
      </c>
      <c r="H93" s="62">
        <v>8</v>
      </c>
      <c r="I93" s="62">
        <v>9</v>
      </c>
    </row>
    <row r="94" spans="1:9" ht="12" customHeight="1" thickBot="1">
      <c r="A94" s="96" t="s">
        <v>12</v>
      </c>
      <c r="B94" s="293"/>
      <c r="C94" s="97" t="s">
        <v>136</v>
      </c>
      <c r="D94" s="98">
        <f>SUM(D95:D99)</f>
        <v>69531000</v>
      </c>
      <c r="E94" s="98">
        <f t="shared" ref="E94:I94" si="20">SUM(E95:E99)</f>
        <v>74615012</v>
      </c>
      <c r="F94" s="98">
        <f t="shared" si="20"/>
        <v>-2278541</v>
      </c>
      <c r="G94" s="98">
        <f t="shared" si="20"/>
        <v>72336471</v>
      </c>
      <c r="H94" s="98">
        <f t="shared" si="20"/>
        <v>0</v>
      </c>
      <c r="I94" s="98">
        <f t="shared" si="20"/>
        <v>72336471</v>
      </c>
    </row>
    <row r="95" spans="1:9" ht="12" customHeight="1">
      <c r="A95" s="99" t="s">
        <v>14</v>
      </c>
      <c r="B95" s="294" t="s">
        <v>348</v>
      </c>
      <c r="C95" s="100" t="s">
        <v>137</v>
      </c>
      <c r="D95" s="101">
        <v>53782000</v>
      </c>
      <c r="E95" s="101">
        <v>57251700</v>
      </c>
      <c r="F95" s="101">
        <f t="shared" ref="F95:F131" si="21">G95-E95</f>
        <v>-699400</v>
      </c>
      <c r="G95" s="101">
        <v>56552300</v>
      </c>
      <c r="H95" s="101"/>
      <c r="I95" s="101">
        <f t="shared" ref="I95:I131" si="22">SUM(G95:H95)</f>
        <v>56552300</v>
      </c>
    </row>
    <row r="96" spans="1:9" ht="12" customHeight="1">
      <c r="A96" s="71" t="s">
        <v>16</v>
      </c>
      <c r="B96" s="290" t="s">
        <v>349</v>
      </c>
      <c r="C96" s="13" t="s">
        <v>138</v>
      </c>
      <c r="D96" s="73">
        <v>15311000</v>
      </c>
      <c r="E96" s="73">
        <v>16303693</v>
      </c>
      <c r="F96" s="73">
        <f t="shared" si="21"/>
        <v>-1252270</v>
      </c>
      <c r="G96" s="73">
        <v>15051423</v>
      </c>
      <c r="H96" s="73"/>
      <c r="I96" s="73">
        <f t="shared" si="22"/>
        <v>15051423</v>
      </c>
    </row>
    <row r="97" spans="1:9" ht="12" customHeight="1">
      <c r="A97" s="71" t="s">
        <v>18</v>
      </c>
      <c r="B97" s="290" t="s">
        <v>350</v>
      </c>
      <c r="C97" s="13" t="s">
        <v>139</v>
      </c>
      <c r="D97" s="77">
        <v>438000</v>
      </c>
      <c r="E97" s="77">
        <v>1052416</v>
      </c>
      <c r="F97" s="77">
        <f t="shared" si="21"/>
        <v>-326871</v>
      </c>
      <c r="G97" s="77">
        <v>725545</v>
      </c>
      <c r="H97" s="77"/>
      <c r="I97" s="77">
        <f t="shared" si="22"/>
        <v>725545</v>
      </c>
    </row>
    <row r="98" spans="1:9" ht="12" customHeight="1">
      <c r="A98" s="71" t="s">
        <v>19</v>
      </c>
      <c r="B98" s="290" t="s">
        <v>351</v>
      </c>
      <c r="C98" s="102" t="s">
        <v>140</v>
      </c>
      <c r="D98" s="77"/>
      <c r="E98" s="77">
        <v>0</v>
      </c>
      <c r="F98" s="77">
        <f t="shared" si="21"/>
        <v>0</v>
      </c>
      <c r="G98" s="77">
        <v>0</v>
      </c>
      <c r="H98" s="77"/>
      <c r="I98" s="77">
        <f t="shared" si="22"/>
        <v>0</v>
      </c>
    </row>
    <row r="99" spans="1:9" ht="12" customHeight="1" thickBot="1">
      <c r="A99" s="71" t="s">
        <v>141</v>
      </c>
      <c r="B99" s="297" t="s">
        <v>352</v>
      </c>
      <c r="C99" s="103" t="s">
        <v>142</v>
      </c>
      <c r="D99" s="77"/>
      <c r="E99" s="77">
        <v>7203</v>
      </c>
      <c r="F99" s="77">
        <f t="shared" si="21"/>
        <v>0</v>
      </c>
      <c r="G99" s="77">
        <v>7203</v>
      </c>
      <c r="H99" s="77"/>
      <c r="I99" s="77">
        <f t="shared" si="22"/>
        <v>7203</v>
      </c>
    </row>
    <row r="100" spans="1:9" ht="12" customHeight="1" thickBot="1">
      <c r="A100" s="65" t="s">
        <v>23</v>
      </c>
      <c r="B100" s="288"/>
      <c r="C100" s="105" t="s">
        <v>143</v>
      </c>
      <c r="D100" s="50">
        <f>+D101+D103+D105</f>
        <v>0</v>
      </c>
      <c r="E100" s="50">
        <v>0</v>
      </c>
      <c r="F100" s="50">
        <f t="shared" si="21"/>
        <v>0</v>
      </c>
      <c r="G100" s="50">
        <v>0</v>
      </c>
      <c r="H100" s="50">
        <f t="shared" ref="H100" si="23">+H101+H103+H105</f>
        <v>0</v>
      </c>
      <c r="I100" s="50">
        <f t="shared" si="22"/>
        <v>0</v>
      </c>
    </row>
    <row r="101" spans="1:9" ht="12" customHeight="1">
      <c r="A101" s="68" t="s">
        <v>25</v>
      </c>
      <c r="B101" s="289" t="s">
        <v>353</v>
      </c>
      <c r="C101" s="13" t="s">
        <v>144</v>
      </c>
      <c r="D101" s="70"/>
      <c r="E101" s="70">
        <v>0</v>
      </c>
      <c r="F101" s="70">
        <f t="shared" si="21"/>
        <v>0</v>
      </c>
      <c r="G101" s="70">
        <v>0</v>
      </c>
      <c r="H101" s="70"/>
      <c r="I101" s="70">
        <f t="shared" si="22"/>
        <v>0</v>
      </c>
    </row>
    <row r="102" spans="1:9" ht="12" customHeight="1">
      <c r="A102" s="68" t="s">
        <v>27</v>
      </c>
      <c r="B102" s="298" t="s">
        <v>353</v>
      </c>
      <c r="C102" s="106" t="s">
        <v>145</v>
      </c>
      <c r="D102" s="70"/>
      <c r="E102" s="70">
        <v>0</v>
      </c>
      <c r="F102" s="70">
        <f t="shared" si="21"/>
        <v>0</v>
      </c>
      <c r="G102" s="70">
        <v>0</v>
      </c>
      <c r="H102" s="70"/>
      <c r="I102" s="70">
        <f t="shared" si="22"/>
        <v>0</v>
      </c>
    </row>
    <row r="103" spans="1:9" ht="12" customHeight="1">
      <c r="A103" s="68" t="s">
        <v>29</v>
      </c>
      <c r="B103" s="298" t="s">
        <v>354</v>
      </c>
      <c r="C103" s="106" t="s">
        <v>146</v>
      </c>
      <c r="D103" s="73"/>
      <c r="E103" s="73">
        <v>0</v>
      </c>
      <c r="F103" s="73">
        <f t="shared" si="21"/>
        <v>0</v>
      </c>
      <c r="G103" s="73">
        <v>0</v>
      </c>
      <c r="H103" s="73"/>
      <c r="I103" s="73">
        <f t="shared" si="22"/>
        <v>0</v>
      </c>
    </row>
    <row r="104" spans="1:9" ht="12" customHeight="1">
      <c r="A104" s="68" t="s">
        <v>31</v>
      </c>
      <c r="B104" s="298" t="s">
        <v>354</v>
      </c>
      <c r="C104" s="106" t="s">
        <v>147</v>
      </c>
      <c r="D104" s="52"/>
      <c r="E104" s="52">
        <v>0</v>
      </c>
      <c r="F104" s="52">
        <f t="shared" si="21"/>
        <v>0</v>
      </c>
      <c r="G104" s="52">
        <v>0</v>
      </c>
      <c r="H104" s="52"/>
      <c r="I104" s="52">
        <f t="shared" si="22"/>
        <v>0</v>
      </c>
    </row>
    <row r="105" spans="1:9" ht="12" customHeight="1" thickBot="1">
      <c r="A105" s="68" t="s">
        <v>33</v>
      </c>
      <c r="B105" s="295" t="s">
        <v>355</v>
      </c>
      <c r="C105" s="107" t="s">
        <v>148</v>
      </c>
      <c r="D105" s="52"/>
      <c r="E105" s="52">
        <v>0</v>
      </c>
      <c r="F105" s="52">
        <f t="shared" si="21"/>
        <v>0</v>
      </c>
      <c r="G105" s="52">
        <v>0</v>
      </c>
      <c r="H105" s="52"/>
      <c r="I105" s="52">
        <f t="shared" si="22"/>
        <v>0</v>
      </c>
    </row>
    <row r="106" spans="1:9" ht="12" customHeight="1" thickBot="1">
      <c r="A106" s="65" t="s">
        <v>35</v>
      </c>
      <c r="B106" s="288" t="s">
        <v>356</v>
      </c>
      <c r="C106" s="18" t="s">
        <v>149</v>
      </c>
      <c r="D106" s="50">
        <f>+D107+D109+D108</f>
        <v>0</v>
      </c>
      <c r="E106" s="50">
        <v>0</v>
      </c>
      <c r="F106" s="50">
        <f t="shared" si="21"/>
        <v>0</v>
      </c>
      <c r="G106" s="50">
        <v>0</v>
      </c>
      <c r="H106" s="50">
        <f t="shared" ref="H106" si="24">+H107+H109+H108</f>
        <v>0</v>
      </c>
      <c r="I106" s="50">
        <f t="shared" si="22"/>
        <v>0</v>
      </c>
    </row>
    <row r="107" spans="1:9" ht="12" customHeight="1">
      <c r="A107" s="68" t="s">
        <v>37</v>
      </c>
      <c r="B107" s="289" t="s">
        <v>356</v>
      </c>
      <c r="C107" s="16" t="s">
        <v>150</v>
      </c>
      <c r="D107" s="70"/>
      <c r="E107" s="70">
        <v>0</v>
      </c>
      <c r="F107" s="70">
        <f t="shared" si="21"/>
        <v>0</v>
      </c>
      <c r="G107" s="70">
        <v>0</v>
      </c>
      <c r="H107" s="70"/>
      <c r="I107" s="70">
        <f t="shared" si="22"/>
        <v>0</v>
      </c>
    </row>
    <row r="108" spans="1:9" ht="12" customHeight="1">
      <c r="A108" s="104"/>
      <c r="B108" s="295" t="s">
        <v>356</v>
      </c>
      <c r="C108" s="329" t="s">
        <v>703</v>
      </c>
      <c r="D108" s="282"/>
      <c r="E108" s="282">
        <v>0</v>
      </c>
      <c r="F108" s="282">
        <f t="shared" si="21"/>
        <v>0</v>
      </c>
      <c r="G108" s="77">
        <v>0</v>
      </c>
      <c r="H108" s="77"/>
      <c r="I108" s="77">
        <f t="shared" si="22"/>
        <v>0</v>
      </c>
    </row>
    <row r="109" spans="1:9" ht="12" customHeight="1" thickBot="1">
      <c r="A109" s="74" t="s">
        <v>39</v>
      </c>
      <c r="B109" s="291" t="s">
        <v>356</v>
      </c>
      <c r="C109" s="106" t="s">
        <v>702</v>
      </c>
      <c r="D109" s="77"/>
      <c r="E109" s="77">
        <v>0</v>
      </c>
      <c r="F109" s="77">
        <f t="shared" si="21"/>
        <v>0</v>
      </c>
      <c r="G109" s="77">
        <v>0</v>
      </c>
      <c r="H109" s="77"/>
      <c r="I109" s="77">
        <f t="shared" si="22"/>
        <v>0</v>
      </c>
    </row>
    <row r="110" spans="1:9" ht="12" customHeight="1" thickBot="1">
      <c r="A110" s="65" t="s">
        <v>151</v>
      </c>
      <c r="B110" s="288"/>
      <c r="C110" s="18" t="s">
        <v>152</v>
      </c>
      <c r="D110" s="50">
        <f>+D94+D100+D106</f>
        <v>69531000</v>
      </c>
      <c r="E110" s="50">
        <f t="shared" ref="E110:I110" si="25">+E94+E100+E106</f>
        <v>74615012</v>
      </c>
      <c r="F110" s="50">
        <f t="shared" si="25"/>
        <v>-2278541</v>
      </c>
      <c r="G110" s="50">
        <f t="shared" si="25"/>
        <v>72336471</v>
      </c>
      <c r="H110" s="50">
        <f t="shared" si="25"/>
        <v>0</v>
      </c>
      <c r="I110" s="50">
        <f t="shared" si="25"/>
        <v>72336471</v>
      </c>
    </row>
    <row r="111" spans="1:9" ht="12" customHeight="1" thickBot="1">
      <c r="A111" s="65" t="s">
        <v>49</v>
      </c>
      <c r="B111" s="288"/>
      <c r="C111" s="18" t="s">
        <v>153</v>
      </c>
      <c r="D111" s="50">
        <f>+D112+D113+D114</f>
        <v>0</v>
      </c>
      <c r="E111" s="50">
        <f t="shared" ref="E111:I111" si="26">+E112+E113+E114</f>
        <v>0</v>
      </c>
      <c r="F111" s="50">
        <f t="shared" si="26"/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</row>
    <row r="112" spans="1:9" ht="12" customHeight="1">
      <c r="A112" s="68" t="s">
        <v>51</v>
      </c>
      <c r="B112" s="289" t="s">
        <v>357</v>
      </c>
      <c r="C112" s="16" t="s">
        <v>154</v>
      </c>
      <c r="D112" s="52"/>
      <c r="E112" s="52">
        <v>0</v>
      </c>
      <c r="F112" s="52">
        <f t="shared" si="21"/>
        <v>0</v>
      </c>
      <c r="G112" s="52">
        <v>0</v>
      </c>
      <c r="H112" s="52"/>
      <c r="I112" s="52">
        <f t="shared" si="22"/>
        <v>0</v>
      </c>
    </row>
    <row r="113" spans="1:9" ht="12" customHeight="1">
      <c r="A113" s="68" t="s">
        <v>53</v>
      </c>
      <c r="B113" s="289" t="s">
        <v>358</v>
      </c>
      <c r="C113" s="16" t="s">
        <v>155</v>
      </c>
      <c r="D113" s="52"/>
      <c r="E113" s="52">
        <v>0</v>
      </c>
      <c r="F113" s="52">
        <f t="shared" si="21"/>
        <v>0</v>
      </c>
      <c r="G113" s="52">
        <v>0</v>
      </c>
      <c r="H113" s="52">
        <f>'[1]1.2.'!I113+'[1]1.3.'!I113+'[1]1.4.'!I113</f>
        <v>0</v>
      </c>
      <c r="I113" s="52">
        <f t="shared" si="22"/>
        <v>0</v>
      </c>
    </row>
    <row r="114" spans="1:9" ht="12" customHeight="1" thickBot="1">
      <c r="A114" s="104" t="s">
        <v>55</v>
      </c>
      <c r="B114" s="295" t="s">
        <v>359</v>
      </c>
      <c r="C114" s="54" t="s">
        <v>156</v>
      </c>
      <c r="D114" s="52"/>
      <c r="E114" s="52">
        <v>0</v>
      </c>
      <c r="F114" s="52">
        <f t="shared" si="21"/>
        <v>0</v>
      </c>
      <c r="G114" s="52">
        <v>0</v>
      </c>
      <c r="H114" s="52">
        <f>'[1]1.2.'!I114+'[1]1.3.'!I114+'[1]1.4.'!I114</f>
        <v>0</v>
      </c>
      <c r="I114" s="52">
        <f t="shared" si="22"/>
        <v>0</v>
      </c>
    </row>
    <row r="115" spans="1:9" ht="12" customHeight="1" thickBot="1">
      <c r="A115" s="65" t="s">
        <v>71</v>
      </c>
      <c r="B115" s="288" t="s">
        <v>360</v>
      </c>
      <c r="C115" s="18" t="s">
        <v>157</v>
      </c>
      <c r="D115" s="50">
        <f>+D116+D117+D118+D119</f>
        <v>0</v>
      </c>
      <c r="E115" s="50">
        <v>0</v>
      </c>
      <c r="F115" s="50">
        <f t="shared" si="21"/>
        <v>0</v>
      </c>
      <c r="G115" s="50">
        <v>0</v>
      </c>
      <c r="H115" s="50">
        <f t="shared" ref="H115" si="27">+H116+H117+H118+H119</f>
        <v>0</v>
      </c>
      <c r="I115" s="50">
        <f t="shared" si="22"/>
        <v>0</v>
      </c>
    </row>
    <row r="116" spans="1:9" ht="12" customHeight="1">
      <c r="A116" s="68" t="s">
        <v>73</v>
      </c>
      <c r="B116" s="289" t="s">
        <v>361</v>
      </c>
      <c r="C116" s="16" t="s">
        <v>158</v>
      </c>
      <c r="D116" s="52"/>
      <c r="E116" s="52">
        <v>0</v>
      </c>
      <c r="F116" s="52">
        <f t="shared" si="21"/>
        <v>0</v>
      </c>
      <c r="G116" s="52">
        <v>0</v>
      </c>
      <c r="H116" s="52">
        <f>'[1]1.2.'!I116+'[1]1.3.'!I116+'[1]1.4.'!I116</f>
        <v>0</v>
      </c>
      <c r="I116" s="52">
        <f t="shared" si="22"/>
        <v>0</v>
      </c>
    </row>
    <row r="117" spans="1:9" ht="12" customHeight="1">
      <c r="A117" s="68" t="s">
        <v>75</v>
      </c>
      <c r="B117" s="289" t="s">
        <v>362</v>
      </c>
      <c r="C117" s="16" t="s">
        <v>159</v>
      </c>
      <c r="D117" s="52"/>
      <c r="E117" s="52">
        <v>0</v>
      </c>
      <c r="F117" s="52">
        <f t="shared" si="21"/>
        <v>0</v>
      </c>
      <c r="G117" s="52">
        <v>0</v>
      </c>
      <c r="H117" s="52">
        <f>'[1]1.2.'!I117+'[1]1.3.'!I117+'[1]1.4.'!I117</f>
        <v>0</v>
      </c>
      <c r="I117" s="52">
        <f t="shared" si="22"/>
        <v>0</v>
      </c>
    </row>
    <row r="118" spans="1:9" ht="12" customHeight="1">
      <c r="A118" s="68" t="s">
        <v>77</v>
      </c>
      <c r="B118" s="289" t="s">
        <v>363</v>
      </c>
      <c r="C118" s="16" t="s">
        <v>160</v>
      </c>
      <c r="D118" s="52"/>
      <c r="E118" s="52">
        <v>0</v>
      </c>
      <c r="F118" s="52">
        <f t="shared" si="21"/>
        <v>0</v>
      </c>
      <c r="G118" s="52">
        <v>0</v>
      </c>
      <c r="H118" s="52">
        <f>'[1]1.2.'!I118+'[1]1.3.'!I118+'[1]1.4.'!I118</f>
        <v>0</v>
      </c>
      <c r="I118" s="52">
        <f t="shared" si="22"/>
        <v>0</v>
      </c>
    </row>
    <row r="119" spans="1:9" ht="12" customHeight="1" thickBot="1">
      <c r="A119" s="104" t="s">
        <v>79</v>
      </c>
      <c r="B119" s="295" t="s">
        <v>364</v>
      </c>
      <c r="C119" s="54" t="s">
        <v>161</v>
      </c>
      <c r="D119" s="52"/>
      <c r="E119" s="52">
        <v>0</v>
      </c>
      <c r="F119" s="52">
        <f t="shared" si="21"/>
        <v>0</v>
      </c>
      <c r="G119" s="52">
        <v>0</v>
      </c>
      <c r="H119" s="52">
        <f>'[1]1.2.'!I119+'[1]1.3.'!I119+'[1]1.4.'!I119</f>
        <v>0</v>
      </c>
      <c r="I119" s="52">
        <f t="shared" si="22"/>
        <v>0</v>
      </c>
    </row>
    <row r="120" spans="1:9" ht="12" customHeight="1" thickBot="1">
      <c r="A120" s="65" t="s">
        <v>162</v>
      </c>
      <c r="B120" s="288"/>
      <c r="C120" s="18" t="s">
        <v>163</v>
      </c>
      <c r="D120" s="55">
        <f>+D121+D122+D124+D125</f>
        <v>0</v>
      </c>
      <c r="E120" s="55">
        <v>0</v>
      </c>
      <c r="F120" s="55">
        <f t="shared" si="21"/>
        <v>0</v>
      </c>
      <c r="G120" s="55">
        <v>0</v>
      </c>
      <c r="H120" s="55">
        <f t="shared" ref="H120" si="28">+H121+H122+H124+H125</f>
        <v>0</v>
      </c>
      <c r="I120" s="55">
        <f t="shared" si="22"/>
        <v>0</v>
      </c>
    </row>
    <row r="121" spans="1:9" ht="12" customHeight="1">
      <c r="A121" s="68" t="s">
        <v>85</v>
      </c>
      <c r="B121" s="289" t="s">
        <v>365</v>
      </c>
      <c r="C121" s="16" t="s">
        <v>164</v>
      </c>
      <c r="D121" s="52"/>
      <c r="E121" s="52">
        <v>0</v>
      </c>
      <c r="F121" s="52">
        <f t="shared" si="21"/>
        <v>0</v>
      </c>
      <c r="G121" s="52">
        <v>0</v>
      </c>
      <c r="H121" s="52">
        <f>'[1]1.2.'!I121+'[1]1.3.'!I121+'[1]1.4.'!I121</f>
        <v>0</v>
      </c>
      <c r="I121" s="52">
        <f t="shared" si="22"/>
        <v>0</v>
      </c>
    </row>
    <row r="122" spans="1:9" ht="12" customHeight="1">
      <c r="A122" s="68" t="s">
        <v>86</v>
      </c>
      <c r="B122" s="289" t="s">
        <v>366</v>
      </c>
      <c r="C122" s="16" t="s">
        <v>165</v>
      </c>
      <c r="D122" s="52"/>
      <c r="E122" s="52">
        <v>0</v>
      </c>
      <c r="F122" s="52">
        <f t="shared" si="21"/>
        <v>0</v>
      </c>
      <c r="G122" s="52">
        <v>0</v>
      </c>
      <c r="H122" s="52"/>
      <c r="I122" s="52">
        <f t="shared" si="22"/>
        <v>0</v>
      </c>
    </row>
    <row r="123" spans="1:9" ht="12" customHeight="1">
      <c r="A123" s="68" t="s">
        <v>87</v>
      </c>
      <c r="B123" s="289" t="s">
        <v>367</v>
      </c>
      <c r="C123" s="16" t="s">
        <v>180</v>
      </c>
      <c r="D123" s="52"/>
      <c r="E123" s="52">
        <v>0</v>
      </c>
      <c r="F123" s="52">
        <f t="shared" si="21"/>
        <v>0</v>
      </c>
      <c r="G123" s="52">
        <v>0</v>
      </c>
      <c r="H123" s="52"/>
      <c r="I123" s="52">
        <f t="shared" si="22"/>
        <v>0</v>
      </c>
    </row>
    <row r="124" spans="1:9" ht="12" customHeight="1">
      <c r="A124" s="68" t="s">
        <v>88</v>
      </c>
      <c r="B124" s="289" t="s">
        <v>368</v>
      </c>
      <c r="C124" s="16" t="s">
        <v>166</v>
      </c>
      <c r="D124" s="52"/>
      <c r="E124" s="52">
        <v>0</v>
      </c>
      <c r="F124" s="52">
        <f t="shared" si="21"/>
        <v>0</v>
      </c>
      <c r="G124" s="52">
        <v>0</v>
      </c>
      <c r="H124" s="52">
        <f>'[1]1.2.'!I124+'[1]1.3.'!I124+'[1]1.4.'!I124</f>
        <v>0</v>
      </c>
      <c r="I124" s="52">
        <f t="shared" si="22"/>
        <v>0</v>
      </c>
    </row>
    <row r="125" spans="1:9" ht="12" customHeight="1" thickBot="1">
      <c r="A125" s="104" t="s">
        <v>181</v>
      </c>
      <c r="B125" s="295" t="s">
        <v>369</v>
      </c>
      <c r="C125" s="54" t="s">
        <v>167</v>
      </c>
      <c r="D125" s="52"/>
      <c r="E125" s="52">
        <v>0</v>
      </c>
      <c r="F125" s="52">
        <f t="shared" si="21"/>
        <v>0</v>
      </c>
      <c r="G125" s="52">
        <v>0</v>
      </c>
      <c r="H125" s="52">
        <f>'[1]1.2.'!I125+'[1]1.3.'!I125+'[1]1.4.'!I125</f>
        <v>0</v>
      </c>
      <c r="I125" s="52">
        <f t="shared" si="22"/>
        <v>0</v>
      </c>
    </row>
    <row r="126" spans="1:9" ht="12" customHeight="1" thickBot="1">
      <c r="A126" s="65" t="s">
        <v>89</v>
      </c>
      <c r="B126" s="288" t="s">
        <v>370</v>
      </c>
      <c r="C126" s="18" t="s">
        <v>168</v>
      </c>
      <c r="D126" s="109">
        <f>+D127+D128+D129+D130</f>
        <v>0</v>
      </c>
      <c r="E126" s="109">
        <v>0</v>
      </c>
      <c r="F126" s="109">
        <f t="shared" si="21"/>
        <v>0</v>
      </c>
      <c r="G126" s="109">
        <v>0</v>
      </c>
      <c r="H126" s="109">
        <f t="shared" ref="H126" si="29">+H127+H128+H129+H130</f>
        <v>0</v>
      </c>
      <c r="I126" s="109">
        <f t="shared" si="22"/>
        <v>0</v>
      </c>
    </row>
    <row r="127" spans="1:9" ht="12" customHeight="1">
      <c r="A127" s="68" t="s">
        <v>91</v>
      </c>
      <c r="B127" s="289" t="s">
        <v>371</v>
      </c>
      <c r="C127" s="16" t="s">
        <v>169</v>
      </c>
      <c r="D127" s="52"/>
      <c r="E127" s="52">
        <v>0</v>
      </c>
      <c r="F127" s="52">
        <f t="shared" si="21"/>
        <v>0</v>
      </c>
      <c r="G127" s="52">
        <v>0</v>
      </c>
      <c r="H127" s="52">
        <f>'[1]1.2.'!I127+'[1]1.3.'!I127+'[1]1.4.'!I127</f>
        <v>0</v>
      </c>
      <c r="I127" s="52">
        <f t="shared" si="22"/>
        <v>0</v>
      </c>
    </row>
    <row r="128" spans="1:9" ht="12" customHeight="1">
      <c r="A128" s="68" t="s">
        <v>92</v>
      </c>
      <c r="B128" s="289" t="s">
        <v>372</v>
      </c>
      <c r="C128" s="16" t="s">
        <v>170</v>
      </c>
      <c r="D128" s="52"/>
      <c r="E128" s="52">
        <v>0</v>
      </c>
      <c r="F128" s="52">
        <f t="shared" si="21"/>
        <v>0</v>
      </c>
      <c r="G128" s="52">
        <v>0</v>
      </c>
      <c r="H128" s="52">
        <f>'[1]1.2.'!I128+'[1]1.3.'!I128+'[1]1.4.'!I128</f>
        <v>0</v>
      </c>
      <c r="I128" s="52">
        <f t="shared" si="22"/>
        <v>0</v>
      </c>
    </row>
    <row r="129" spans="1:12" ht="12" customHeight="1">
      <c r="A129" s="68" t="s">
        <v>93</v>
      </c>
      <c r="B129" s="289" t="s">
        <v>373</v>
      </c>
      <c r="C129" s="16" t="s">
        <v>171</v>
      </c>
      <c r="D129" s="52"/>
      <c r="E129" s="52">
        <v>0</v>
      </c>
      <c r="F129" s="52">
        <f t="shared" si="21"/>
        <v>0</v>
      </c>
      <c r="G129" s="52">
        <v>0</v>
      </c>
      <c r="H129" s="52">
        <f>'[1]1.2.'!I129+'[1]1.3.'!I129+'[1]1.4.'!I129</f>
        <v>0</v>
      </c>
      <c r="I129" s="52">
        <f t="shared" si="22"/>
        <v>0</v>
      </c>
    </row>
    <row r="130" spans="1:12" ht="12" customHeight="1" thickBot="1">
      <c r="A130" s="68" t="s">
        <v>94</v>
      </c>
      <c r="B130" s="289" t="s">
        <v>374</v>
      </c>
      <c r="C130" s="16" t="s">
        <v>172</v>
      </c>
      <c r="D130" s="52"/>
      <c r="E130" s="52">
        <v>0</v>
      </c>
      <c r="F130" s="52">
        <f t="shared" si="21"/>
        <v>0</v>
      </c>
      <c r="G130" s="52">
        <v>0</v>
      </c>
      <c r="H130" s="52">
        <f>'[1]1.2.'!I130+'[1]1.3.'!I130+'[1]1.4.'!I130</f>
        <v>0</v>
      </c>
      <c r="I130" s="52">
        <f t="shared" si="22"/>
        <v>0</v>
      </c>
    </row>
    <row r="131" spans="1:12" ht="15" customHeight="1" thickBot="1">
      <c r="A131" s="65" t="s">
        <v>95</v>
      </c>
      <c r="B131" s="288"/>
      <c r="C131" s="18" t="s">
        <v>173</v>
      </c>
      <c r="D131" s="110">
        <f>+D111+D115+D120+D126</f>
        <v>0</v>
      </c>
      <c r="E131" s="110">
        <v>0</v>
      </c>
      <c r="F131" s="110">
        <f t="shared" si="21"/>
        <v>0</v>
      </c>
      <c r="G131" s="110">
        <v>0</v>
      </c>
      <c r="H131" s="110">
        <f t="shared" ref="H131" si="30">+H111+H115+H120+H126</f>
        <v>0</v>
      </c>
      <c r="I131" s="110">
        <f t="shared" si="22"/>
        <v>0</v>
      </c>
      <c r="J131" s="111"/>
      <c r="K131" s="111"/>
      <c r="L131" s="111"/>
    </row>
    <row r="132" spans="1:12" s="67" customFormat="1" ht="12.95" customHeight="1" thickBot="1">
      <c r="A132" s="112" t="s">
        <v>174</v>
      </c>
      <c r="B132" s="296"/>
      <c r="C132" s="113" t="s">
        <v>175</v>
      </c>
      <c r="D132" s="110">
        <f>+D110+D131</f>
        <v>69531000</v>
      </c>
      <c r="E132" s="110">
        <f t="shared" ref="E132:I132" si="31">+E110+E131</f>
        <v>74615012</v>
      </c>
      <c r="F132" s="110">
        <f t="shared" si="31"/>
        <v>-2278541</v>
      </c>
      <c r="G132" s="110">
        <f t="shared" si="31"/>
        <v>72336471</v>
      </c>
      <c r="H132" s="110">
        <f t="shared" si="31"/>
        <v>0</v>
      </c>
      <c r="I132" s="110">
        <f t="shared" si="31"/>
        <v>72336471</v>
      </c>
    </row>
    <row r="133" spans="1:12" ht="7.5" customHeight="1">
      <c r="D133" s="577"/>
      <c r="E133" s="674"/>
      <c r="F133" s="577"/>
    </row>
    <row r="134" spans="1:12">
      <c r="A134" s="577" t="s">
        <v>176</v>
      </c>
      <c r="B134" s="577"/>
      <c r="C134" s="577"/>
      <c r="D134" s="610"/>
      <c r="E134" s="610"/>
      <c r="F134" s="610"/>
      <c r="G134" s="577"/>
      <c r="H134" s="577"/>
      <c r="I134" s="577"/>
    </row>
    <row r="135" spans="1:12" ht="15" customHeight="1" thickBot="1">
      <c r="A135" s="731" t="s">
        <v>177</v>
      </c>
      <c r="B135" s="731"/>
      <c r="C135" s="731"/>
      <c r="D135" s="58"/>
      <c r="E135" s="58"/>
      <c r="F135" s="58"/>
      <c r="G135" s="58"/>
      <c r="H135" s="58"/>
      <c r="I135" s="58"/>
    </row>
    <row r="136" spans="1:12" ht="13.5" customHeight="1" thickBot="1">
      <c r="A136" s="65">
        <v>1</v>
      </c>
      <c r="B136" s="288"/>
      <c r="C136" s="105" t="s">
        <v>178</v>
      </c>
      <c r="D136" s="50">
        <f>+D61-D110</f>
        <v>0</v>
      </c>
      <c r="E136" s="50">
        <f t="shared" ref="E136:I136" si="32">+E61-E110</f>
        <v>0</v>
      </c>
      <c r="F136" s="50">
        <f t="shared" si="32"/>
        <v>0</v>
      </c>
      <c r="G136" s="50">
        <f t="shared" si="32"/>
        <v>0</v>
      </c>
      <c r="H136" s="50">
        <f t="shared" si="32"/>
        <v>0</v>
      </c>
      <c r="I136" s="50">
        <f t="shared" si="32"/>
        <v>0</v>
      </c>
    </row>
    <row r="137" spans="1:12" ht="27.75" customHeight="1" thickBot="1">
      <c r="A137" s="65" t="s">
        <v>23</v>
      </c>
      <c r="B137" s="288"/>
      <c r="C137" s="105" t="s">
        <v>179</v>
      </c>
      <c r="D137" s="50">
        <f>+D87-D131</f>
        <v>0</v>
      </c>
      <c r="E137" s="50">
        <f t="shared" ref="E137:I137" si="33">+E87-E131</f>
        <v>0</v>
      </c>
      <c r="F137" s="50">
        <f t="shared" si="33"/>
        <v>0</v>
      </c>
      <c r="G137" s="50">
        <f t="shared" si="33"/>
        <v>0</v>
      </c>
      <c r="H137" s="50">
        <f t="shared" si="33"/>
        <v>0</v>
      </c>
      <c r="I137" s="50">
        <f t="shared" si="33"/>
        <v>0</v>
      </c>
    </row>
  </sheetData>
  <mergeCells count="5">
    <mergeCell ref="A135:C135"/>
    <mergeCell ref="A2:C2"/>
    <mergeCell ref="A91:C91"/>
    <mergeCell ref="A89:I89"/>
    <mergeCell ref="A1:I1"/>
  </mergeCells>
  <phoneticPr fontId="32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59" fitToHeight="2" orientation="portrait" r:id="rId1"/>
  <headerFooter alignWithMargins="0">
    <oddHeader xml:space="preserve">&amp;C&amp;"Times New Roman CE,Félkövér"&amp;12BONYHÁD VÁROS ÖNKORMÁNYZATA
 2016. ÉVI KÖLTSÉGVETÉSÁLLAMI (ÁLLAMIGAZGATÁSI) FELADATOK MÉRLEGE&amp;R&amp;"Times New Roman CE,Félkövér dőlt" 1.4. melléklet </oddHeader>
  </headerFooter>
  <rowBreaks count="1" manualBreakCount="1">
    <brk id="8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O68"/>
  <sheetViews>
    <sheetView view="pageBreakPreview" topLeftCell="A43" zoomScale="130" zoomScaleNormal="115" zoomScaleSheetLayoutView="130" workbookViewId="0">
      <selection activeCell="F72" sqref="F72"/>
    </sheetView>
  </sheetViews>
  <sheetFormatPr defaultRowHeight="12.75"/>
  <cols>
    <col min="1" max="1" width="5.85546875" style="48" customWidth="1"/>
    <col min="2" max="2" width="47.28515625" style="121" customWidth="1"/>
    <col min="3" max="3" width="13.5703125" style="48" bestFit="1" customWidth="1"/>
    <col min="4" max="4" width="13.5703125" style="48" customWidth="1"/>
    <col min="5" max="5" width="12.140625" style="48" bestFit="1" customWidth="1"/>
    <col min="6" max="6" width="13.5703125" style="48" bestFit="1" customWidth="1"/>
    <col min="7" max="7" width="12.42578125" style="48" hidden="1" customWidth="1"/>
    <col min="8" max="8" width="13.5703125" style="48" hidden="1" customWidth="1"/>
    <col min="9" max="9" width="48.140625" style="48" bestFit="1" customWidth="1"/>
    <col min="10" max="10" width="13.5703125" style="48" bestFit="1" customWidth="1"/>
    <col min="11" max="11" width="13.5703125" style="48" customWidth="1"/>
    <col min="12" max="12" width="12.140625" style="48" bestFit="1" customWidth="1"/>
    <col min="13" max="13" width="13.5703125" style="48" bestFit="1" customWidth="1"/>
    <col min="14" max="14" width="12.42578125" style="48" hidden="1" customWidth="1"/>
    <col min="15" max="15" width="13.5703125" style="48" hidden="1" customWidth="1"/>
    <col min="16" max="16384" width="9.140625" style="48"/>
  </cols>
  <sheetData>
    <row r="1" spans="1:15" ht="39.75" customHeight="1">
      <c r="B1" s="119" t="s">
        <v>182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14.25" thickBot="1">
      <c r="J2" s="122"/>
      <c r="K2" s="122"/>
      <c r="L2" s="122"/>
      <c r="M2" s="122"/>
      <c r="N2" s="122"/>
      <c r="O2" s="122"/>
    </row>
    <row r="3" spans="1:15" ht="18" customHeight="1" thickBot="1">
      <c r="A3" s="736" t="s">
        <v>10</v>
      </c>
      <c r="B3" s="123" t="s">
        <v>183</v>
      </c>
      <c r="C3" s="124"/>
      <c r="D3" s="508"/>
      <c r="E3" s="508"/>
      <c r="F3" s="508"/>
      <c r="G3" s="508"/>
      <c r="H3" s="508"/>
      <c r="I3" s="123" t="s">
        <v>184</v>
      </c>
      <c r="J3" s="125"/>
      <c r="K3" s="125"/>
      <c r="L3" s="125"/>
      <c r="M3" s="125"/>
      <c r="N3" s="125"/>
      <c r="O3" s="125"/>
    </row>
    <row r="4" spans="1:15" s="127" customFormat="1" ht="42.75" thickBot="1">
      <c r="A4" s="737"/>
      <c r="B4" s="126" t="s">
        <v>185</v>
      </c>
      <c r="C4" s="685" t="s">
        <v>649</v>
      </c>
      <c r="D4" s="686" t="s">
        <v>811</v>
      </c>
      <c r="E4" s="687" t="s">
        <v>746</v>
      </c>
      <c r="F4" s="686" t="s">
        <v>747</v>
      </c>
      <c r="G4" s="687" t="s">
        <v>777</v>
      </c>
      <c r="H4" s="688" t="s">
        <v>747</v>
      </c>
      <c r="I4" s="126" t="s">
        <v>185</v>
      </c>
      <c r="J4" s="685" t="s">
        <v>649</v>
      </c>
      <c r="K4" s="686" t="s">
        <v>811</v>
      </c>
      <c r="L4" s="687" t="s">
        <v>746</v>
      </c>
      <c r="M4" s="686" t="s">
        <v>747</v>
      </c>
      <c r="N4" s="687" t="s">
        <v>777</v>
      </c>
      <c r="O4" s="688" t="s">
        <v>747</v>
      </c>
    </row>
    <row r="5" spans="1:15" s="132" customFormat="1" ht="12" customHeight="1" thickBot="1">
      <c r="A5" s="128">
        <v>1</v>
      </c>
      <c r="B5" s="129">
        <v>2</v>
      </c>
      <c r="C5" s="130" t="s">
        <v>35</v>
      </c>
      <c r="D5" s="509"/>
      <c r="E5" s="509"/>
      <c r="F5" s="509"/>
      <c r="G5" s="509"/>
      <c r="H5" s="509"/>
      <c r="I5" s="129" t="s">
        <v>151</v>
      </c>
      <c r="J5" s="131" t="s">
        <v>49</v>
      </c>
      <c r="K5" s="131"/>
      <c r="L5" s="131"/>
      <c r="M5" s="131"/>
      <c r="N5" s="131"/>
      <c r="O5" s="131" t="s">
        <v>49</v>
      </c>
    </row>
    <row r="6" spans="1:15" ht="12.95" customHeight="1">
      <c r="A6" s="133" t="s">
        <v>12</v>
      </c>
      <c r="B6" s="134" t="s">
        <v>186</v>
      </c>
      <c r="C6" s="135">
        <f>'1.1.sz.mell.'!D5</f>
        <v>810282300</v>
      </c>
      <c r="D6" s="135">
        <f>'1.1.sz.mell.'!E5</f>
        <v>843443181</v>
      </c>
      <c r="E6" s="135">
        <f>'1.1.sz.mell.'!F5</f>
        <v>25899787</v>
      </c>
      <c r="F6" s="135">
        <f>'1.1.sz.mell.'!G5</f>
        <v>869342968</v>
      </c>
      <c r="G6" s="135">
        <f>'1.1.sz.mell.'!H5</f>
        <v>0</v>
      </c>
      <c r="H6" s="135">
        <f>'1.1.sz.mell.'!I5</f>
        <v>869342968</v>
      </c>
      <c r="I6" s="134" t="s">
        <v>187</v>
      </c>
      <c r="J6" s="136">
        <f>'1.1.sz.mell.'!D95</f>
        <v>613114000</v>
      </c>
      <c r="K6" s="136">
        <f>'1.1.sz.mell.'!E95</f>
        <v>645462514</v>
      </c>
      <c r="L6" s="136">
        <f>'1.1.sz.mell.'!F95</f>
        <v>-2762696</v>
      </c>
      <c r="M6" s="136">
        <f>'1.1.sz.mell.'!G95</f>
        <v>642699818</v>
      </c>
      <c r="N6" s="136">
        <f>'1.1.sz.mell.'!H95</f>
        <v>0</v>
      </c>
      <c r="O6" s="136">
        <f>'1.1.sz.mell.'!I95</f>
        <v>642699818</v>
      </c>
    </row>
    <row r="7" spans="1:15" ht="12.95" customHeight="1">
      <c r="A7" s="137" t="s">
        <v>23</v>
      </c>
      <c r="B7" s="138" t="s">
        <v>188</v>
      </c>
      <c r="C7" s="139">
        <f>'1.1.sz.mell.'!D12</f>
        <v>49578000</v>
      </c>
      <c r="D7" s="139">
        <f>'1.1.sz.mell.'!E12</f>
        <v>105156197</v>
      </c>
      <c r="E7" s="139">
        <f>'1.1.sz.mell.'!F12</f>
        <v>3850129</v>
      </c>
      <c r="F7" s="139">
        <f>'1.1.sz.mell.'!G12</f>
        <v>109006326</v>
      </c>
      <c r="G7" s="139">
        <f>'1.1.sz.mell.'!H12</f>
        <v>0</v>
      </c>
      <c r="H7" s="139">
        <f>'1.1.sz.mell.'!I12</f>
        <v>109006326</v>
      </c>
      <c r="I7" s="138" t="s">
        <v>138</v>
      </c>
      <c r="J7" s="136">
        <f>'1.1.sz.mell.'!D96</f>
        <v>169774000</v>
      </c>
      <c r="K7" s="136">
        <f>'1.1.sz.mell.'!E96</f>
        <v>174932542</v>
      </c>
      <c r="L7" s="136">
        <f>'1.1.sz.mell.'!F96</f>
        <v>-158729</v>
      </c>
      <c r="M7" s="136">
        <f>'1.1.sz.mell.'!G96</f>
        <v>174773813</v>
      </c>
      <c r="N7" s="136">
        <f>'1.1.sz.mell.'!H96</f>
        <v>0</v>
      </c>
      <c r="O7" s="136">
        <f>'1.1.sz.mell.'!I96</f>
        <v>174773813</v>
      </c>
    </row>
    <row r="8" spans="1:15" ht="12.95" customHeight="1">
      <c r="A8" s="137" t="s">
        <v>35</v>
      </c>
      <c r="B8" s="138" t="s">
        <v>190</v>
      </c>
      <c r="C8" s="139">
        <f>'1.1.sz.mell.'!D24</f>
        <v>525500000</v>
      </c>
      <c r="D8" s="139">
        <f>'1.1.sz.mell.'!E24</f>
        <v>525500000</v>
      </c>
      <c r="E8" s="139">
        <f>'1.1.sz.mell.'!F24</f>
        <v>0</v>
      </c>
      <c r="F8" s="139">
        <f>'1.1.sz.mell.'!G24</f>
        <v>525500000</v>
      </c>
      <c r="G8" s="139">
        <f>'1.1.sz.mell.'!H24</f>
        <v>0</v>
      </c>
      <c r="H8" s="139">
        <f>'1.1.sz.mell.'!I24</f>
        <v>525500000</v>
      </c>
      <c r="I8" s="138" t="s">
        <v>189</v>
      </c>
      <c r="J8" s="136">
        <f>'1.1.sz.mell.'!D97</f>
        <v>596334354</v>
      </c>
      <c r="K8" s="136">
        <f>'1.1.sz.mell.'!E97</f>
        <v>657630693</v>
      </c>
      <c r="L8" s="136">
        <f>'1.1.sz.mell.'!F97</f>
        <v>694923</v>
      </c>
      <c r="M8" s="136">
        <f>'1.1.sz.mell.'!G97</f>
        <v>658325616</v>
      </c>
      <c r="N8" s="136">
        <f>'1.1.sz.mell.'!H97</f>
        <v>0</v>
      </c>
      <c r="O8" s="136">
        <f>'1.1.sz.mell.'!I97</f>
        <v>658325616</v>
      </c>
    </row>
    <row r="9" spans="1:15" ht="12.95" customHeight="1">
      <c r="A9" s="137" t="s">
        <v>151</v>
      </c>
      <c r="B9" s="138" t="s">
        <v>344</v>
      </c>
      <c r="C9" s="139">
        <f>'1.1.sz.mell.'!D32</f>
        <v>223787000</v>
      </c>
      <c r="D9" s="139">
        <f>'1.1.sz.mell.'!E32</f>
        <v>235278700</v>
      </c>
      <c r="E9" s="139">
        <f>'1.1.sz.mell.'!F32</f>
        <v>-390000</v>
      </c>
      <c r="F9" s="139">
        <f>'1.1.sz.mell.'!G32</f>
        <v>234888700</v>
      </c>
      <c r="G9" s="139">
        <f>'1.1.sz.mell.'!H32</f>
        <v>0</v>
      </c>
      <c r="H9" s="139">
        <f>'1.1.sz.mell.'!I32</f>
        <v>234888700</v>
      </c>
      <c r="I9" s="138" t="s">
        <v>140</v>
      </c>
      <c r="J9" s="136">
        <f>'1.1.sz.mell.'!D98</f>
        <v>17899000</v>
      </c>
      <c r="K9" s="136">
        <f>'1.1.sz.mell.'!E98</f>
        <v>21088000</v>
      </c>
      <c r="L9" s="136">
        <f>'1.1.sz.mell.'!F98</f>
        <v>2604200</v>
      </c>
      <c r="M9" s="136">
        <f>'1.1.sz.mell.'!G98</f>
        <v>23692200</v>
      </c>
      <c r="N9" s="136">
        <f>'1.1.sz.mell.'!H98</f>
        <v>0</v>
      </c>
      <c r="O9" s="136">
        <f>'1.1.sz.mell.'!I98</f>
        <v>23692200</v>
      </c>
    </row>
    <row r="10" spans="1:15" ht="12.95" customHeight="1">
      <c r="A10" s="137" t="s">
        <v>49</v>
      </c>
      <c r="B10" s="140" t="s">
        <v>191</v>
      </c>
      <c r="C10" s="139">
        <f>'1.1.sz.mell.'!D49</f>
        <v>0</v>
      </c>
      <c r="D10" s="139">
        <f>'1.1.sz.mell.'!E49</f>
        <v>5677495</v>
      </c>
      <c r="E10" s="139">
        <f>'1.1.sz.mell.'!F49</f>
        <v>-1336506</v>
      </c>
      <c r="F10" s="139">
        <f>'1.1.sz.mell.'!G49</f>
        <v>4340989</v>
      </c>
      <c r="G10" s="139">
        <f>'1.1.sz.mell.'!H49</f>
        <v>0</v>
      </c>
      <c r="H10" s="139">
        <f>'1.1.sz.mell.'!I49</f>
        <v>4340989</v>
      </c>
      <c r="I10" s="138" t="s">
        <v>142</v>
      </c>
      <c r="J10" s="136">
        <f>'1.1.sz.mell.'!D99</f>
        <v>244413000</v>
      </c>
      <c r="K10" s="136">
        <f>'1.1.sz.mell.'!E99</f>
        <v>260488429</v>
      </c>
      <c r="L10" s="136">
        <f>'1.1.sz.mell.'!F99</f>
        <v>4201977</v>
      </c>
      <c r="M10" s="136">
        <f>'1.1.sz.mell.'!G99</f>
        <v>264690406</v>
      </c>
      <c r="N10" s="136">
        <f>'1.1.sz.mell.'!H99</f>
        <v>0</v>
      </c>
      <c r="O10" s="136">
        <f>'1.1.sz.mell.'!I99</f>
        <v>264690406</v>
      </c>
    </row>
    <row r="11" spans="1:15" ht="12.95" customHeight="1">
      <c r="A11" s="137" t="s">
        <v>71</v>
      </c>
      <c r="B11" s="138" t="s">
        <v>192</v>
      </c>
      <c r="C11" s="141"/>
      <c r="D11" s="141"/>
      <c r="E11" s="141"/>
      <c r="F11" s="141"/>
      <c r="G11" s="141"/>
      <c r="H11" s="141"/>
      <c r="I11" s="138" t="s">
        <v>193</v>
      </c>
      <c r="J11" s="14">
        <v>6117366</v>
      </c>
      <c r="K11" s="14">
        <v>2401795</v>
      </c>
      <c r="L11" s="14">
        <f>M11-K11</f>
        <v>22102135</v>
      </c>
      <c r="M11" s="14">
        <v>24503930</v>
      </c>
      <c r="N11" s="14"/>
      <c r="O11" s="14">
        <f>SUM(M11:N11)</f>
        <v>24503930</v>
      </c>
    </row>
    <row r="12" spans="1:15" ht="12.95" customHeight="1">
      <c r="A12" s="137" t="s">
        <v>162</v>
      </c>
      <c r="B12" s="138"/>
      <c r="C12" s="141"/>
      <c r="D12" s="141"/>
      <c r="E12" s="141"/>
      <c r="F12" s="141"/>
      <c r="G12" s="141"/>
      <c r="H12" s="141"/>
      <c r="I12" s="142"/>
      <c r="J12" s="14"/>
      <c r="K12" s="14"/>
      <c r="L12" s="14"/>
      <c r="M12" s="14"/>
      <c r="N12" s="14"/>
      <c r="O12" s="14"/>
    </row>
    <row r="13" spans="1:15" ht="12.95" customHeight="1">
      <c r="A13" s="137" t="s">
        <v>89</v>
      </c>
      <c r="B13" s="142"/>
      <c r="C13" s="139"/>
      <c r="D13" s="139"/>
      <c r="E13" s="139"/>
      <c r="F13" s="139"/>
      <c r="G13" s="139"/>
      <c r="H13" s="139"/>
      <c r="I13" s="142"/>
      <c r="J13" s="14"/>
      <c r="K13" s="14"/>
      <c r="L13" s="14"/>
      <c r="M13" s="14"/>
      <c r="N13" s="14"/>
      <c r="O13" s="14"/>
    </row>
    <row r="14" spans="1:15" ht="12.95" customHeight="1">
      <c r="A14" s="137" t="s">
        <v>95</v>
      </c>
      <c r="B14" s="143"/>
      <c r="C14" s="141"/>
      <c r="D14" s="141"/>
      <c r="E14" s="141"/>
      <c r="F14" s="141"/>
      <c r="G14" s="141"/>
      <c r="H14" s="141"/>
      <c r="I14" s="142"/>
      <c r="J14" s="14"/>
      <c r="K14" s="14"/>
      <c r="L14" s="14"/>
      <c r="M14" s="14"/>
      <c r="N14" s="14"/>
      <c r="O14" s="14"/>
    </row>
    <row r="15" spans="1:15" ht="12.95" customHeight="1">
      <c r="A15" s="137" t="s">
        <v>174</v>
      </c>
      <c r="B15" s="142"/>
      <c r="C15" s="139"/>
      <c r="D15" s="139"/>
      <c r="E15" s="139"/>
      <c r="F15" s="139"/>
      <c r="G15" s="139"/>
      <c r="H15" s="139"/>
      <c r="I15" s="142"/>
      <c r="J15" s="14"/>
      <c r="K15" s="14"/>
      <c r="L15" s="14"/>
      <c r="M15" s="14"/>
      <c r="N15" s="14"/>
      <c r="O15" s="14"/>
    </row>
    <row r="16" spans="1:15" ht="12.95" customHeight="1">
      <c r="A16" s="137" t="s">
        <v>194</v>
      </c>
      <c r="B16" s="142"/>
      <c r="C16" s="139"/>
      <c r="D16" s="139"/>
      <c r="E16" s="139"/>
      <c r="F16" s="139"/>
      <c r="G16" s="139"/>
      <c r="H16" s="139"/>
      <c r="I16" s="142"/>
      <c r="J16" s="14"/>
      <c r="K16" s="14"/>
      <c r="L16" s="14"/>
      <c r="M16" s="14"/>
      <c r="N16" s="14"/>
      <c r="O16" s="14"/>
    </row>
    <row r="17" spans="1:15" ht="12.95" customHeight="1" thickBot="1">
      <c r="A17" s="137" t="s">
        <v>195</v>
      </c>
      <c r="B17" s="144"/>
      <c r="C17" s="145"/>
      <c r="D17" s="145"/>
      <c r="E17" s="145"/>
      <c r="F17" s="145"/>
      <c r="G17" s="145"/>
      <c r="H17" s="145"/>
      <c r="I17" s="142"/>
      <c r="J17" s="146"/>
      <c r="K17" s="146"/>
      <c r="L17" s="146"/>
      <c r="M17" s="146"/>
      <c r="N17" s="146"/>
      <c r="O17" s="146"/>
    </row>
    <row r="18" spans="1:15" ht="15.95" customHeight="1" thickBot="1">
      <c r="A18" s="147" t="s">
        <v>196</v>
      </c>
      <c r="B18" s="148" t="s">
        <v>197</v>
      </c>
      <c r="C18" s="149">
        <f>SUM(C6:C7,C8:C10,C13:C17)</f>
        <v>1609147300</v>
      </c>
      <c r="D18" s="149">
        <f t="shared" ref="D18:H18" si="0">SUM(D6:D7,D8:D10,D13:D17)</f>
        <v>1715055573</v>
      </c>
      <c r="E18" s="149">
        <f t="shared" si="0"/>
        <v>28023410</v>
      </c>
      <c r="F18" s="149">
        <f t="shared" si="0"/>
        <v>1743078983</v>
      </c>
      <c r="G18" s="149">
        <f t="shared" si="0"/>
        <v>0</v>
      </c>
      <c r="H18" s="149">
        <f t="shared" si="0"/>
        <v>1743078983</v>
      </c>
      <c r="I18" s="148" t="s">
        <v>198</v>
      </c>
      <c r="J18" s="10">
        <f>SUM(J6:J17)</f>
        <v>1647651720</v>
      </c>
      <c r="K18" s="10">
        <f t="shared" ref="K18:O18" si="1">SUM(K6:K17)</f>
        <v>1762003973</v>
      </c>
      <c r="L18" s="10">
        <f t="shared" si="1"/>
        <v>26681810</v>
      </c>
      <c r="M18" s="10">
        <f t="shared" si="1"/>
        <v>1788685783</v>
      </c>
      <c r="N18" s="10">
        <f t="shared" si="1"/>
        <v>0</v>
      </c>
      <c r="O18" s="10">
        <f t="shared" si="1"/>
        <v>1788685783</v>
      </c>
    </row>
    <row r="19" spans="1:15" ht="12.95" customHeight="1">
      <c r="A19" s="150" t="s">
        <v>199</v>
      </c>
      <c r="B19" s="151" t="s">
        <v>200</v>
      </c>
      <c r="C19" s="152">
        <f>+C20+C21+C22+C23</f>
        <v>67093420</v>
      </c>
      <c r="D19" s="152">
        <f t="shared" ref="D19:H19" si="2">+D20+D21+D22+D23</f>
        <v>217093420</v>
      </c>
      <c r="E19" s="152">
        <f t="shared" si="2"/>
        <v>390000</v>
      </c>
      <c r="F19" s="152">
        <f t="shared" si="2"/>
        <v>217483420</v>
      </c>
      <c r="G19" s="152">
        <f t="shared" si="2"/>
        <v>0</v>
      </c>
      <c r="H19" s="152">
        <f t="shared" si="2"/>
        <v>217483420</v>
      </c>
      <c r="I19" s="153" t="s">
        <v>201</v>
      </c>
      <c r="J19" s="24"/>
      <c r="K19" s="24"/>
      <c r="L19" s="24"/>
      <c r="M19" s="24"/>
      <c r="N19" s="24"/>
      <c r="O19" s="24"/>
    </row>
    <row r="20" spans="1:15" ht="12.95" customHeight="1">
      <c r="A20" s="154" t="s">
        <v>202</v>
      </c>
      <c r="B20" s="153" t="s">
        <v>203</v>
      </c>
      <c r="C20" s="155">
        <v>67093420</v>
      </c>
      <c r="D20" s="155">
        <v>67093420</v>
      </c>
      <c r="E20" s="155"/>
      <c r="F20" s="155">
        <v>67093420</v>
      </c>
      <c r="G20" s="155"/>
      <c r="H20" s="155">
        <v>67093420</v>
      </c>
      <c r="I20" s="153" t="s">
        <v>204</v>
      </c>
      <c r="J20" s="40"/>
      <c r="K20" s="40"/>
      <c r="L20" s="40"/>
      <c r="M20" s="40"/>
      <c r="N20" s="40"/>
      <c r="O20" s="40"/>
    </row>
    <row r="21" spans="1:15" ht="12.95" customHeight="1">
      <c r="A21" s="154" t="s">
        <v>205</v>
      </c>
      <c r="B21" s="153" t="s">
        <v>206</v>
      </c>
      <c r="C21" s="155"/>
      <c r="D21" s="155"/>
      <c r="E21" s="155"/>
      <c r="F21" s="155"/>
      <c r="G21" s="155"/>
      <c r="H21" s="155"/>
      <c r="I21" s="153" t="s">
        <v>207</v>
      </c>
      <c r="J21" s="40"/>
      <c r="K21" s="40"/>
      <c r="L21" s="40"/>
      <c r="M21" s="40"/>
      <c r="N21" s="40"/>
      <c r="O21" s="40"/>
    </row>
    <row r="22" spans="1:15" ht="12.95" customHeight="1">
      <c r="A22" s="154" t="s">
        <v>208</v>
      </c>
      <c r="B22" s="153" t="s">
        <v>776</v>
      </c>
      <c r="C22" s="155">
        <f>'1.1.sz.mell.'!D66</f>
        <v>0</v>
      </c>
      <c r="D22" s="155">
        <f>'1.1.sz.mell.'!E66</f>
        <v>150000000</v>
      </c>
      <c r="E22" s="155">
        <f>'1.1.sz.mell.'!F66</f>
        <v>390000</v>
      </c>
      <c r="F22" s="155">
        <f>'1.1.sz.mell.'!G66</f>
        <v>150390000</v>
      </c>
      <c r="G22" s="155">
        <f>'1.1.sz.mell.'!H66</f>
        <v>0</v>
      </c>
      <c r="H22" s="155">
        <f>'1.1.sz.mell.'!I66</f>
        <v>150390000</v>
      </c>
      <c r="I22" s="153" t="s">
        <v>209</v>
      </c>
      <c r="J22" s="40"/>
      <c r="K22" s="40"/>
      <c r="L22" s="40"/>
      <c r="M22" s="40"/>
      <c r="N22" s="40"/>
      <c r="O22" s="40"/>
    </row>
    <row r="23" spans="1:15" ht="12.95" customHeight="1">
      <c r="A23" s="154" t="s">
        <v>210</v>
      </c>
      <c r="B23" s="153" t="s">
        <v>211</v>
      </c>
      <c r="C23" s="155"/>
      <c r="D23" s="155"/>
      <c r="E23" s="155"/>
      <c r="F23" s="155"/>
      <c r="G23" s="155"/>
      <c r="H23" s="155"/>
      <c r="I23" s="151" t="s">
        <v>212</v>
      </c>
      <c r="J23" s="40"/>
      <c r="K23" s="40"/>
      <c r="L23" s="40"/>
      <c r="M23" s="40"/>
      <c r="N23" s="40"/>
      <c r="O23" s="40"/>
    </row>
    <row r="24" spans="1:15" ht="12.95" customHeight="1">
      <c r="A24" s="154" t="s">
        <v>213</v>
      </c>
      <c r="B24" s="153" t="s">
        <v>214</v>
      </c>
      <c r="C24" s="156">
        <f>+C25+C26</f>
        <v>0</v>
      </c>
      <c r="D24" s="156"/>
      <c r="E24" s="156">
        <f t="shared" ref="E24:H24" si="3">+E25+E26</f>
        <v>0</v>
      </c>
      <c r="F24" s="156">
        <f t="shared" si="3"/>
        <v>0</v>
      </c>
      <c r="G24" s="156">
        <f t="shared" si="3"/>
        <v>0</v>
      </c>
      <c r="H24" s="156">
        <f t="shared" si="3"/>
        <v>0</v>
      </c>
      <c r="I24" s="153" t="s">
        <v>215</v>
      </c>
      <c r="J24" s="40"/>
      <c r="K24" s="40"/>
      <c r="L24" s="40"/>
      <c r="M24" s="40"/>
      <c r="N24" s="40"/>
      <c r="O24" s="40"/>
    </row>
    <row r="25" spans="1:15" ht="12.95" customHeight="1">
      <c r="A25" s="150" t="s">
        <v>216</v>
      </c>
      <c r="B25" s="151" t="s">
        <v>217</v>
      </c>
      <c r="C25" s="157"/>
      <c r="D25" s="157"/>
      <c r="E25" s="157"/>
      <c r="F25" s="157"/>
      <c r="G25" s="157"/>
      <c r="H25" s="157"/>
      <c r="I25" s="134" t="s">
        <v>218</v>
      </c>
      <c r="J25" s="24"/>
      <c r="K25" s="24"/>
      <c r="L25" s="24"/>
      <c r="M25" s="24"/>
      <c r="N25" s="24"/>
      <c r="O25" s="24"/>
    </row>
    <row r="26" spans="1:15" ht="12.95" customHeight="1" thickBot="1">
      <c r="A26" s="154" t="s">
        <v>219</v>
      </c>
      <c r="B26" s="153" t="s">
        <v>220</v>
      </c>
      <c r="C26" s="155"/>
      <c r="D26" s="155"/>
      <c r="E26" s="155"/>
      <c r="F26" s="155"/>
      <c r="G26" s="155"/>
      <c r="H26" s="155"/>
      <c r="I26" s="16" t="s">
        <v>165</v>
      </c>
      <c r="J26" s="40">
        <f>'1.1.sz.mell.'!D122</f>
        <v>28589000</v>
      </c>
      <c r="K26" s="40">
        <f>'1.1.sz.mell.'!E122</f>
        <v>28589105</v>
      </c>
      <c r="L26" s="40">
        <f>'1.1.sz.mell.'!F122</f>
        <v>0</v>
      </c>
      <c r="M26" s="40">
        <f>'1.1.sz.mell.'!G122</f>
        <v>28589105</v>
      </c>
      <c r="N26" s="40">
        <f>'1.1.sz.mell.'!H122</f>
        <v>0</v>
      </c>
      <c r="O26" s="40">
        <f>'1.1.sz.mell.'!I122</f>
        <v>28589105</v>
      </c>
    </row>
    <row r="27" spans="1:15" ht="15.95" customHeight="1" thickBot="1">
      <c r="A27" s="147" t="s">
        <v>221</v>
      </c>
      <c r="B27" s="148" t="s">
        <v>222</v>
      </c>
      <c r="C27" s="149">
        <f>+C19+C24</f>
        <v>67093420</v>
      </c>
      <c r="D27" s="149">
        <f t="shared" ref="D27:H27" si="4">+D19+D24</f>
        <v>217093420</v>
      </c>
      <c r="E27" s="149">
        <f t="shared" si="4"/>
        <v>390000</v>
      </c>
      <c r="F27" s="149">
        <f t="shared" si="4"/>
        <v>217483420</v>
      </c>
      <c r="G27" s="149">
        <f t="shared" si="4"/>
        <v>0</v>
      </c>
      <c r="H27" s="149">
        <f t="shared" si="4"/>
        <v>217483420</v>
      </c>
      <c r="I27" s="148" t="s">
        <v>223</v>
      </c>
      <c r="J27" s="10">
        <f>SUM(J19:J26)</f>
        <v>28589000</v>
      </c>
      <c r="K27" s="10">
        <f t="shared" ref="K27:O27" si="5">SUM(K19:K26)</f>
        <v>28589105</v>
      </c>
      <c r="L27" s="10">
        <f t="shared" si="5"/>
        <v>0</v>
      </c>
      <c r="M27" s="10">
        <f t="shared" si="5"/>
        <v>28589105</v>
      </c>
      <c r="N27" s="10">
        <f t="shared" si="5"/>
        <v>0</v>
      </c>
      <c r="O27" s="10">
        <f t="shared" si="5"/>
        <v>28589105</v>
      </c>
    </row>
    <row r="28" spans="1:15" ht="13.5" thickBot="1">
      <c r="A28" s="147" t="s">
        <v>224</v>
      </c>
      <c r="B28" s="158" t="s">
        <v>225</v>
      </c>
      <c r="C28" s="159">
        <f>+C18+C27</f>
        <v>1676240720</v>
      </c>
      <c r="D28" s="159">
        <f t="shared" ref="D28:H28" si="6">+D18+D27</f>
        <v>1932148993</v>
      </c>
      <c r="E28" s="159">
        <f t="shared" si="6"/>
        <v>28413410</v>
      </c>
      <c r="F28" s="159">
        <f t="shared" si="6"/>
        <v>1960562403</v>
      </c>
      <c r="G28" s="159">
        <f t="shared" si="6"/>
        <v>0</v>
      </c>
      <c r="H28" s="159">
        <f t="shared" si="6"/>
        <v>1960562403</v>
      </c>
      <c r="I28" s="158" t="s">
        <v>226</v>
      </c>
      <c r="J28" s="159">
        <f>+J18+J27</f>
        <v>1676240720</v>
      </c>
      <c r="K28" s="159">
        <f t="shared" ref="K28:O28" si="7">+K18+K27</f>
        <v>1790593078</v>
      </c>
      <c r="L28" s="159">
        <f t="shared" si="7"/>
        <v>26681810</v>
      </c>
      <c r="M28" s="159">
        <f t="shared" si="7"/>
        <v>1817274888</v>
      </c>
      <c r="N28" s="159">
        <f t="shared" si="7"/>
        <v>0</v>
      </c>
      <c r="O28" s="159">
        <f t="shared" si="7"/>
        <v>1817274888</v>
      </c>
    </row>
    <row r="29" spans="1:15" ht="13.5" thickBot="1">
      <c r="A29" s="147" t="s">
        <v>227</v>
      </c>
      <c r="B29" s="158" t="s">
        <v>228</v>
      </c>
      <c r="C29" s="159">
        <f>IF(C18-J18&lt;0,J18-C18,"-")</f>
        <v>38504420</v>
      </c>
      <c r="D29" s="159">
        <f t="shared" ref="D29:H29" si="8">IF(D18-K18&lt;0,K18-D18,"-")</f>
        <v>46948400</v>
      </c>
      <c r="E29" s="159" t="str">
        <f t="shared" si="8"/>
        <v>-</v>
      </c>
      <c r="F29" s="159">
        <f t="shared" si="8"/>
        <v>45606800</v>
      </c>
      <c r="G29" s="159" t="str">
        <f t="shared" si="8"/>
        <v>-</v>
      </c>
      <c r="H29" s="159">
        <f t="shared" si="8"/>
        <v>45606800</v>
      </c>
      <c r="I29" s="158" t="s">
        <v>229</v>
      </c>
      <c r="J29" s="159" t="str">
        <f>IF(C18-J18&gt;0,C18-J18,"-")</f>
        <v>-</v>
      </c>
      <c r="K29" s="159" t="str">
        <f t="shared" ref="K29:O29" si="9">IF(D18-K18&gt;0,D18-K18,"-")</f>
        <v>-</v>
      </c>
      <c r="L29" s="159">
        <f t="shared" si="9"/>
        <v>1341600</v>
      </c>
      <c r="M29" s="159" t="str">
        <f t="shared" si="9"/>
        <v>-</v>
      </c>
      <c r="N29" s="159" t="str">
        <f t="shared" si="9"/>
        <v>-</v>
      </c>
      <c r="O29" s="159" t="str">
        <f t="shared" si="9"/>
        <v>-</v>
      </c>
    </row>
    <row r="30" spans="1:15" ht="13.5" thickBot="1">
      <c r="A30" s="147" t="s">
        <v>230</v>
      </c>
      <c r="B30" s="158" t="s">
        <v>231</v>
      </c>
      <c r="C30" s="159" t="str">
        <f>IF(C18+C19-J28&lt;0,J28-(C18+C19),"-")</f>
        <v>-</v>
      </c>
      <c r="D30" s="159" t="str">
        <f t="shared" ref="D30:H30" si="10">IF(D18+D19-K28&lt;0,K28-(D18+D19),"-")</f>
        <v>-</v>
      </c>
      <c r="E30" s="159" t="str">
        <f t="shared" si="10"/>
        <v>-</v>
      </c>
      <c r="F30" s="159" t="str">
        <f t="shared" si="10"/>
        <v>-</v>
      </c>
      <c r="G30" s="159" t="str">
        <f t="shared" si="10"/>
        <v>-</v>
      </c>
      <c r="H30" s="159" t="str">
        <f t="shared" si="10"/>
        <v>-</v>
      </c>
      <c r="I30" s="158" t="s">
        <v>232</v>
      </c>
      <c r="J30" s="159" t="str">
        <f>IF(C18+C19-J28&gt;0,C18+C19-J28,"-")</f>
        <v>-</v>
      </c>
      <c r="K30" s="159">
        <f t="shared" ref="K30:O30" si="11">IF(D18+D19-K28&gt;0,D18+D19-K28,"-")</f>
        <v>141555915</v>
      </c>
      <c r="L30" s="159">
        <f t="shared" si="11"/>
        <v>1731600</v>
      </c>
      <c r="M30" s="159">
        <f t="shared" si="11"/>
        <v>143287515</v>
      </c>
      <c r="N30" s="159" t="str">
        <f t="shared" si="11"/>
        <v>-</v>
      </c>
      <c r="O30" s="159">
        <f t="shared" si="11"/>
        <v>143287515</v>
      </c>
    </row>
    <row r="31" spans="1:15" ht="18.75">
      <c r="B31" s="567"/>
      <c r="C31" s="567"/>
      <c r="D31" s="567"/>
      <c r="E31" s="567"/>
      <c r="F31" s="567"/>
      <c r="G31" s="567"/>
      <c r="H31" s="567"/>
      <c r="I31" s="567"/>
    </row>
    <row r="32" spans="1:15" ht="31.5" customHeight="1">
      <c r="B32" s="740" t="s">
        <v>233</v>
      </c>
      <c r="C32" s="740"/>
      <c r="D32" s="740"/>
      <c r="E32" s="740"/>
      <c r="F32" s="740"/>
      <c r="G32" s="740"/>
      <c r="H32" s="740"/>
      <c r="I32" s="740"/>
      <c r="J32" s="740"/>
      <c r="K32" s="740"/>
      <c r="L32" s="740"/>
      <c r="M32" s="740"/>
      <c r="N32" s="740"/>
      <c r="O32" s="740"/>
    </row>
    <row r="33" spans="1:15" ht="14.25" thickBot="1">
      <c r="J33" s="122"/>
      <c r="K33" s="122"/>
      <c r="L33" s="122"/>
      <c r="M33" s="122"/>
      <c r="N33" s="122"/>
      <c r="O33" s="122"/>
    </row>
    <row r="34" spans="1:15" ht="13.5" thickBot="1">
      <c r="A34" s="738" t="s">
        <v>10</v>
      </c>
      <c r="B34" s="123" t="s">
        <v>183</v>
      </c>
      <c r="C34" s="124"/>
      <c r="D34" s="508"/>
      <c r="E34" s="508"/>
      <c r="F34" s="508"/>
      <c r="G34" s="508"/>
      <c r="H34" s="508"/>
      <c r="I34" s="123" t="s">
        <v>184</v>
      </c>
      <c r="J34" s="125"/>
      <c r="K34" s="125"/>
      <c r="L34" s="125"/>
      <c r="M34" s="125"/>
      <c r="N34" s="125"/>
      <c r="O34" s="125"/>
    </row>
    <row r="35" spans="1:15" s="127" customFormat="1" ht="42.75" thickBot="1">
      <c r="A35" s="739"/>
      <c r="B35" s="126" t="s">
        <v>185</v>
      </c>
      <c r="C35" s="685" t="s">
        <v>649</v>
      </c>
      <c r="D35" s="686" t="s">
        <v>811</v>
      </c>
      <c r="E35" s="687" t="s">
        <v>746</v>
      </c>
      <c r="F35" s="686" t="s">
        <v>747</v>
      </c>
      <c r="G35" s="687" t="s">
        <v>777</v>
      </c>
      <c r="H35" s="688" t="s">
        <v>747</v>
      </c>
      <c r="I35" s="126" t="s">
        <v>185</v>
      </c>
      <c r="J35" s="685" t="s">
        <v>649</v>
      </c>
      <c r="K35" s="686" t="s">
        <v>811</v>
      </c>
      <c r="L35" s="687" t="s">
        <v>746</v>
      </c>
      <c r="M35" s="686" t="s">
        <v>747</v>
      </c>
      <c r="N35" s="687" t="s">
        <v>777</v>
      </c>
      <c r="O35" s="688" t="s">
        <v>747</v>
      </c>
    </row>
    <row r="36" spans="1:15" s="127" customFormat="1" ht="13.5" thickBot="1">
      <c r="A36" s="128">
        <v>1</v>
      </c>
      <c r="B36" s="129">
        <v>2</v>
      </c>
      <c r="C36" s="130">
        <v>3</v>
      </c>
      <c r="D36" s="509"/>
      <c r="E36" s="509"/>
      <c r="F36" s="509"/>
      <c r="G36" s="509"/>
      <c r="H36" s="509"/>
      <c r="I36" s="129">
        <v>4</v>
      </c>
      <c r="J36" s="131">
        <v>5</v>
      </c>
      <c r="K36" s="131"/>
      <c r="L36" s="131"/>
      <c r="M36" s="131"/>
      <c r="N36" s="131"/>
      <c r="O36" s="131">
        <v>5</v>
      </c>
    </row>
    <row r="37" spans="1:15" ht="12.95" customHeight="1">
      <c r="A37" s="133" t="s">
        <v>12</v>
      </c>
      <c r="B37" s="134" t="s">
        <v>234</v>
      </c>
      <c r="C37" s="135">
        <f>'1.1.sz.mell.'!D18</f>
        <v>0</v>
      </c>
      <c r="D37" s="135">
        <f>'1.1.sz.mell.'!E18</f>
        <v>14000000</v>
      </c>
      <c r="E37" s="135">
        <f>'1.1.sz.mell.'!F18</f>
        <v>56132000</v>
      </c>
      <c r="F37" s="135">
        <f>'1.1.sz.mell.'!G18</f>
        <v>70132000</v>
      </c>
      <c r="G37" s="135">
        <f>'1.1.sz.mell.'!H18</f>
        <v>0</v>
      </c>
      <c r="H37" s="135">
        <f>'1.1.sz.mell.'!I18</f>
        <v>70132000</v>
      </c>
      <c r="I37" s="134" t="s">
        <v>144</v>
      </c>
      <c r="J37" s="136">
        <f>'1.1.sz.mell.'!D101</f>
        <v>78034000</v>
      </c>
      <c r="K37" s="136">
        <f>'1.1.sz.mell.'!E101</f>
        <v>101282899</v>
      </c>
      <c r="L37" s="136">
        <f>'1.1.sz.mell.'!F101</f>
        <v>1005600</v>
      </c>
      <c r="M37" s="136">
        <f>'1.1.sz.mell.'!G101</f>
        <v>102288499</v>
      </c>
      <c r="N37" s="136">
        <f>'1.1.sz.mell.'!H101</f>
        <v>0</v>
      </c>
      <c r="O37" s="136">
        <f>'1.1.sz.mell.'!I101</f>
        <v>102288499</v>
      </c>
    </row>
    <row r="38" spans="1:15">
      <c r="A38" s="137" t="s">
        <v>23</v>
      </c>
      <c r="B38" s="138" t="s">
        <v>235</v>
      </c>
      <c r="C38" s="139"/>
      <c r="D38" s="139"/>
      <c r="E38" s="139"/>
      <c r="F38" s="139"/>
      <c r="G38" s="139"/>
      <c r="H38" s="139"/>
      <c r="I38" s="138" t="s">
        <v>236</v>
      </c>
      <c r="J38" s="136">
        <f>'1.1.sz.mell.'!D102</f>
        <v>0</v>
      </c>
      <c r="K38" s="136">
        <f>'1.1.sz.mell.'!E102</f>
        <v>0</v>
      </c>
      <c r="L38" s="136">
        <f>'1.1.sz.mell.'!F102</f>
        <v>0</v>
      </c>
      <c r="M38" s="136">
        <f>'1.1.sz.mell.'!G102</f>
        <v>0</v>
      </c>
      <c r="N38" s="136">
        <f>'1.1.sz.mell.'!H102</f>
        <v>0</v>
      </c>
      <c r="O38" s="136">
        <f>'1.1.sz.mell.'!I102</f>
        <v>0</v>
      </c>
    </row>
    <row r="39" spans="1:15" ht="12.95" customHeight="1">
      <c r="A39" s="137" t="s">
        <v>35</v>
      </c>
      <c r="B39" s="138" t="s">
        <v>237</v>
      </c>
      <c r="C39" s="139">
        <f>'1.1.sz.mell.'!D43</f>
        <v>40000000</v>
      </c>
      <c r="D39" s="139">
        <f>'1.1.sz.mell.'!E43</f>
        <v>20000000</v>
      </c>
      <c r="E39" s="139">
        <f>'1.1.sz.mell.'!F43</f>
        <v>0</v>
      </c>
      <c r="F39" s="139">
        <f>'1.1.sz.mell.'!G43</f>
        <v>20000000</v>
      </c>
      <c r="G39" s="139">
        <f>'1.1.sz.mell.'!H43</f>
        <v>0</v>
      </c>
      <c r="H39" s="139">
        <f>'1.1.sz.mell.'!I43</f>
        <v>20000000</v>
      </c>
      <c r="I39" s="138" t="s">
        <v>146</v>
      </c>
      <c r="J39" s="136">
        <f>'1.1.sz.mell.'!D103</f>
        <v>87339000</v>
      </c>
      <c r="K39" s="136">
        <f>'1.1.sz.mell.'!E103</f>
        <v>97807350</v>
      </c>
      <c r="L39" s="136">
        <f>'1.1.sz.mell.'!F103</f>
        <v>1108000</v>
      </c>
      <c r="M39" s="136">
        <f>'1.1.sz.mell.'!G103</f>
        <v>98915350</v>
      </c>
      <c r="N39" s="136">
        <f>'1.1.sz.mell.'!H103</f>
        <v>0</v>
      </c>
      <c r="O39" s="136">
        <f>'1.1.sz.mell.'!I103</f>
        <v>98915350</v>
      </c>
    </row>
    <row r="40" spans="1:15" ht="12.95" customHeight="1">
      <c r="A40" s="137" t="s">
        <v>151</v>
      </c>
      <c r="B40" s="138" t="s">
        <v>238</v>
      </c>
      <c r="C40" s="139">
        <f>'1.1.sz.mell.'!D55</f>
        <v>0</v>
      </c>
      <c r="D40" s="139">
        <f>'1.1.sz.mell.'!E55</f>
        <v>0</v>
      </c>
      <c r="E40" s="139">
        <f>'1.1.sz.mell.'!F55</f>
        <v>0</v>
      </c>
      <c r="F40" s="139">
        <f>'1.1.sz.mell.'!G55</f>
        <v>0</v>
      </c>
      <c r="G40" s="139">
        <f>'1.1.sz.mell.'!H55</f>
        <v>0</v>
      </c>
      <c r="H40" s="139">
        <f>'1.1.sz.mell.'!I55</f>
        <v>0</v>
      </c>
      <c r="I40" s="138" t="s">
        <v>239</v>
      </c>
      <c r="J40" s="136">
        <f>'1.1.sz.mell.'!D104</f>
        <v>0</v>
      </c>
      <c r="K40" s="136">
        <f>'1.1.sz.mell.'!E104</f>
        <v>0</v>
      </c>
      <c r="L40" s="136">
        <f>'1.1.sz.mell.'!F104</f>
        <v>0</v>
      </c>
      <c r="M40" s="136">
        <f>'1.1.sz.mell.'!G104</f>
        <v>0</v>
      </c>
      <c r="N40" s="136">
        <f>'1.1.sz.mell.'!H104</f>
        <v>0</v>
      </c>
      <c r="O40" s="136">
        <f>'1.1.sz.mell.'!I104</f>
        <v>0</v>
      </c>
    </row>
    <row r="41" spans="1:15" ht="12.75" customHeight="1">
      <c r="A41" s="137" t="s">
        <v>49</v>
      </c>
      <c r="B41" s="138"/>
      <c r="C41" s="139"/>
      <c r="D41" s="139"/>
      <c r="E41" s="139"/>
      <c r="F41" s="139"/>
      <c r="G41" s="139"/>
      <c r="H41" s="139"/>
      <c r="I41" s="138" t="s">
        <v>148</v>
      </c>
      <c r="J41" s="14">
        <f>'1.1.sz.mell.'!D105</f>
        <v>0</v>
      </c>
      <c r="K41" s="14">
        <f>'1.1.sz.mell.'!E105</f>
        <v>3150000</v>
      </c>
      <c r="L41" s="14">
        <f>'1.1.sz.mell.'!F105</f>
        <v>0</v>
      </c>
      <c r="M41" s="14">
        <f>'1.1.sz.mell.'!G105</f>
        <v>3150000</v>
      </c>
      <c r="N41" s="14">
        <f>'1.1.sz.mell.'!H105</f>
        <v>0</v>
      </c>
      <c r="O41" s="14">
        <f>'1.1.sz.mell.'!I105</f>
        <v>3150000</v>
      </c>
    </row>
    <row r="42" spans="1:15" ht="12.95" customHeight="1">
      <c r="A42" s="137" t="s">
        <v>71</v>
      </c>
      <c r="B42" s="138"/>
      <c r="C42" s="141"/>
      <c r="D42" s="141"/>
      <c r="E42" s="141"/>
      <c r="F42" s="141"/>
      <c r="G42" s="141"/>
      <c r="H42" s="141"/>
      <c r="I42" s="142" t="s">
        <v>193</v>
      </c>
      <c r="J42" s="14">
        <v>51500000</v>
      </c>
      <c r="K42" s="14">
        <v>188666</v>
      </c>
      <c r="L42" s="14">
        <f>M42-K42</f>
        <v>55750000</v>
      </c>
      <c r="M42" s="14">
        <v>55938666</v>
      </c>
      <c r="N42" s="14"/>
      <c r="O42" s="14">
        <f>SUM(M42:N42)</f>
        <v>55938666</v>
      </c>
    </row>
    <row r="43" spans="1:15" ht="12.95" customHeight="1">
      <c r="A43" s="137" t="s">
        <v>162</v>
      </c>
      <c r="B43" s="142"/>
      <c r="C43" s="139"/>
      <c r="D43" s="139"/>
      <c r="E43" s="139"/>
      <c r="F43" s="139"/>
      <c r="G43" s="139"/>
      <c r="H43" s="139"/>
      <c r="I43" s="142"/>
      <c r="J43" s="14"/>
      <c r="K43" s="14"/>
      <c r="L43" s="14"/>
      <c r="M43" s="14"/>
      <c r="N43" s="14"/>
      <c r="O43" s="14"/>
    </row>
    <row r="44" spans="1:15" ht="12.95" customHeight="1">
      <c r="A44" s="137" t="s">
        <v>89</v>
      </c>
      <c r="B44" s="142"/>
      <c r="C44" s="139"/>
      <c r="D44" s="139"/>
      <c r="E44" s="139"/>
      <c r="F44" s="139"/>
      <c r="G44" s="139"/>
      <c r="H44" s="139"/>
      <c r="I44" s="142"/>
      <c r="J44" s="14"/>
      <c r="K44" s="14"/>
      <c r="L44" s="14"/>
      <c r="M44" s="14"/>
      <c r="N44" s="14"/>
      <c r="O44" s="14"/>
    </row>
    <row r="45" spans="1:15" ht="12.95" customHeight="1">
      <c r="A45" s="137" t="s">
        <v>95</v>
      </c>
      <c r="B45" s="142"/>
      <c r="C45" s="141"/>
      <c r="D45" s="141"/>
      <c r="E45" s="141"/>
      <c r="F45" s="141"/>
      <c r="G45" s="141"/>
      <c r="H45" s="141"/>
      <c r="I45" s="142"/>
      <c r="J45" s="14"/>
      <c r="K45" s="14"/>
      <c r="L45" s="14"/>
      <c r="M45" s="14"/>
      <c r="N45" s="14"/>
      <c r="O45" s="14"/>
    </row>
    <row r="46" spans="1:15">
      <c r="A46" s="137" t="s">
        <v>174</v>
      </c>
      <c r="B46" s="142"/>
      <c r="C46" s="141"/>
      <c r="D46" s="141"/>
      <c r="E46" s="141"/>
      <c r="F46" s="141"/>
      <c r="G46" s="141"/>
      <c r="H46" s="141"/>
      <c r="I46" s="142"/>
      <c r="J46" s="14"/>
      <c r="K46" s="14"/>
      <c r="L46" s="14"/>
      <c r="M46" s="14"/>
      <c r="N46" s="14"/>
      <c r="O46" s="14"/>
    </row>
    <row r="47" spans="1:15" ht="12.95" customHeight="1" thickBot="1">
      <c r="A47" s="160" t="s">
        <v>194</v>
      </c>
      <c r="B47" s="161"/>
      <c r="C47" s="162"/>
      <c r="D47" s="162"/>
      <c r="E47" s="162"/>
      <c r="F47" s="162"/>
      <c r="G47" s="162"/>
      <c r="H47" s="162"/>
      <c r="I47" s="163" t="s">
        <v>193</v>
      </c>
      <c r="J47" s="164"/>
      <c r="K47" s="164"/>
      <c r="L47" s="164"/>
      <c r="M47" s="164"/>
      <c r="N47" s="164"/>
      <c r="O47" s="164"/>
    </row>
    <row r="48" spans="1:15" ht="15.95" customHeight="1" thickBot="1">
      <c r="A48" s="147" t="s">
        <v>195</v>
      </c>
      <c r="B48" s="148" t="s">
        <v>240</v>
      </c>
      <c r="C48" s="149">
        <f>+C37+C39+C40+C42+C43+C44+C45+C46+C47</f>
        <v>40000000</v>
      </c>
      <c r="D48" s="149">
        <f t="shared" ref="D48:H48" si="12">+D37+D39+D40+D42+D43+D44+D45+D46+D47</f>
        <v>34000000</v>
      </c>
      <c r="E48" s="149">
        <f t="shared" si="12"/>
        <v>56132000</v>
      </c>
      <c r="F48" s="149">
        <f t="shared" si="12"/>
        <v>90132000</v>
      </c>
      <c r="G48" s="149">
        <f t="shared" si="12"/>
        <v>0</v>
      </c>
      <c r="H48" s="149">
        <f t="shared" si="12"/>
        <v>90132000</v>
      </c>
      <c r="I48" s="148" t="s">
        <v>241</v>
      </c>
      <c r="J48" s="10">
        <f>+J37+J39+J41+J42+J43+J44+J45+J46+J47</f>
        <v>216873000</v>
      </c>
      <c r="K48" s="10">
        <f t="shared" ref="K48:O48" si="13">+K37+K39+K41+K42+K43+K44+K45+K46+K47</f>
        <v>202428915</v>
      </c>
      <c r="L48" s="10">
        <f t="shared" si="13"/>
        <v>57863600</v>
      </c>
      <c r="M48" s="10">
        <f t="shared" si="13"/>
        <v>260292515</v>
      </c>
      <c r="N48" s="10">
        <f t="shared" si="13"/>
        <v>0</v>
      </c>
      <c r="O48" s="10">
        <f t="shared" si="13"/>
        <v>260292515</v>
      </c>
    </row>
    <row r="49" spans="1:15" ht="12.95" customHeight="1">
      <c r="A49" s="133" t="s">
        <v>196</v>
      </c>
      <c r="B49" s="165" t="s">
        <v>242</v>
      </c>
      <c r="C49" s="166">
        <f>+C50+C51+C52+C53+C54</f>
        <v>187518000</v>
      </c>
      <c r="D49" s="166">
        <f t="shared" ref="D49:H49" si="14">+D50+D51+D52+D53+D54</f>
        <v>187518000</v>
      </c>
      <c r="E49" s="166">
        <f t="shared" si="14"/>
        <v>0</v>
      </c>
      <c r="F49" s="166">
        <f t="shared" si="14"/>
        <v>187518000</v>
      </c>
      <c r="G49" s="166">
        <f t="shared" si="14"/>
        <v>0</v>
      </c>
      <c r="H49" s="166">
        <f t="shared" si="14"/>
        <v>187518000</v>
      </c>
      <c r="I49" s="153" t="s">
        <v>201</v>
      </c>
      <c r="J49" s="22">
        <f>'1.1.sz.mell.'!D116</f>
        <v>0</v>
      </c>
      <c r="K49" s="22">
        <f>'1.1.sz.mell.'!E116</f>
        <v>150000000</v>
      </c>
      <c r="L49" s="22">
        <f>'1.1.sz.mell.'!F116</f>
        <v>0</v>
      </c>
      <c r="M49" s="22">
        <f>'1.1.sz.mell.'!G116</f>
        <v>150000000</v>
      </c>
      <c r="N49" s="22">
        <f>'1.1.sz.mell.'!H116</f>
        <v>0</v>
      </c>
      <c r="O49" s="22">
        <f>'1.1.sz.mell.'!I116</f>
        <v>150000000</v>
      </c>
    </row>
    <row r="50" spans="1:15" ht="12.95" customHeight="1">
      <c r="A50" s="137" t="s">
        <v>199</v>
      </c>
      <c r="B50" s="167" t="s">
        <v>243</v>
      </c>
      <c r="C50" s="155">
        <v>187518000</v>
      </c>
      <c r="D50" s="155">
        <v>187518000</v>
      </c>
      <c r="E50" s="155"/>
      <c r="F50" s="155">
        <v>187518000</v>
      </c>
      <c r="G50" s="155"/>
      <c r="H50" s="155">
        <v>187518000</v>
      </c>
      <c r="I50" s="153" t="s">
        <v>244</v>
      </c>
      <c r="J50" s="40"/>
      <c r="K50" s="40"/>
      <c r="L50" s="40"/>
      <c r="M50" s="40"/>
      <c r="N50" s="40"/>
      <c r="O50" s="40"/>
    </row>
    <row r="51" spans="1:15" ht="12.95" customHeight="1">
      <c r="A51" s="133" t="s">
        <v>202</v>
      </c>
      <c r="B51" s="167" t="s">
        <v>245</v>
      </c>
      <c r="C51" s="155"/>
      <c r="D51" s="155"/>
      <c r="E51" s="155"/>
      <c r="F51" s="155"/>
      <c r="G51" s="155"/>
      <c r="H51" s="155"/>
      <c r="I51" s="153" t="s">
        <v>207</v>
      </c>
      <c r="J51" s="40"/>
      <c r="K51" s="40"/>
      <c r="L51" s="40"/>
      <c r="M51" s="40"/>
      <c r="N51" s="40"/>
      <c r="O51" s="40"/>
    </row>
    <row r="52" spans="1:15" ht="12.95" customHeight="1">
      <c r="A52" s="137" t="s">
        <v>205</v>
      </c>
      <c r="B52" s="167" t="s">
        <v>246</v>
      </c>
      <c r="C52" s="155"/>
      <c r="D52" s="155"/>
      <c r="E52" s="155"/>
      <c r="F52" s="155"/>
      <c r="G52" s="155"/>
      <c r="H52" s="155"/>
      <c r="I52" s="153" t="s">
        <v>209</v>
      </c>
      <c r="J52" s="40">
        <f>'1.1.sz.mell.'!D112</f>
        <v>10645000</v>
      </c>
      <c r="K52" s="40">
        <f>'1.1.sz.mell.'!E112</f>
        <v>10645000</v>
      </c>
      <c r="L52" s="40">
        <f>'1.1.sz.mell.'!F112</f>
        <v>0</v>
      </c>
      <c r="M52" s="40">
        <f>'1.1.sz.mell.'!G112</f>
        <v>10645000</v>
      </c>
      <c r="N52" s="40">
        <f>'1.1.sz.mell.'!H112</f>
        <v>0</v>
      </c>
      <c r="O52" s="40">
        <f>'1.1.sz.mell.'!I112</f>
        <v>10645000</v>
      </c>
    </row>
    <row r="53" spans="1:15" ht="12.95" customHeight="1">
      <c r="A53" s="133" t="s">
        <v>208</v>
      </c>
      <c r="B53" s="167" t="s">
        <v>247</v>
      </c>
      <c r="C53" s="155"/>
      <c r="D53" s="155"/>
      <c r="E53" s="155"/>
      <c r="F53" s="155"/>
      <c r="G53" s="155"/>
      <c r="H53" s="155"/>
      <c r="I53" s="151" t="s">
        <v>212</v>
      </c>
      <c r="J53" s="40"/>
      <c r="K53" s="40"/>
      <c r="L53" s="40"/>
      <c r="M53" s="40"/>
      <c r="N53" s="40"/>
      <c r="O53" s="40"/>
    </row>
    <row r="54" spans="1:15" ht="12.95" customHeight="1">
      <c r="A54" s="137" t="s">
        <v>210</v>
      </c>
      <c r="B54" s="168" t="s">
        <v>248</v>
      </c>
      <c r="C54" s="155"/>
      <c r="D54" s="155"/>
      <c r="E54" s="155"/>
      <c r="F54" s="155"/>
      <c r="G54" s="155"/>
      <c r="H54" s="155"/>
      <c r="I54" s="153" t="s">
        <v>249</v>
      </c>
      <c r="J54" s="40"/>
      <c r="K54" s="40"/>
      <c r="L54" s="40"/>
      <c r="M54" s="40"/>
      <c r="N54" s="40"/>
      <c r="O54" s="40"/>
    </row>
    <row r="55" spans="1:15" ht="12.95" customHeight="1">
      <c r="A55" s="133" t="s">
        <v>213</v>
      </c>
      <c r="B55" s="169" t="s">
        <v>250</v>
      </c>
      <c r="C55" s="156">
        <f>+C56+C57+C58+C59+C60</f>
        <v>0</v>
      </c>
      <c r="D55" s="156"/>
      <c r="E55" s="156">
        <f t="shared" ref="E55:H55" si="15">+E56+E57+E58+E59+E60</f>
        <v>0</v>
      </c>
      <c r="F55" s="156">
        <f t="shared" si="15"/>
        <v>0</v>
      </c>
      <c r="G55" s="156">
        <f t="shared" si="15"/>
        <v>0</v>
      </c>
      <c r="H55" s="156">
        <f t="shared" si="15"/>
        <v>0</v>
      </c>
      <c r="I55" s="170" t="s">
        <v>218</v>
      </c>
      <c r="J55" s="40"/>
      <c r="K55" s="40"/>
      <c r="L55" s="40"/>
      <c r="M55" s="40"/>
      <c r="N55" s="40"/>
      <c r="O55" s="40"/>
    </row>
    <row r="56" spans="1:15" ht="12.95" customHeight="1">
      <c r="A56" s="137" t="s">
        <v>216</v>
      </c>
      <c r="B56" s="168" t="s">
        <v>251</v>
      </c>
      <c r="C56" s="155">
        <f>'1.1.sz.mell.'!D63</f>
        <v>0</v>
      </c>
      <c r="D56" s="155"/>
      <c r="E56" s="155">
        <f>'1.1.sz.mell.'!F63</f>
        <v>0</v>
      </c>
      <c r="F56" s="155">
        <f>'1.1.sz.mell.'!G63</f>
        <v>0</v>
      </c>
      <c r="G56" s="155">
        <f>'1.1.sz.mell.'!H63</f>
        <v>0</v>
      </c>
      <c r="H56" s="155">
        <f>'1.1.sz.mell.'!I63</f>
        <v>0</v>
      </c>
      <c r="I56" s="170" t="s">
        <v>252</v>
      </c>
      <c r="J56" s="40"/>
      <c r="K56" s="40"/>
      <c r="L56" s="40"/>
      <c r="M56" s="40"/>
      <c r="N56" s="40"/>
      <c r="O56" s="40"/>
    </row>
    <row r="57" spans="1:15" ht="12.95" customHeight="1">
      <c r="A57" s="133" t="s">
        <v>219</v>
      </c>
      <c r="B57" s="168" t="s">
        <v>253</v>
      </c>
      <c r="C57" s="155"/>
      <c r="D57" s="155"/>
      <c r="E57" s="155"/>
      <c r="F57" s="155"/>
      <c r="G57" s="155"/>
      <c r="H57" s="155"/>
      <c r="I57" s="171"/>
      <c r="J57" s="40"/>
      <c r="K57" s="40"/>
      <c r="L57" s="40"/>
      <c r="M57" s="40"/>
      <c r="N57" s="40"/>
      <c r="O57" s="40"/>
    </row>
    <row r="58" spans="1:15" ht="12.95" customHeight="1">
      <c r="A58" s="137" t="s">
        <v>221</v>
      </c>
      <c r="B58" s="167" t="s">
        <v>254</v>
      </c>
      <c r="C58" s="155"/>
      <c r="D58" s="155"/>
      <c r="E58" s="155"/>
      <c r="F58" s="155"/>
      <c r="G58" s="155"/>
      <c r="H58" s="155"/>
      <c r="I58" s="172"/>
      <c r="J58" s="40"/>
      <c r="K58" s="40"/>
      <c r="L58" s="40"/>
      <c r="M58" s="40"/>
      <c r="N58" s="40"/>
      <c r="O58" s="40"/>
    </row>
    <row r="59" spans="1:15" ht="12.95" customHeight="1">
      <c r="A59" s="133" t="s">
        <v>224</v>
      </c>
      <c r="B59" s="173" t="s">
        <v>255</v>
      </c>
      <c r="C59" s="155"/>
      <c r="D59" s="155"/>
      <c r="E59" s="155"/>
      <c r="F59" s="155"/>
      <c r="G59" s="155"/>
      <c r="H59" s="155"/>
      <c r="I59" s="142"/>
      <c r="J59" s="40"/>
      <c r="K59" s="40"/>
      <c r="L59" s="40"/>
      <c r="M59" s="40"/>
      <c r="N59" s="40"/>
      <c r="O59" s="40"/>
    </row>
    <row r="60" spans="1:15" ht="12.95" customHeight="1" thickBot="1">
      <c r="A60" s="137" t="s">
        <v>227</v>
      </c>
      <c r="B60" s="174" t="s">
        <v>256</v>
      </c>
      <c r="C60" s="155"/>
      <c r="D60" s="155"/>
      <c r="E60" s="155"/>
      <c r="F60" s="155"/>
      <c r="G60" s="155"/>
      <c r="H60" s="155"/>
      <c r="I60" s="172"/>
      <c r="J60" s="40"/>
      <c r="K60" s="40"/>
      <c r="L60" s="40"/>
      <c r="M60" s="40"/>
      <c r="N60" s="40"/>
      <c r="O60" s="40"/>
    </row>
    <row r="61" spans="1:15" ht="21.75" customHeight="1" thickBot="1">
      <c r="A61" s="147" t="s">
        <v>230</v>
      </c>
      <c r="B61" s="148" t="s">
        <v>257</v>
      </c>
      <c r="C61" s="149">
        <f>+C49+C55</f>
        <v>187518000</v>
      </c>
      <c r="D61" s="149">
        <f t="shared" ref="D61:H61" si="16">+D49+D55</f>
        <v>187518000</v>
      </c>
      <c r="E61" s="149">
        <f t="shared" si="16"/>
        <v>0</v>
      </c>
      <c r="F61" s="149">
        <f t="shared" si="16"/>
        <v>187518000</v>
      </c>
      <c r="G61" s="149">
        <f t="shared" si="16"/>
        <v>0</v>
      </c>
      <c r="H61" s="149">
        <f t="shared" si="16"/>
        <v>187518000</v>
      </c>
      <c r="I61" s="148" t="s">
        <v>258</v>
      </c>
      <c r="J61" s="10">
        <f>SUM(J49:J60)</f>
        <v>10645000</v>
      </c>
      <c r="K61" s="10">
        <f t="shared" ref="K61:O61" si="17">SUM(K49:K60)</f>
        <v>160645000</v>
      </c>
      <c r="L61" s="10">
        <f t="shared" si="17"/>
        <v>0</v>
      </c>
      <c r="M61" s="10">
        <f t="shared" si="17"/>
        <v>160645000</v>
      </c>
      <c r="N61" s="10">
        <f t="shared" si="17"/>
        <v>0</v>
      </c>
      <c r="O61" s="10">
        <f t="shared" si="17"/>
        <v>160645000</v>
      </c>
    </row>
    <row r="62" spans="1:15" ht="13.5" thickBot="1">
      <c r="A62" s="147" t="s">
        <v>259</v>
      </c>
      <c r="B62" s="158" t="s">
        <v>260</v>
      </c>
      <c r="C62" s="159">
        <f>+C48+C61</f>
        <v>227518000</v>
      </c>
      <c r="D62" s="159">
        <f t="shared" ref="D62:H62" si="18">+D48+D61</f>
        <v>221518000</v>
      </c>
      <c r="E62" s="159">
        <f t="shared" si="18"/>
        <v>56132000</v>
      </c>
      <c r="F62" s="159">
        <f t="shared" si="18"/>
        <v>277650000</v>
      </c>
      <c r="G62" s="159">
        <f t="shared" si="18"/>
        <v>0</v>
      </c>
      <c r="H62" s="159">
        <f t="shared" si="18"/>
        <v>277650000</v>
      </c>
      <c r="I62" s="158" t="s">
        <v>261</v>
      </c>
      <c r="J62" s="159">
        <f>+J48+J61</f>
        <v>227518000</v>
      </c>
      <c r="K62" s="159">
        <f t="shared" ref="K62:O62" si="19">+K48+K61</f>
        <v>363073915</v>
      </c>
      <c r="L62" s="159">
        <f t="shared" si="19"/>
        <v>57863600</v>
      </c>
      <c r="M62" s="159">
        <f t="shared" si="19"/>
        <v>420937515</v>
      </c>
      <c r="N62" s="159">
        <f t="shared" si="19"/>
        <v>0</v>
      </c>
      <c r="O62" s="159">
        <f t="shared" si="19"/>
        <v>420937515</v>
      </c>
    </row>
    <row r="63" spans="1:15" ht="13.5" thickBot="1">
      <c r="A63" s="147" t="s">
        <v>262</v>
      </c>
      <c r="B63" s="158" t="s">
        <v>228</v>
      </c>
      <c r="C63" s="159">
        <f>IF(C48-J48&lt;0,J48-C48,"-")</f>
        <v>176873000</v>
      </c>
      <c r="D63" s="159">
        <f t="shared" ref="D63:H63" si="20">IF(D48-K48&lt;0,K48-D48,"-")</f>
        <v>168428915</v>
      </c>
      <c r="E63" s="159">
        <f t="shared" si="20"/>
        <v>1731600</v>
      </c>
      <c r="F63" s="159">
        <f t="shared" si="20"/>
        <v>170160515</v>
      </c>
      <c r="G63" s="159" t="str">
        <f t="shared" si="20"/>
        <v>-</v>
      </c>
      <c r="H63" s="159">
        <f t="shared" si="20"/>
        <v>170160515</v>
      </c>
      <c r="I63" s="158" t="s">
        <v>229</v>
      </c>
      <c r="J63" s="159" t="str">
        <f>IF(C48-J48&gt;0,C48-J48,"-")</f>
        <v>-</v>
      </c>
      <c r="K63" s="159" t="str">
        <f t="shared" ref="K63:O63" si="21">IF(D48-K48&gt;0,D48-K48,"-")</f>
        <v>-</v>
      </c>
      <c r="L63" s="159" t="str">
        <f t="shared" si="21"/>
        <v>-</v>
      </c>
      <c r="M63" s="159" t="str">
        <f t="shared" si="21"/>
        <v>-</v>
      </c>
      <c r="N63" s="159" t="str">
        <f t="shared" si="21"/>
        <v>-</v>
      </c>
      <c r="O63" s="159" t="str">
        <f t="shared" si="21"/>
        <v>-</v>
      </c>
    </row>
    <row r="64" spans="1:15" ht="13.5" thickBot="1">
      <c r="A64" s="147" t="s">
        <v>263</v>
      </c>
      <c r="B64" s="158" t="s">
        <v>231</v>
      </c>
      <c r="C64" s="159" t="str">
        <f>IF(C48+C49-J62&lt;0,J62-(C48+C49+C56),"-")</f>
        <v>-</v>
      </c>
      <c r="D64" s="159">
        <f t="shared" ref="D64:H64" si="22">IF(D48+D49-K62&lt;0,K62-(D48+D49+D56),"-")</f>
        <v>141555915</v>
      </c>
      <c r="E64" s="159">
        <f t="shared" si="22"/>
        <v>1731600</v>
      </c>
      <c r="F64" s="159">
        <f t="shared" si="22"/>
        <v>143287515</v>
      </c>
      <c r="G64" s="159" t="str">
        <f t="shared" si="22"/>
        <v>-</v>
      </c>
      <c r="H64" s="159">
        <f t="shared" si="22"/>
        <v>143287515</v>
      </c>
      <c r="I64" s="158" t="s">
        <v>232</v>
      </c>
      <c r="J64" s="159" t="str">
        <f>IF(C48+C49-J62&gt;0,C48+C49-J62,"-")</f>
        <v>-</v>
      </c>
      <c r="K64" s="159" t="str">
        <f t="shared" ref="K64:O64" si="23">IF(D48+D49-K62&gt;0,D48+D49-K62,"-")</f>
        <v>-</v>
      </c>
      <c r="L64" s="159" t="str">
        <f t="shared" si="23"/>
        <v>-</v>
      </c>
      <c r="M64" s="159" t="str">
        <f t="shared" si="23"/>
        <v>-</v>
      </c>
      <c r="N64" s="159" t="str">
        <f t="shared" si="23"/>
        <v>-</v>
      </c>
      <c r="O64" s="159" t="str">
        <f t="shared" si="23"/>
        <v>-</v>
      </c>
    </row>
    <row r="65" spans="1:15" ht="13.5" thickBot="1">
      <c r="A65" s="147" t="s">
        <v>264</v>
      </c>
      <c r="B65" s="158" t="s">
        <v>265</v>
      </c>
      <c r="C65" s="159">
        <f>SUM(C62,C28)</f>
        <v>1903758720</v>
      </c>
      <c r="D65" s="159">
        <f t="shared" ref="D65:H65" si="24">SUM(D62,D28)</f>
        <v>2153666993</v>
      </c>
      <c r="E65" s="159">
        <f t="shared" si="24"/>
        <v>84545410</v>
      </c>
      <c r="F65" s="159">
        <f t="shared" si="24"/>
        <v>2238212403</v>
      </c>
      <c r="G65" s="159">
        <f t="shared" si="24"/>
        <v>0</v>
      </c>
      <c r="H65" s="159">
        <f t="shared" si="24"/>
        <v>2238212403</v>
      </c>
      <c r="I65" s="158" t="s">
        <v>266</v>
      </c>
      <c r="J65" s="159">
        <f>SUM(J62,J28)</f>
        <v>1903758720</v>
      </c>
      <c r="K65" s="159">
        <f t="shared" ref="K65:O65" si="25">SUM(K62,K28)</f>
        <v>2153666993</v>
      </c>
      <c r="L65" s="159">
        <f t="shared" si="25"/>
        <v>84545410</v>
      </c>
      <c r="M65" s="159">
        <f t="shared" si="25"/>
        <v>2238212403</v>
      </c>
      <c r="N65" s="159">
        <f t="shared" si="25"/>
        <v>0</v>
      </c>
      <c r="O65" s="159">
        <f t="shared" si="25"/>
        <v>2238212403</v>
      </c>
    </row>
    <row r="68" spans="1:15">
      <c r="L68" s="48">
        <f>E65-L65</f>
        <v>0</v>
      </c>
      <c r="M68" s="48">
        <f>F65-M65</f>
        <v>0</v>
      </c>
    </row>
  </sheetData>
  <mergeCells count="3">
    <mergeCell ref="A3:A4"/>
    <mergeCell ref="A34:A35"/>
    <mergeCell ref="B32:O32"/>
  </mergeCells>
  <phoneticPr fontId="32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landscape" verticalDpi="300" r:id="rId1"/>
  <headerFooter alignWithMargins="0">
    <oddHeader xml:space="preserve">&amp;R&amp;"Times New Roman CE,Félkövér dőlt"&amp;14 2. melléklet&amp;11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W65"/>
  <sheetViews>
    <sheetView view="pageBreakPreview" zoomScaleNormal="130" zoomScaleSheetLayoutView="10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D58" sqref="D58"/>
    </sheetView>
  </sheetViews>
  <sheetFormatPr defaultRowHeight="12.75"/>
  <cols>
    <col min="1" max="1" width="8.42578125" style="43" customWidth="1"/>
    <col min="2" max="2" width="54.85546875" style="4" bestFit="1" customWidth="1"/>
    <col min="3" max="6" width="11.28515625" style="4" customWidth="1"/>
    <col min="7" max="8" width="11.28515625" style="4" hidden="1" customWidth="1"/>
    <col min="9" max="12" width="11.28515625" style="4" customWidth="1"/>
    <col min="13" max="14" width="11.28515625" style="4" hidden="1" customWidth="1"/>
    <col min="15" max="18" width="11.28515625" style="4" customWidth="1"/>
    <col min="19" max="20" width="11.28515625" style="4" hidden="1" customWidth="1"/>
    <col min="21" max="24" width="11.28515625" style="4" customWidth="1"/>
    <col min="25" max="26" width="11.28515625" style="4" hidden="1" customWidth="1"/>
    <col min="27" max="30" width="11.28515625" style="4" customWidth="1"/>
    <col min="31" max="32" width="11.28515625" style="4" hidden="1" customWidth="1"/>
    <col min="33" max="36" width="11.28515625" style="4" customWidth="1"/>
    <col min="37" max="38" width="11.28515625" style="4" hidden="1" customWidth="1"/>
    <col min="39" max="41" width="11.28515625" style="4" customWidth="1"/>
    <col min="42" max="43" width="11.28515625" style="4" hidden="1" customWidth="1"/>
    <col min="44" max="48" width="11.28515625" style="4" customWidth="1"/>
    <col min="49" max="50" width="11.28515625" style="4" hidden="1" customWidth="1"/>
    <col min="51" max="54" width="11.28515625" style="4" customWidth="1"/>
    <col min="55" max="56" width="11.28515625" style="4" hidden="1" customWidth="1"/>
    <col min="57" max="60" width="11.28515625" style="4" customWidth="1"/>
    <col min="61" max="61" width="9" style="4" hidden="1" customWidth="1"/>
    <col min="62" max="62" width="10" style="4" hidden="1" customWidth="1"/>
    <col min="63" max="63" width="8.140625" style="4" customWidth="1"/>
    <col min="64" max="67" width="10.85546875" style="4" customWidth="1"/>
    <col min="68" max="68" width="12.28515625" style="4" customWidth="1"/>
    <col min="69" max="69" width="10.85546875" style="4" bestFit="1" customWidth="1"/>
    <col min="70" max="71" width="10.85546875" style="4" customWidth="1"/>
    <col min="72" max="72" width="10.42578125" style="4" customWidth="1"/>
    <col min="73" max="73" width="10.85546875" style="4" customWidth="1"/>
    <col min="74" max="74" width="9.140625" style="4" customWidth="1"/>
    <col min="75" max="75" width="10.85546875" style="4" bestFit="1" customWidth="1"/>
    <col min="76" max="16384" width="9.140625" style="4"/>
  </cols>
  <sheetData>
    <row r="1" spans="1:75" ht="15.75" customHeight="1" thickBot="1">
      <c r="A1" s="745" t="s">
        <v>267</v>
      </c>
      <c r="B1" s="747" t="s">
        <v>268</v>
      </c>
      <c r="C1" s="741" t="s">
        <v>269</v>
      </c>
      <c r="D1" s="742"/>
      <c r="E1" s="742"/>
      <c r="F1" s="742" t="s">
        <v>269</v>
      </c>
      <c r="G1" s="742" t="s">
        <v>269</v>
      </c>
      <c r="H1" s="742" t="s">
        <v>269</v>
      </c>
      <c r="I1" s="742"/>
      <c r="J1" s="742"/>
      <c r="K1" s="742"/>
      <c r="L1" s="742"/>
      <c r="M1" s="742"/>
      <c r="N1" s="742" t="s">
        <v>269</v>
      </c>
      <c r="O1" s="741" t="s">
        <v>270</v>
      </c>
      <c r="P1" s="742"/>
      <c r="Q1" s="742"/>
      <c r="R1" s="742"/>
      <c r="S1" s="742"/>
      <c r="T1" s="742" t="s">
        <v>269</v>
      </c>
      <c r="U1" s="742"/>
      <c r="V1" s="742"/>
      <c r="W1" s="742"/>
      <c r="X1" s="742"/>
      <c r="Y1" s="742"/>
      <c r="Z1" s="742" t="s">
        <v>269</v>
      </c>
      <c r="AA1" s="741" t="s">
        <v>271</v>
      </c>
      <c r="AB1" s="742"/>
      <c r="AC1" s="742"/>
      <c r="AD1" s="742"/>
      <c r="AE1" s="742"/>
      <c r="AF1" s="742" t="s">
        <v>269</v>
      </c>
      <c r="AG1" s="742"/>
      <c r="AH1" s="742"/>
      <c r="AI1" s="742"/>
      <c r="AJ1" s="742"/>
      <c r="AK1" s="742"/>
      <c r="AL1" s="742" t="s">
        <v>269</v>
      </c>
      <c r="AM1" s="741" t="s">
        <v>272</v>
      </c>
      <c r="AN1" s="742"/>
      <c r="AO1" s="742"/>
      <c r="AP1" s="742"/>
      <c r="AQ1" s="742"/>
      <c r="AR1" s="742" t="s">
        <v>269</v>
      </c>
      <c r="AS1" s="742"/>
      <c r="AT1" s="742"/>
      <c r="AU1" s="742"/>
      <c r="AV1" s="742"/>
      <c r="AW1" s="742"/>
      <c r="AX1" s="742" t="s">
        <v>269</v>
      </c>
      <c r="AY1" s="741" t="s">
        <v>273</v>
      </c>
      <c r="AZ1" s="742"/>
      <c r="BA1" s="742"/>
      <c r="BB1" s="742"/>
      <c r="BC1" s="742"/>
      <c r="BD1" s="742" t="s">
        <v>269</v>
      </c>
      <c r="BE1" s="742"/>
      <c r="BF1" s="742"/>
      <c r="BG1" s="742"/>
      <c r="BH1" s="742"/>
      <c r="BI1" s="742"/>
      <c r="BJ1" s="742" t="s">
        <v>269</v>
      </c>
      <c r="BK1" s="266"/>
      <c r="BL1" s="266"/>
      <c r="BM1" s="266"/>
    </row>
    <row r="2" spans="1:75" s="6" customFormat="1" ht="53.25" thickBot="1">
      <c r="A2" s="746"/>
      <c r="B2" s="748"/>
      <c r="C2" s="189" t="s">
        <v>274</v>
      </c>
      <c r="D2" s="687" t="s">
        <v>812</v>
      </c>
      <c r="E2" s="619" t="s">
        <v>746</v>
      </c>
      <c r="F2" s="331" t="s">
        <v>747</v>
      </c>
      <c r="G2" s="619" t="s">
        <v>777</v>
      </c>
      <c r="H2" s="619" t="s">
        <v>747</v>
      </c>
      <c r="I2" s="619" t="s">
        <v>275</v>
      </c>
      <c r="J2" s="687" t="s">
        <v>812</v>
      </c>
      <c r="K2" s="619" t="s">
        <v>746</v>
      </c>
      <c r="L2" s="619" t="s">
        <v>747</v>
      </c>
      <c r="M2" s="619" t="s">
        <v>777</v>
      </c>
      <c r="N2" s="619" t="s">
        <v>747</v>
      </c>
      <c r="O2" s="189" t="s">
        <v>274</v>
      </c>
      <c r="P2" s="687" t="s">
        <v>812</v>
      </c>
      <c r="Q2" s="619" t="s">
        <v>746</v>
      </c>
      <c r="R2" s="331" t="s">
        <v>747</v>
      </c>
      <c r="S2" s="619" t="s">
        <v>777</v>
      </c>
      <c r="T2" s="619" t="s">
        <v>747</v>
      </c>
      <c r="U2" s="619" t="s">
        <v>275</v>
      </c>
      <c r="V2" s="687" t="s">
        <v>812</v>
      </c>
      <c r="W2" s="619" t="s">
        <v>746</v>
      </c>
      <c r="X2" s="676" t="s">
        <v>747</v>
      </c>
      <c r="Y2" s="619" t="s">
        <v>777</v>
      </c>
      <c r="Z2" s="619" t="s">
        <v>747</v>
      </c>
      <c r="AA2" s="189" t="s">
        <v>274</v>
      </c>
      <c r="AB2" s="687" t="s">
        <v>812</v>
      </c>
      <c r="AC2" s="619" t="s">
        <v>746</v>
      </c>
      <c r="AD2" s="331" t="s">
        <v>747</v>
      </c>
      <c r="AE2" s="619" t="s">
        <v>777</v>
      </c>
      <c r="AF2" s="619" t="s">
        <v>747</v>
      </c>
      <c r="AG2" s="619" t="s">
        <v>275</v>
      </c>
      <c r="AH2" s="687" t="s">
        <v>812</v>
      </c>
      <c r="AI2" s="619" t="s">
        <v>746</v>
      </c>
      <c r="AJ2" s="676" t="s">
        <v>747</v>
      </c>
      <c r="AK2" s="619" t="s">
        <v>777</v>
      </c>
      <c r="AL2" s="619" t="s">
        <v>747</v>
      </c>
      <c r="AM2" s="189" t="s">
        <v>274</v>
      </c>
      <c r="AN2" s="687" t="s">
        <v>812</v>
      </c>
      <c r="AO2" s="619" t="s">
        <v>746</v>
      </c>
      <c r="AP2" s="331" t="s">
        <v>747</v>
      </c>
      <c r="AQ2" s="619" t="s">
        <v>777</v>
      </c>
      <c r="AR2" s="619" t="s">
        <v>747</v>
      </c>
      <c r="AS2" s="331" t="s">
        <v>275</v>
      </c>
      <c r="AT2" s="687" t="s">
        <v>812</v>
      </c>
      <c r="AU2" s="619" t="s">
        <v>746</v>
      </c>
      <c r="AV2" s="676" t="s">
        <v>747</v>
      </c>
      <c r="AW2" s="619" t="s">
        <v>777</v>
      </c>
      <c r="AX2" s="619" t="s">
        <v>747</v>
      </c>
      <c r="AY2" s="189" t="s">
        <v>274</v>
      </c>
      <c r="AZ2" s="687" t="s">
        <v>812</v>
      </c>
      <c r="BA2" s="619" t="s">
        <v>746</v>
      </c>
      <c r="BB2" s="331" t="s">
        <v>747</v>
      </c>
      <c r="BC2" s="619" t="s">
        <v>777</v>
      </c>
      <c r="BD2" s="619" t="s">
        <v>747</v>
      </c>
      <c r="BE2" s="619" t="s">
        <v>275</v>
      </c>
      <c r="BF2" s="687" t="s">
        <v>812</v>
      </c>
      <c r="BG2" s="619" t="s">
        <v>746</v>
      </c>
      <c r="BH2" s="676" t="s">
        <v>747</v>
      </c>
      <c r="BI2" s="619" t="s">
        <v>777</v>
      </c>
      <c r="BJ2" s="619" t="s">
        <v>747</v>
      </c>
      <c r="BK2" s="267"/>
      <c r="BL2" s="189" t="s">
        <v>274</v>
      </c>
      <c r="BM2" s="687" t="s">
        <v>812</v>
      </c>
      <c r="BN2" s="619" t="s">
        <v>746</v>
      </c>
      <c r="BO2" s="331" t="s">
        <v>747</v>
      </c>
      <c r="BP2" s="619" t="s">
        <v>777</v>
      </c>
      <c r="BQ2" s="619" t="s">
        <v>747</v>
      </c>
      <c r="BR2" s="331" t="s">
        <v>275</v>
      </c>
      <c r="BS2" s="687" t="s">
        <v>812</v>
      </c>
      <c r="BT2" s="619" t="s">
        <v>746</v>
      </c>
      <c r="BU2" s="676" t="s">
        <v>747</v>
      </c>
      <c r="BV2" s="619" t="s">
        <v>777</v>
      </c>
      <c r="BW2" s="619" t="s">
        <v>747</v>
      </c>
    </row>
    <row r="3" spans="1:75" s="6" customFormat="1" ht="15.95" customHeight="1" thickBot="1">
      <c r="A3" s="7"/>
      <c r="B3" s="8" t="s">
        <v>183</v>
      </c>
      <c r="C3" s="743" t="s">
        <v>277</v>
      </c>
      <c r="D3" s="744"/>
      <c r="E3" s="744"/>
      <c r="F3" s="744" t="s">
        <v>277</v>
      </c>
      <c r="G3" s="744" t="s">
        <v>277</v>
      </c>
      <c r="H3" s="744" t="s">
        <v>277</v>
      </c>
      <c r="I3" s="744"/>
      <c r="J3" s="648"/>
      <c r="K3" s="648"/>
      <c r="L3" s="648"/>
      <c r="M3" s="648"/>
      <c r="N3" s="648" t="s">
        <v>277</v>
      </c>
      <c r="O3" s="743" t="s">
        <v>277</v>
      </c>
      <c r="P3" s="744"/>
      <c r="Q3" s="744"/>
      <c r="R3" s="744"/>
      <c r="S3" s="744"/>
      <c r="T3" s="744" t="s">
        <v>277</v>
      </c>
      <c r="U3" s="744"/>
      <c r="V3" s="648"/>
      <c r="W3" s="648"/>
      <c r="X3" s="648"/>
      <c r="Y3" s="648"/>
      <c r="Z3" s="648" t="s">
        <v>277</v>
      </c>
      <c r="AA3" s="743" t="s">
        <v>277</v>
      </c>
      <c r="AB3" s="744"/>
      <c r="AC3" s="744"/>
      <c r="AD3" s="744"/>
      <c r="AE3" s="744"/>
      <c r="AF3" s="744" t="s">
        <v>277</v>
      </c>
      <c r="AG3" s="744"/>
      <c r="AH3" s="648"/>
      <c r="AI3" s="648"/>
      <c r="AJ3" s="648"/>
      <c r="AK3" s="648"/>
      <c r="AL3" s="648" t="s">
        <v>277</v>
      </c>
      <c r="AM3" s="743" t="s">
        <v>277</v>
      </c>
      <c r="AN3" s="744"/>
      <c r="AO3" s="744"/>
      <c r="AP3" s="744"/>
      <c r="AQ3" s="744"/>
      <c r="AR3" s="744" t="s">
        <v>277</v>
      </c>
      <c r="AS3" s="744"/>
      <c r="AT3" s="648"/>
      <c r="AU3" s="648"/>
      <c r="AV3" s="648"/>
      <c r="AW3" s="648"/>
      <c r="AX3" s="648" t="s">
        <v>277</v>
      </c>
      <c r="AY3" s="743" t="s">
        <v>277</v>
      </c>
      <c r="AZ3" s="744"/>
      <c r="BA3" s="744"/>
      <c r="BB3" s="744"/>
      <c r="BC3" s="744"/>
      <c r="BD3" s="744" t="s">
        <v>277</v>
      </c>
      <c r="BE3" s="744"/>
      <c r="BF3" s="648"/>
      <c r="BG3" s="648"/>
      <c r="BH3" s="648"/>
      <c r="BI3" s="648"/>
      <c r="BJ3" s="648" t="s">
        <v>277</v>
      </c>
      <c r="BK3" s="267"/>
      <c r="BL3" s="267"/>
      <c r="BM3" s="267"/>
    </row>
    <row r="4" spans="1:75" s="11" customFormat="1" ht="12" customHeight="1" thickBot="1">
      <c r="A4" s="5" t="s">
        <v>12</v>
      </c>
      <c r="B4" s="9" t="s">
        <v>278</v>
      </c>
      <c r="C4" s="10">
        <f>SUM(C5:C14)</f>
        <v>36405000</v>
      </c>
      <c r="D4" s="10">
        <f t="shared" ref="D4:BJ4" si="0">SUM(D5:D14)</f>
        <v>39427000</v>
      </c>
      <c r="E4" s="10">
        <f t="shared" si="0"/>
        <v>-1265000</v>
      </c>
      <c r="F4" s="10">
        <f t="shared" si="0"/>
        <v>38162000</v>
      </c>
      <c r="G4" s="10">
        <f t="shared" si="0"/>
        <v>0</v>
      </c>
      <c r="H4" s="10">
        <f t="shared" si="0"/>
        <v>38162000</v>
      </c>
      <c r="I4" s="10">
        <f t="shared" si="0"/>
        <v>13638000</v>
      </c>
      <c r="J4" s="10">
        <f t="shared" si="0"/>
        <v>13638000</v>
      </c>
      <c r="K4" s="10">
        <f t="shared" si="0"/>
        <v>1265000</v>
      </c>
      <c r="L4" s="10">
        <f t="shared" si="0"/>
        <v>14903000</v>
      </c>
      <c r="M4" s="10">
        <f t="shared" si="0"/>
        <v>0</v>
      </c>
      <c r="N4" s="10">
        <f t="shared" ref="N4" si="1">SUM(N5:N14)</f>
        <v>14903000</v>
      </c>
      <c r="O4" s="10">
        <f t="shared" si="0"/>
        <v>13549000</v>
      </c>
      <c r="P4" s="10">
        <f t="shared" si="0"/>
        <v>12849000</v>
      </c>
      <c r="Q4" s="10">
        <f t="shared" si="0"/>
        <v>0</v>
      </c>
      <c r="R4" s="10">
        <f t="shared" si="0"/>
        <v>12849000</v>
      </c>
      <c r="S4" s="10">
        <f t="shared" si="0"/>
        <v>0</v>
      </c>
      <c r="T4" s="10">
        <f t="shared" si="0"/>
        <v>12849000</v>
      </c>
      <c r="U4" s="10">
        <f t="shared" si="0"/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0">
        <f t="shared" si="0"/>
        <v>7700000</v>
      </c>
      <c r="AB4" s="10">
        <f t="shared" si="0"/>
        <v>8844000</v>
      </c>
      <c r="AC4" s="10">
        <f t="shared" si="0"/>
        <v>0</v>
      </c>
      <c r="AD4" s="10">
        <f t="shared" si="0"/>
        <v>8844000</v>
      </c>
      <c r="AE4" s="10">
        <f t="shared" si="0"/>
        <v>0</v>
      </c>
      <c r="AF4" s="10">
        <f t="shared" si="0"/>
        <v>8844000</v>
      </c>
      <c r="AG4" s="10">
        <f t="shared" si="0"/>
        <v>0</v>
      </c>
      <c r="AH4" s="10">
        <f t="shared" si="0"/>
        <v>0</v>
      </c>
      <c r="AI4" s="10">
        <f t="shared" si="0"/>
        <v>0</v>
      </c>
      <c r="AJ4" s="10">
        <f t="shared" si="0"/>
        <v>0</v>
      </c>
      <c r="AK4" s="10">
        <f t="shared" si="0"/>
        <v>0</v>
      </c>
      <c r="AL4" s="10">
        <f t="shared" si="0"/>
        <v>0</v>
      </c>
      <c r="AM4" s="10">
        <f t="shared" si="0"/>
        <v>1400000</v>
      </c>
      <c r="AN4" s="10">
        <f t="shared" si="0"/>
        <v>1700000</v>
      </c>
      <c r="AO4" s="10">
        <f t="shared" si="0"/>
        <v>0</v>
      </c>
      <c r="AP4" s="10">
        <f t="shared" si="0"/>
        <v>1700000</v>
      </c>
      <c r="AQ4" s="10">
        <f t="shared" si="0"/>
        <v>0</v>
      </c>
      <c r="AR4" s="10">
        <f t="shared" si="0"/>
        <v>1700000</v>
      </c>
      <c r="AS4" s="10">
        <f t="shared" si="0"/>
        <v>0</v>
      </c>
      <c r="AT4" s="10">
        <f t="shared" si="0"/>
        <v>0</v>
      </c>
      <c r="AU4" s="10">
        <f t="shared" si="0"/>
        <v>0</v>
      </c>
      <c r="AV4" s="10">
        <f t="shared" si="0"/>
        <v>0</v>
      </c>
      <c r="AW4" s="10">
        <f t="shared" si="0"/>
        <v>0</v>
      </c>
      <c r="AX4" s="10">
        <f t="shared" si="0"/>
        <v>0</v>
      </c>
      <c r="AY4" s="10">
        <f t="shared" si="0"/>
        <v>0</v>
      </c>
      <c r="AZ4" s="10">
        <f t="shared" si="0"/>
        <v>0</v>
      </c>
      <c r="BA4" s="10">
        <f t="shared" si="0"/>
        <v>0</v>
      </c>
      <c r="BB4" s="10">
        <f t="shared" si="0"/>
        <v>0</v>
      </c>
      <c r="BC4" s="10">
        <f t="shared" si="0"/>
        <v>0</v>
      </c>
      <c r="BD4" s="10">
        <f t="shared" si="0"/>
        <v>0</v>
      </c>
      <c r="BE4" s="10">
        <f t="shared" si="0"/>
        <v>770000</v>
      </c>
      <c r="BF4" s="10">
        <f t="shared" si="0"/>
        <v>770000</v>
      </c>
      <c r="BG4" s="10">
        <f t="shared" si="0"/>
        <v>0</v>
      </c>
      <c r="BH4" s="10">
        <f t="shared" si="0"/>
        <v>770000</v>
      </c>
      <c r="BI4" s="10">
        <f t="shared" si="0"/>
        <v>0</v>
      </c>
      <c r="BJ4" s="10">
        <f t="shared" si="0"/>
        <v>770000</v>
      </c>
      <c r="BK4" s="268"/>
      <c r="BL4" s="48">
        <f t="shared" ref="BL4:BL35" si="2">SUM(C4,O4,AA4,AM4,AY4)</f>
        <v>59054000</v>
      </c>
      <c r="BM4" s="48">
        <f t="shared" ref="BM4:BM15" si="3">SUM(D4,P4,AB4,AN4,AZ4)</f>
        <v>62820000</v>
      </c>
      <c r="BN4" s="48">
        <f t="shared" ref="BN4:BN15" si="4">SUM(E4,Q4,AC4,AO4,BA4)</f>
        <v>-1265000</v>
      </c>
      <c r="BO4" s="48">
        <f t="shared" ref="BO4:BO15" si="5">SUM(F4,R4,AD4,AP4,BB4)</f>
        <v>61555000</v>
      </c>
      <c r="BP4" s="48">
        <f t="shared" ref="BP4:BP15" si="6">SUM(G4,S4,AE4,AQ4,BC4)</f>
        <v>0</v>
      </c>
      <c r="BQ4" s="48">
        <f t="shared" ref="BQ4:BQ15" si="7">SUM(H4,T4,AF4,AR4,BD4)</f>
        <v>61555000</v>
      </c>
      <c r="BR4" s="48">
        <f t="shared" ref="BR4:BR15" si="8">SUM(I4,U4,AG4,AS4,BE4)</f>
        <v>14408000</v>
      </c>
      <c r="BS4" s="48">
        <f t="shared" ref="BS4:BS15" si="9">SUM(J4,V4,AH4,AT4,BF4)</f>
        <v>14408000</v>
      </c>
      <c r="BT4" s="48">
        <f t="shared" ref="BT4:BT15" si="10">SUM(K4,W4,AI4,AU4,BG4)</f>
        <v>1265000</v>
      </c>
      <c r="BU4" s="48">
        <f t="shared" ref="BU4:BU15" si="11">SUM(L4,X4,AJ4,AV4,BH4)</f>
        <v>15673000</v>
      </c>
      <c r="BV4" s="48">
        <f t="shared" ref="BV4:BV15" si="12">SUM(M4,Y4,AK4,AW4,BI4)</f>
        <v>0</v>
      </c>
      <c r="BW4" s="48">
        <f t="shared" ref="BW4:BW15" si="13">SUM(N4,Z4,AL4,AX4,BJ4)</f>
        <v>15673000</v>
      </c>
    </row>
    <row r="5" spans="1:75" s="67" customFormat="1" ht="12" customHeight="1">
      <c r="A5" s="12" t="s">
        <v>444</v>
      </c>
      <c r="B5" s="69" t="s">
        <v>52</v>
      </c>
      <c r="C5" s="70"/>
      <c r="D5" s="70">
        <v>0</v>
      </c>
      <c r="E5" s="70">
        <f t="shared" ref="E5:E42" si="14">F5-D5</f>
        <v>0</v>
      </c>
      <c r="F5" s="70">
        <v>0</v>
      </c>
      <c r="G5" s="70"/>
      <c r="H5" s="70">
        <f t="shared" ref="H5:H42" si="15">SUM(F5:G5)</f>
        <v>0</v>
      </c>
      <c r="I5" s="70"/>
      <c r="J5" s="70">
        <v>0</v>
      </c>
      <c r="K5" s="70">
        <f t="shared" ref="K5:K42" si="16">L5-J5</f>
        <v>1275000</v>
      </c>
      <c r="L5" s="70">
        <v>1275000</v>
      </c>
      <c r="M5" s="70"/>
      <c r="N5" s="70">
        <f t="shared" ref="N5:N42" si="17">SUM(L5:M5)</f>
        <v>1275000</v>
      </c>
      <c r="O5" s="70"/>
      <c r="P5" s="70">
        <v>0</v>
      </c>
      <c r="Q5" s="70">
        <f t="shared" ref="Q5:Q42" si="18">R5-P5</f>
        <v>0</v>
      </c>
      <c r="R5" s="70">
        <v>0</v>
      </c>
      <c r="S5" s="70"/>
      <c r="T5" s="70">
        <f t="shared" ref="T5:T42" si="19">SUM(R5:S5)</f>
        <v>0</v>
      </c>
      <c r="U5" s="70"/>
      <c r="V5" s="70"/>
      <c r="W5" s="70">
        <f t="shared" ref="W5:W42" si="20">X5-U5</f>
        <v>0</v>
      </c>
      <c r="X5" s="70"/>
      <c r="Y5" s="70"/>
      <c r="Z5" s="70">
        <f t="shared" ref="Z5:Z42" si="21">SUM(X5:Y5)</f>
        <v>0</v>
      </c>
      <c r="AA5" s="70"/>
      <c r="AB5" s="70">
        <v>0</v>
      </c>
      <c r="AC5" s="70">
        <f t="shared" ref="AC5:AC42" si="22">AD5-AB5</f>
        <v>0</v>
      </c>
      <c r="AD5" s="70">
        <v>0</v>
      </c>
      <c r="AE5" s="70"/>
      <c r="AF5" s="70">
        <f t="shared" ref="AF5:AF42" si="23">SUM(AD5:AE5)</f>
        <v>0</v>
      </c>
      <c r="AG5" s="70"/>
      <c r="AH5" s="70"/>
      <c r="AI5" s="70">
        <f t="shared" ref="AI5:AI42" si="24">AJ5-AG5</f>
        <v>0</v>
      </c>
      <c r="AJ5" s="70"/>
      <c r="AK5" s="70"/>
      <c r="AL5" s="70">
        <f t="shared" ref="AL5:AL42" si="25">SUM(AJ5:AK5)</f>
        <v>0</v>
      </c>
      <c r="AM5" s="70"/>
      <c r="AN5" s="70">
        <v>98000</v>
      </c>
      <c r="AO5" s="70">
        <f t="shared" ref="AO5:AO42" si="26">AP5-AN5</f>
        <v>0</v>
      </c>
      <c r="AP5" s="70">
        <v>98000</v>
      </c>
      <c r="AQ5" s="70"/>
      <c r="AR5" s="70">
        <f t="shared" ref="AR5:AR42" si="27">SUM(AP5:AQ5)</f>
        <v>98000</v>
      </c>
      <c r="AS5" s="70"/>
      <c r="AT5" s="70"/>
      <c r="AU5" s="70">
        <f t="shared" ref="AU5:AU42" si="28">AV5-AS5</f>
        <v>0</v>
      </c>
      <c r="AV5" s="70"/>
      <c r="AW5" s="70"/>
      <c r="AX5" s="70">
        <f t="shared" ref="AX5:AX42" si="29">SUM(AV5:AW5)</f>
        <v>0</v>
      </c>
      <c r="AY5" s="70"/>
      <c r="AZ5" s="70"/>
      <c r="BA5" s="70">
        <f t="shared" ref="BA5:BA42" si="30">BB5-AY5</f>
        <v>0</v>
      </c>
      <c r="BB5" s="70"/>
      <c r="BC5" s="70"/>
      <c r="BD5" s="70">
        <f t="shared" ref="BD5:BD42" si="31">SUM(BB5:BC5)</f>
        <v>0</v>
      </c>
      <c r="BE5" s="70"/>
      <c r="BF5" s="70">
        <v>344000</v>
      </c>
      <c r="BG5" s="70">
        <f t="shared" ref="BG5:BG42" si="32">BH5-BF5</f>
        <v>0</v>
      </c>
      <c r="BH5" s="70">
        <v>344000</v>
      </c>
      <c r="BI5" s="70"/>
      <c r="BJ5" s="70">
        <f t="shared" ref="BJ5:BJ42" si="33">SUM(BH5:BI5)</f>
        <v>344000</v>
      </c>
      <c r="BL5" s="48">
        <f t="shared" si="2"/>
        <v>0</v>
      </c>
      <c r="BM5" s="48">
        <f t="shared" si="3"/>
        <v>98000</v>
      </c>
      <c r="BN5" s="48">
        <f t="shared" si="4"/>
        <v>0</v>
      </c>
      <c r="BO5" s="48">
        <f t="shared" si="5"/>
        <v>98000</v>
      </c>
      <c r="BP5" s="48">
        <f t="shared" si="6"/>
        <v>0</v>
      </c>
      <c r="BQ5" s="48">
        <f t="shared" si="7"/>
        <v>98000</v>
      </c>
      <c r="BR5" s="48">
        <f t="shared" si="8"/>
        <v>0</v>
      </c>
      <c r="BS5" s="48">
        <f t="shared" si="9"/>
        <v>344000</v>
      </c>
      <c r="BT5" s="48">
        <f t="shared" si="10"/>
        <v>1275000</v>
      </c>
      <c r="BU5" s="48">
        <f t="shared" si="11"/>
        <v>1619000</v>
      </c>
      <c r="BV5" s="48">
        <f t="shared" si="12"/>
        <v>0</v>
      </c>
      <c r="BW5" s="48">
        <f t="shared" si="13"/>
        <v>1619000</v>
      </c>
    </row>
    <row r="6" spans="1:75" s="67" customFormat="1" ht="12" customHeight="1">
      <c r="A6" s="12" t="s">
        <v>445</v>
      </c>
      <c r="B6" s="72" t="s">
        <v>54</v>
      </c>
      <c r="C6" s="73"/>
      <c r="D6" s="73">
        <v>34000</v>
      </c>
      <c r="E6" s="73">
        <f t="shared" si="14"/>
        <v>10000</v>
      </c>
      <c r="F6" s="73">
        <v>44000</v>
      </c>
      <c r="G6" s="73"/>
      <c r="H6" s="73">
        <f t="shared" si="15"/>
        <v>44000</v>
      </c>
      <c r="I6" s="73"/>
      <c r="J6" s="73">
        <v>7828000</v>
      </c>
      <c r="K6" s="73">
        <f t="shared" si="16"/>
        <v>-10000</v>
      </c>
      <c r="L6" s="73">
        <v>7818000</v>
      </c>
      <c r="M6" s="73"/>
      <c r="N6" s="73">
        <f t="shared" si="17"/>
        <v>7818000</v>
      </c>
      <c r="O6" s="73"/>
      <c r="P6" s="73">
        <v>933000</v>
      </c>
      <c r="Q6" s="73">
        <f t="shared" si="18"/>
        <v>0</v>
      </c>
      <c r="R6" s="73">
        <v>933000</v>
      </c>
      <c r="S6" s="73"/>
      <c r="T6" s="73">
        <f t="shared" si="19"/>
        <v>933000</v>
      </c>
      <c r="U6" s="73"/>
      <c r="V6" s="73"/>
      <c r="W6" s="73">
        <f t="shared" si="20"/>
        <v>0</v>
      </c>
      <c r="X6" s="73"/>
      <c r="Y6" s="73"/>
      <c r="Z6" s="73">
        <f t="shared" si="21"/>
        <v>0</v>
      </c>
      <c r="AA6" s="73"/>
      <c r="AB6" s="73">
        <v>7217000</v>
      </c>
      <c r="AC6" s="73">
        <f t="shared" si="22"/>
        <v>0</v>
      </c>
      <c r="AD6" s="73">
        <v>7217000</v>
      </c>
      <c r="AE6" s="73"/>
      <c r="AF6" s="73">
        <f t="shared" si="23"/>
        <v>7217000</v>
      </c>
      <c r="AG6" s="73"/>
      <c r="AH6" s="73"/>
      <c r="AI6" s="73">
        <f t="shared" si="24"/>
        <v>0</v>
      </c>
      <c r="AJ6" s="73"/>
      <c r="AK6" s="73"/>
      <c r="AL6" s="73">
        <f t="shared" si="25"/>
        <v>0</v>
      </c>
      <c r="AM6" s="73"/>
      <c r="AN6" s="73">
        <v>1602000</v>
      </c>
      <c r="AO6" s="73">
        <f t="shared" si="26"/>
        <v>0</v>
      </c>
      <c r="AP6" s="73">
        <v>1602000</v>
      </c>
      <c r="AQ6" s="73"/>
      <c r="AR6" s="73">
        <f t="shared" si="27"/>
        <v>1602000</v>
      </c>
      <c r="AS6" s="73"/>
      <c r="AT6" s="73"/>
      <c r="AU6" s="73">
        <f t="shared" si="28"/>
        <v>0</v>
      </c>
      <c r="AV6" s="73"/>
      <c r="AW6" s="73"/>
      <c r="AX6" s="73">
        <f t="shared" si="29"/>
        <v>0</v>
      </c>
      <c r="AY6" s="73"/>
      <c r="AZ6" s="73"/>
      <c r="BA6" s="73">
        <f t="shared" si="30"/>
        <v>0</v>
      </c>
      <c r="BB6" s="73"/>
      <c r="BC6" s="73"/>
      <c r="BD6" s="73">
        <f t="shared" si="31"/>
        <v>0</v>
      </c>
      <c r="BE6" s="73"/>
      <c r="BF6" s="73">
        <v>375000</v>
      </c>
      <c r="BG6" s="73">
        <f t="shared" si="32"/>
        <v>0</v>
      </c>
      <c r="BH6" s="73">
        <v>375000</v>
      </c>
      <c r="BI6" s="73"/>
      <c r="BJ6" s="73">
        <f t="shared" si="33"/>
        <v>375000</v>
      </c>
      <c r="BL6" s="48">
        <f t="shared" si="2"/>
        <v>0</v>
      </c>
      <c r="BM6" s="48">
        <f t="shared" si="3"/>
        <v>9786000</v>
      </c>
      <c r="BN6" s="48">
        <f t="shared" si="4"/>
        <v>10000</v>
      </c>
      <c r="BO6" s="48">
        <f t="shared" si="5"/>
        <v>9796000</v>
      </c>
      <c r="BP6" s="48">
        <f t="shared" si="6"/>
        <v>0</v>
      </c>
      <c r="BQ6" s="48">
        <f t="shared" si="7"/>
        <v>9796000</v>
      </c>
      <c r="BR6" s="48">
        <f t="shared" si="8"/>
        <v>0</v>
      </c>
      <c r="BS6" s="48">
        <f t="shared" si="9"/>
        <v>8203000</v>
      </c>
      <c r="BT6" s="48">
        <f t="shared" si="10"/>
        <v>-10000</v>
      </c>
      <c r="BU6" s="48">
        <f t="shared" si="11"/>
        <v>8193000</v>
      </c>
      <c r="BV6" s="48">
        <f t="shared" si="12"/>
        <v>0</v>
      </c>
      <c r="BW6" s="48">
        <f t="shared" si="13"/>
        <v>8193000</v>
      </c>
    </row>
    <row r="7" spans="1:75" s="67" customFormat="1" ht="12" customHeight="1">
      <c r="A7" s="12" t="s">
        <v>446</v>
      </c>
      <c r="B7" s="72" t="s">
        <v>56</v>
      </c>
      <c r="C7" s="73"/>
      <c r="D7" s="73">
        <v>1275000</v>
      </c>
      <c r="E7" s="73">
        <f t="shared" si="14"/>
        <v>-1275000</v>
      </c>
      <c r="F7" s="73">
        <v>0</v>
      </c>
      <c r="G7" s="73"/>
      <c r="H7" s="73">
        <f t="shared" si="15"/>
        <v>0</v>
      </c>
      <c r="I7" s="73"/>
      <c r="J7" s="73">
        <v>2910000</v>
      </c>
      <c r="K7" s="73">
        <f t="shared" si="16"/>
        <v>0</v>
      </c>
      <c r="L7" s="73">
        <v>2910000</v>
      </c>
      <c r="M7" s="73"/>
      <c r="N7" s="73">
        <f t="shared" si="17"/>
        <v>2910000</v>
      </c>
      <c r="O7" s="73"/>
      <c r="P7" s="73">
        <v>1534000</v>
      </c>
      <c r="Q7" s="73">
        <f t="shared" si="18"/>
        <v>0</v>
      </c>
      <c r="R7" s="73">
        <v>1534000</v>
      </c>
      <c r="S7" s="73"/>
      <c r="T7" s="73">
        <f t="shared" si="19"/>
        <v>1534000</v>
      </c>
      <c r="U7" s="73"/>
      <c r="V7" s="73"/>
      <c r="W7" s="73">
        <f t="shared" si="20"/>
        <v>0</v>
      </c>
      <c r="X7" s="73"/>
      <c r="Y7" s="73"/>
      <c r="Z7" s="73">
        <f t="shared" si="21"/>
        <v>0</v>
      </c>
      <c r="AA7" s="73"/>
      <c r="AB7" s="73">
        <v>644000</v>
      </c>
      <c r="AC7" s="73">
        <f t="shared" si="22"/>
        <v>0</v>
      </c>
      <c r="AD7" s="73">
        <v>644000</v>
      </c>
      <c r="AE7" s="73"/>
      <c r="AF7" s="73">
        <f t="shared" si="23"/>
        <v>644000</v>
      </c>
      <c r="AG7" s="73"/>
      <c r="AH7" s="73"/>
      <c r="AI7" s="73">
        <f t="shared" si="24"/>
        <v>0</v>
      </c>
      <c r="AJ7" s="73"/>
      <c r="AK7" s="73"/>
      <c r="AL7" s="73">
        <f t="shared" si="25"/>
        <v>0</v>
      </c>
      <c r="AM7" s="73"/>
      <c r="AN7" s="73">
        <v>0</v>
      </c>
      <c r="AO7" s="73">
        <f t="shared" si="26"/>
        <v>0</v>
      </c>
      <c r="AP7" s="73">
        <v>0</v>
      </c>
      <c r="AQ7" s="73"/>
      <c r="AR7" s="73">
        <f t="shared" si="27"/>
        <v>0</v>
      </c>
      <c r="AS7" s="73"/>
      <c r="AT7" s="73"/>
      <c r="AU7" s="73">
        <f t="shared" si="28"/>
        <v>0</v>
      </c>
      <c r="AV7" s="73"/>
      <c r="AW7" s="73"/>
      <c r="AX7" s="73">
        <f t="shared" si="29"/>
        <v>0</v>
      </c>
      <c r="AY7" s="73"/>
      <c r="AZ7" s="73"/>
      <c r="BA7" s="73">
        <f t="shared" si="30"/>
        <v>0</v>
      </c>
      <c r="BB7" s="73"/>
      <c r="BC7" s="73"/>
      <c r="BD7" s="73">
        <f t="shared" si="31"/>
        <v>0</v>
      </c>
      <c r="BE7" s="73"/>
      <c r="BF7" s="73">
        <v>50000</v>
      </c>
      <c r="BG7" s="73">
        <f t="shared" si="32"/>
        <v>0</v>
      </c>
      <c r="BH7" s="73">
        <v>50000</v>
      </c>
      <c r="BI7" s="73"/>
      <c r="BJ7" s="73">
        <f t="shared" si="33"/>
        <v>50000</v>
      </c>
      <c r="BL7" s="48">
        <f t="shared" si="2"/>
        <v>0</v>
      </c>
      <c r="BM7" s="48">
        <f t="shared" si="3"/>
        <v>3453000</v>
      </c>
      <c r="BN7" s="48">
        <f t="shared" si="4"/>
        <v>-1275000</v>
      </c>
      <c r="BO7" s="48">
        <f t="shared" si="5"/>
        <v>2178000</v>
      </c>
      <c r="BP7" s="48">
        <f t="shared" si="6"/>
        <v>0</v>
      </c>
      <c r="BQ7" s="48">
        <f t="shared" si="7"/>
        <v>2178000</v>
      </c>
      <c r="BR7" s="48">
        <f t="shared" si="8"/>
        <v>0</v>
      </c>
      <c r="BS7" s="48">
        <f t="shared" si="9"/>
        <v>2960000</v>
      </c>
      <c r="BT7" s="48">
        <f t="shared" si="10"/>
        <v>0</v>
      </c>
      <c r="BU7" s="48">
        <f t="shared" si="11"/>
        <v>2960000</v>
      </c>
      <c r="BV7" s="48">
        <f t="shared" si="12"/>
        <v>0</v>
      </c>
      <c r="BW7" s="48">
        <f t="shared" si="13"/>
        <v>2960000</v>
      </c>
    </row>
    <row r="8" spans="1:75" s="67" customFormat="1" ht="12" customHeight="1">
      <c r="A8" s="12" t="s">
        <v>447</v>
      </c>
      <c r="B8" s="72" t="s">
        <v>58</v>
      </c>
      <c r="C8" s="73"/>
      <c r="D8" s="73">
        <v>0</v>
      </c>
      <c r="E8" s="73">
        <f t="shared" si="14"/>
        <v>0</v>
      </c>
      <c r="F8" s="73">
        <v>0</v>
      </c>
      <c r="G8" s="73"/>
      <c r="H8" s="73">
        <f t="shared" si="15"/>
        <v>0</v>
      </c>
      <c r="I8" s="73"/>
      <c r="J8" s="73">
        <v>0</v>
      </c>
      <c r="K8" s="73">
        <f t="shared" si="16"/>
        <v>0</v>
      </c>
      <c r="L8" s="73">
        <v>0</v>
      </c>
      <c r="M8" s="73"/>
      <c r="N8" s="73">
        <f t="shared" si="17"/>
        <v>0</v>
      </c>
      <c r="O8" s="73"/>
      <c r="P8" s="73">
        <v>0</v>
      </c>
      <c r="Q8" s="73">
        <f t="shared" si="18"/>
        <v>0</v>
      </c>
      <c r="R8" s="73">
        <v>0</v>
      </c>
      <c r="S8" s="73"/>
      <c r="T8" s="73">
        <f t="shared" si="19"/>
        <v>0</v>
      </c>
      <c r="U8" s="73"/>
      <c r="V8" s="73"/>
      <c r="W8" s="73">
        <f t="shared" si="20"/>
        <v>0</v>
      </c>
      <c r="X8" s="73"/>
      <c r="Y8" s="73"/>
      <c r="Z8" s="73">
        <f t="shared" si="21"/>
        <v>0</v>
      </c>
      <c r="AA8" s="73"/>
      <c r="AB8" s="73">
        <v>0</v>
      </c>
      <c r="AC8" s="73">
        <f t="shared" si="22"/>
        <v>0</v>
      </c>
      <c r="AD8" s="73">
        <v>0</v>
      </c>
      <c r="AE8" s="73"/>
      <c r="AF8" s="73">
        <f t="shared" si="23"/>
        <v>0</v>
      </c>
      <c r="AG8" s="73"/>
      <c r="AH8" s="73"/>
      <c r="AI8" s="73">
        <f t="shared" si="24"/>
        <v>0</v>
      </c>
      <c r="AJ8" s="73"/>
      <c r="AK8" s="73"/>
      <c r="AL8" s="73">
        <f t="shared" si="25"/>
        <v>0</v>
      </c>
      <c r="AM8" s="73"/>
      <c r="AN8" s="73">
        <v>0</v>
      </c>
      <c r="AO8" s="73">
        <f t="shared" si="26"/>
        <v>0</v>
      </c>
      <c r="AP8" s="73">
        <v>0</v>
      </c>
      <c r="AQ8" s="73"/>
      <c r="AR8" s="73">
        <f t="shared" si="27"/>
        <v>0</v>
      </c>
      <c r="AS8" s="73"/>
      <c r="AT8" s="73"/>
      <c r="AU8" s="73">
        <f t="shared" si="28"/>
        <v>0</v>
      </c>
      <c r="AV8" s="73"/>
      <c r="AW8" s="73"/>
      <c r="AX8" s="73">
        <f t="shared" si="29"/>
        <v>0</v>
      </c>
      <c r="AY8" s="73"/>
      <c r="AZ8" s="73"/>
      <c r="BA8" s="73">
        <f t="shared" si="30"/>
        <v>0</v>
      </c>
      <c r="BB8" s="73"/>
      <c r="BC8" s="73"/>
      <c r="BD8" s="73">
        <f t="shared" si="31"/>
        <v>0</v>
      </c>
      <c r="BE8" s="73"/>
      <c r="BF8" s="73">
        <v>0</v>
      </c>
      <c r="BG8" s="73">
        <f t="shared" si="32"/>
        <v>0</v>
      </c>
      <c r="BH8" s="73">
        <v>0</v>
      </c>
      <c r="BI8" s="73"/>
      <c r="BJ8" s="73">
        <f t="shared" si="33"/>
        <v>0</v>
      </c>
      <c r="BL8" s="48">
        <f t="shared" si="2"/>
        <v>0</v>
      </c>
      <c r="BM8" s="48">
        <f t="shared" si="3"/>
        <v>0</v>
      </c>
      <c r="BN8" s="48">
        <f t="shared" si="4"/>
        <v>0</v>
      </c>
      <c r="BO8" s="48">
        <f t="shared" si="5"/>
        <v>0</v>
      </c>
      <c r="BP8" s="48">
        <f t="shared" si="6"/>
        <v>0</v>
      </c>
      <c r="BQ8" s="48">
        <f t="shared" si="7"/>
        <v>0</v>
      </c>
      <c r="BR8" s="48">
        <f t="shared" si="8"/>
        <v>0</v>
      </c>
      <c r="BS8" s="48">
        <f t="shared" si="9"/>
        <v>0</v>
      </c>
      <c r="BT8" s="48">
        <f t="shared" si="10"/>
        <v>0</v>
      </c>
      <c r="BU8" s="48">
        <f t="shared" si="11"/>
        <v>0</v>
      </c>
      <c r="BV8" s="48">
        <f t="shared" si="12"/>
        <v>0</v>
      </c>
      <c r="BW8" s="48">
        <f t="shared" si="13"/>
        <v>0</v>
      </c>
    </row>
    <row r="9" spans="1:75" s="67" customFormat="1" ht="12" customHeight="1">
      <c r="A9" s="12" t="s">
        <v>141</v>
      </c>
      <c r="B9" s="72" t="s">
        <v>60</v>
      </c>
      <c r="C9" s="73"/>
      <c r="D9" s="73">
        <v>27599000</v>
      </c>
      <c r="E9" s="73">
        <f t="shared" si="14"/>
        <v>0</v>
      </c>
      <c r="F9" s="73">
        <v>27599000</v>
      </c>
      <c r="G9" s="73"/>
      <c r="H9" s="73">
        <f t="shared" si="15"/>
        <v>27599000</v>
      </c>
      <c r="I9" s="73"/>
      <c r="J9" s="73">
        <v>0</v>
      </c>
      <c r="K9" s="73">
        <f t="shared" si="16"/>
        <v>0</v>
      </c>
      <c r="L9" s="73">
        <v>0</v>
      </c>
      <c r="M9" s="73"/>
      <c r="N9" s="73">
        <f t="shared" si="17"/>
        <v>0</v>
      </c>
      <c r="O9" s="73"/>
      <c r="P9" s="73">
        <v>7394000</v>
      </c>
      <c r="Q9" s="73">
        <f t="shared" si="18"/>
        <v>0</v>
      </c>
      <c r="R9" s="73">
        <v>7394000</v>
      </c>
      <c r="S9" s="73"/>
      <c r="T9" s="73">
        <f t="shared" si="19"/>
        <v>7394000</v>
      </c>
      <c r="U9" s="73"/>
      <c r="V9" s="73"/>
      <c r="W9" s="73">
        <f t="shared" si="20"/>
        <v>0</v>
      </c>
      <c r="X9" s="73"/>
      <c r="Y9" s="73"/>
      <c r="Z9" s="73">
        <f t="shared" si="21"/>
        <v>0</v>
      </c>
      <c r="AA9" s="73"/>
      <c r="AB9" s="73">
        <v>0</v>
      </c>
      <c r="AC9" s="73">
        <f t="shared" si="22"/>
        <v>0</v>
      </c>
      <c r="AD9" s="73">
        <v>0</v>
      </c>
      <c r="AE9" s="73"/>
      <c r="AF9" s="73">
        <f t="shared" si="23"/>
        <v>0</v>
      </c>
      <c r="AG9" s="73"/>
      <c r="AH9" s="73"/>
      <c r="AI9" s="73">
        <f t="shared" si="24"/>
        <v>0</v>
      </c>
      <c r="AJ9" s="73"/>
      <c r="AK9" s="73"/>
      <c r="AL9" s="73">
        <f t="shared" si="25"/>
        <v>0</v>
      </c>
      <c r="AM9" s="73"/>
      <c r="AN9" s="73">
        <v>0</v>
      </c>
      <c r="AO9" s="73">
        <f t="shared" si="26"/>
        <v>0</v>
      </c>
      <c r="AP9" s="73">
        <v>0</v>
      </c>
      <c r="AQ9" s="73"/>
      <c r="AR9" s="73">
        <f t="shared" si="27"/>
        <v>0</v>
      </c>
      <c r="AS9" s="73"/>
      <c r="AT9" s="73"/>
      <c r="AU9" s="73">
        <f t="shared" si="28"/>
        <v>0</v>
      </c>
      <c r="AV9" s="73"/>
      <c r="AW9" s="73"/>
      <c r="AX9" s="73">
        <f t="shared" si="29"/>
        <v>0</v>
      </c>
      <c r="AY9" s="73"/>
      <c r="AZ9" s="73"/>
      <c r="BA9" s="73">
        <f t="shared" si="30"/>
        <v>0</v>
      </c>
      <c r="BB9" s="73"/>
      <c r="BC9" s="73"/>
      <c r="BD9" s="73">
        <f t="shared" si="31"/>
        <v>0</v>
      </c>
      <c r="BE9" s="73"/>
      <c r="BF9" s="73">
        <v>0</v>
      </c>
      <c r="BG9" s="73">
        <f t="shared" si="32"/>
        <v>0</v>
      </c>
      <c r="BH9" s="73">
        <v>0</v>
      </c>
      <c r="BI9" s="73"/>
      <c r="BJ9" s="73">
        <f t="shared" si="33"/>
        <v>0</v>
      </c>
      <c r="BL9" s="48">
        <f t="shared" si="2"/>
        <v>0</v>
      </c>
      <c r="BM9" s="48">
        <f t="shared" si="3"/>
        <v>34993000</v>
      </c>
      <c r="BN9" s="48">
        <f t="shared" si="4"/>
        <v>0</v>
      </c>
      <c r="BO9" s="48">
        <f t="shared" si="5"/>
        <v>34993000</v>
      </c>
      <c r="BP9" s="48">
        <f t="shared" si="6"/>
        <v>0</v>
      </c>
      <c r="BQ9" s="48">
        <f t="shared" si="7"/>
        <v>34993000</v>
      </c>
      <c r="BR9" s="48">
        <f t="shared" si="8"/>
        <v>0</v>
      </c>
      <c r="BS9" s="48">
        <f t="shared" si="9"/>
        <v>0</v>
      </c>
      <c r="BT9" s="48">
        <f t="shared" si="10"/>
        <v>0</v>
      </c>
      <c r="BU9" s="48">
        <f t="shared" si="11"/>
        <v>0</v>
      </c>
      <c r="BV9" s="48">
        <f t="shared" si="12"/>
        <v>0</v>
      </c>
      <c r="BW9" s="48">
        <f t="shared" si="13"/>
        <v>0</v>
      </c>
    </row>
    <row r="10" spans="1:75" s="67" customFormat="1" ht="12" customHeight="1">
      <c r="A10" s="12" t="s">
        <v>448</v>
      </c>
      <c r="B10" s="72" t="s">
        <v>62</v>
      </c>
      <c r="C10" s="73"/>
      <c r="D10" s="73">
        <v>7462000</v>
      </c>
      <c r="E10" s="73">
        <f t="shared" si="14"/>
        <v>0</v>
      </c>
      <c r="F10" s="73">
        <v>7462000</v>
      </c>
      <c r="G10" s="73"/>
      <c r="H10" s="73">
        <f t="shared" si="15"/>
        <v>7462000</v>
      </c>
      <c r="I10" s="73"/>
      <c r="J10" s="73">
        <v>2900000</v>
      </c>
      <c r="K10" s="73">
        <f t="shared" si="16"/>
        <v>0</v>
      </c>
      <c r="L10" s="73">
        <v>2900000</v>
      </c>
      <c r="M10" s="73"/>
      <c r="N10" s="73">
        <f t="shared" si="17"/>
        <v>2900000</v>
      </c>
      <c r="O10" s="73"/>
      <c r="P10" s="73">
        <v>2488000</v>
      </c>
      <c r="Q10" s="73">
        <f t="shared" si="18"/>
        <v>0</v>
      </c>
      <c r="R10" s="73">
        <v>2488000</v>
      </c>
      <c r="S10" s="73"/>
      <c r="T10" s="73">
        <f t="shared" si="19"/>
        <v>2488000</v>
      </c>
      <c r="U10" s="73"/>
      <c r="V10" s="73"/>
      <c r="W10" s="73">
        <f t="shared" si="20"/>
        <v>0</v>
      </c>
      <c r="X10" s="73"/>
      <c r="Y10" s="73"/>
      <c r="Z10" s="73">
        <f t="shared" si="21"/>
        <v>0</v>
      </c>
      <c r="AA10" s="73"/>
      <c r="AB10" s="73">
        <v>976000</v>
      </c>
      <c r="AC10" s="73">
        <f t="shared" si="22"/>
        <v>0</v>
      </c>
      <c r="AD10" s="73">
        <v>976000</v>
      </c>
      <c r="AE10" s="73"/>
      <c r="AF10" s="73">
        <f t="shared" si="23"/>
        <v>976000</v>
      </c>
      <c r="AG10" s="73"/>
      <c r="AH10" s="73"/>
      <c r="AI10" s="73">
        <f t="shared" si="24"/>
        <v>0</v>
      </c>
      <c r="AJ10" s="73"/>
      <c r="AK10" s="73"/>
      <c r="AL10" s="73">
        <f t="shared" si="25"/>
        <v>0</v>
      </c>
      <c r="AM10" s="73"/>
      <c r="AN10" s="73">
        <v>0</v>
      </c>
      <c r="AO10" s="73">
        <f t="shared" si="26"/>
        <v>0</v>
      </c>
      <c r="AP10" s="73">
        <v>0</v>
      </c>
      <c r="AQ10" s="73"/>
      <c r="AR10" s="73">
        <f t="shared" si="27"/>
        <v>0</v>
      </c>
      <c r="AS10" s="73"/>
      <c r="AT10" s="73"/>
      <c r="AU10" s="73">
        <f t="shared" si="28"/>
        <v>0</v>
      </c>
      <c r="AV10" s="73"/>
      <c r="AW10" s="73"/>
      <c r="AX10" s="73">
        <f t="shared" si="29"/>
        <v>0</v>
      </c>
      <c r="AY10" s="73"/>
      <c r="AZ10" s="73"/>
      <c r="BA10" s="73">
        <f t="shared" si="30"/>
        <v>0</v>
      </c>
      <c r="BB10" s="73"/>
      <c r="BC10" s="73"/>
      <c r="BD10" s="73">
        <f t="shared" si="31"/>
        <v>0</v>
      </c>
      <c r="BE10" s="73"/>
      <c r="BF10" s="73">
        <v>0</v>
      </c>
      <c r="BG10" s="73">
        <f t="shared" si="32"/>
        <v>0</v>
      </c>
      <c r="BH10" s="73">
        <v>0</v>
      </c>
      <c r="BI10" s="73"/>
      <c r="BJ10" s="73">
        <f t="shared" si="33"/>
        <v>0</v>
      </c>
      <c r="BL10" s="48">
        <f t="shared" si="2"/>
        <v>0</v>
      </c>
      <c r="BM10" s="48">
        <f t="shared" si="3"/>
        <v>10926000</v>
      </c>
      <c r="BN10" s="48">
        <f t="shared" si="4"/>
        <v>0</v>
      </c>
      <c r="BO10" s="48">
        <f t="shared" si="5"/>
        <v>10926000</v>
      </c>
      <c r="BP10" s="48">
        <f t="shared" si="6"/>
        <v>0</v>
      </c>
      <c r="BQ10" s="48">
        <f t="shared" si="7"/>
        <v>10926000</v>
      </c>
      <c r="BR10" s="48">
        <f t="shared" si="8"/>
        <v>0</v>
      </c>
      <c r="BS10" s="48">
        <f t="shared" si="9"/>
        <v>2900000</v>
      </c>
      <c r="BT10" s="48">
        <f t="shared" si="10"/>
        <v>0</v>
      </c>
      <c r="BU10" s="48">
        <f t="shared" si="11"/>
        <v>2900000</v>
      </c>
      <c r="BV10" s="48">
        <f t="shared" si="12"/>
        <v>0</v>
      </c>
      <c r="BW10" s="48">
        <f t="shared" si="13"/>
        <v>2900000</v>
      </c>
    </row>
    <row r="11" spans="1:75" s="67" customFormat="1" ht="12" customHeight="1">
      <c r="A11" s="12" t="s">
        <v>449</v>
      </c>
      <c r="B11" s="72" t="s">
        <v>64</v>
      </c>
      <c r="C11" s="73"/>
      <c r="D11" s="73">
        <v>1836000</v>
      </c>
      <c r="E11" s="73">
        <f t="shared" si="14"/>
        <v>0</v>
      </c>
      <c r="F11" s="73">
        <v>1836000</v>
      </c>
      <c r="G11" s="73"/>
      <c r="H11" s="73">
        <f t="shared" si="15"/>
        <v>1836000</v>
      </c>
      <c r="I11" s="73"/>
      <c r="J11" s="73">
        <v>0</v>
      </c>
      <c r="K11" s="73">
        <f t="shared" si="16"/>
        <v>0</v>
      </c>
      <c r="L11" s="73">
        <v>0</v>
      </c>
      <c r="M11" s="73"/>
      <c r="N11" s="73">
        <f t="shared" si="17"/>
        <v>0</v>
      </c>
      <c r="O11" s="73"/>
      <c r="P11" s="73">
        <v>500000</v>
      </c>
      <c r="Q11" s="73">
        <f t="shared" si="18"/>
        <v>0</v>
      </c>
      <c r="R11" s="73">
        <v>500000</v>
      </c>
      <c r="S11" s="73"/>
      <c r="T11" s="73">
        <f t="shared" si="19"/>
        <v>500000</v>
      </c>
      <c r="U11" s="73"/>
      <c r="V11" s="73"/>
      <c r="W11" s="73">
        <f t="shared" si="20"/>
        <v>0</v>
      </c>
      <c r="X11" s="73"/>
      <c r="Y11" s="73"/>
      <c r="Z11" s="73">
        <f t="shared" si="21"/>
        <v>0</v>
      </c>
      <c r="AA11" s="73"/>
      <c r="AB11" s="73">
        <v>0</v>
      </c>
      <c r="AC11" s="73">
        <f t="shared" si="22"/>
        <v>0</v>
      </c>
      <c r="AD11" s="73">
        <v>0</v>
      </c>
      <c r="AE11" s="73"/>
      <c r="AF11" s="73">
        <f t="shared" si="23"/>
        <v>0</v>
      </c>
      <c r="AG11" s="73"/>
      <c r="AH11" s="73"/>
      <c r="AI11" s="73">
        <f t="shared" si="24"/>
        <v>0</v>
      </c>
      <c r="AJ11" s="73"/>
      <c r="AK11" s="73"/>
      <c r="AL11" s="73">
        <f t="shared" si="25"/>
        <v>0</v>
      </c>
      <c r="AM11" s="73"/>
      <c r="AN11" s="73">
        <v>0</v>
      </c>
      <c r="AO11" s="73">
        <f t="shared" si="26"/>
        <v>0</v>
      </c>
      <c r="AP11" s="73">
        <v>0</v>
      </c>
      <c r="AQ11" s="73"/>
      <c r="AR11" s="73">
        <f t="shared" si="27"/>
        <v>0</v>
      </c>
      <c r="AS11" s="73"/>
      <c r="AT11" s="73"/>
      <c r="AU11" s="73">
        <f t="shared" si="28"/>
        <v>0</v>
      </c>
      <c r="AV11" s="73"/>
      <c r="AW11" s="73"/>
      <c r="AX11" s="73">
        <f t="shared" si="29"/>
        <v>0</v>
      </c>
      <c r="AY11" s="73"/>
      <c r="AZ11" s="73"/>
      <c r="BA11" s="73">
        <f t="shared" si="30"/>
        <v>0</v>
      </c>
      <c r="BB11" s="73"/>
      <c r="BC11" s="73"/>
      <c r="BD11" s="73">
        <f t="shared" si="31"/>
        <v>0</v>
      </c>
      <c r="BE11" s="73"/>
      <c r="BF11" s="73">
        <v>0</v>
      </c>
      <c r="BG11" s="73">
        <f t="shared" si="32"/>
        <v>0</v>
      </c>
      <c r="BH11" s="73">
        <v>0</v>
      </c>
      <c r="BI11" s="73"/>
      <c r="BJ11" s="73">
        <f t="shared" si="33"/>
        <v>0</v>
      </c>
      <c r="BL11" s="48">
        <f t="shared" si="2"/>
        <v>0</v>
      </c>
      <c r="BM11" s="48">
        <f t="shared" si="3"/>
        <v>2336000</v>
      </c>
      <c r="BN11" s="48">
        <f t="shared" si="4"/>
        <v>0</v>
      </c>
      <c r="BO11" s="48">
        <f t="shared" si="5"/>
        <v>2336000</v>
      </c>
      <c r="BP11" s="48">
        <f t="shared" si="6"/>
        <v>0</v>
      </c>
      <c r="BQ11" s="48">
        <f t="shared" si="7"/>
        <v>2336000</v>
      </c>
      <c r="BR11" s="48">
        <f t="shared" si="8"/>
        <v>0</v>
      </c>
      <c r="BS11" s="48">
        <f t="shared" si="9"/>
        <v>0</v>
      </c>
      <c r="BT11" s="48">
        <f t="shared" si="10"/>
        <v>0</v>
      </c>
      <c r="BU11" s="48">
        <f t="shared" si="11"/>
        <v>0</v>
      </c>
      <c r="BV11" s="48">
        <f t="shared" si="12"/>
        <v>0</v>
      </c>
      <c r="BW11" s="48">
        <f t="shared" si="13"/>
        <v>0</v>
      </c>
    </row>
    <row r="12" spans="1:75" s="67" customFormat="1" ht="12" customHeight="1">
      <c r="A12" s="12" t="s">
        <v>450</v>
      </c>
      <c r="B12" s="72" t="s">
        <v>66</v>
      </c>
      <c r="C12" s="73"/>
      <c r="D12" s="73">
        <v>10000</v>
      </c>
      <c r="E12" s="73">
        <f t="shared" si="14"/>
        <v>0</v>
      </c>
      <c r="F12" s="73">
        <v>10000</v>
      </c>
      <c r="G12" s="73"/>
      <c r="H12" s="73">
        <f t="shared" si="15"/>
        <v>10000</v>
      </c>
      <c r="I12" s="73"/>
      <c r="J12" s="73">
        <v>0</v>
      </c>
      <c r="K12" s="73">
        <f t="shared" si="16"/>
        <v>0</v>
      </c>
      <c r="L12" s="73">
        <v>0</v>
      </c>
      <c r="M12" s="73"/>
      <c r="N12" s="73">
        <f t="shared" si="17"/>
        <v>0</v>
      </c>
      <c r="O12" s="73"/>
      <c r="P12" s="73">
        <v>0</v>
      </c>
      <c r="Q12" s="73">
        <f t="shared" si="18"/>
        <v>0</v>
      </c>
      <c r="R12" s="73">
        <v>0</v>
      </c>
      <c r="S12" s="73"/>
      <c r="T12" s="73">
        <f t="shared" si="19"/>
        <v>0</v>
      </c>
      <c r="U12" s="73"/>
      <c r="V12" s="73"/>
      <c r="W12" s="73">
        <f t="shared" si="20"/>
        <v>0</v>
      </c>
      <c r="X12" s="73"/>
      <c r="Y12" s="73"/>
      <c r="Z12" s="73">
        <f t="shared" si="21"/>
        <v>0</v>
      </c>
      <c r="AA12" s="73"/>
      <c r="AB12" s="73">
        <v>7000</v>
      </c>
      <c r="AC12" s="73">
        <f t="shared" si="22"/>
        <v>0</v>
      </c>
      <c r="AD12" s="73">
        <v>7000</v>
      </c>
      <c r="AE12" s="73"/>
      <c r="AF12" s="73">
        <f t="shared" si="23"/>
        <v>7000</v>
      </c>
      <c r="AG12" s="73"/>
      <c r="AH12" s="73"/>
      <c r="AI12" s="73">
        <f t="shared" si="24"/>
        <v>0</v>
      </c>
      <c r="AJ12" s="73"/>
      <c r="AK12" s="73"/>
      <c r="AL12" s="73">
        <f t="shared" si="25"/>
        <v>0</v>
      </c>
      <c r="AM12" s="73"/>
      <c r="AN12" s="73">
        <v>0</v>
      </c>
      <c r="AO12" s="73">
        <f t="shared" si="26"/>
        <v>0</v>
      </c>
      <c r="AP12" s="73">
        <v>0</v>
      </c>
      <c r="AQ12" s="73"/>
      <c r="AR12" s="73">
        <f t="shared" si="27"/>
        <v>0</v>
      </c>
      <c r="AS12" s="73"/>
      <c r="AT12" s="73"/>
      <c r="AU12" s="73">
        <f t="shared" si="28"/>
        <v>0</v>
      </c>
      <c r="AV12" s="73"/>
      <c r="AW12" s="73"/>
      <c r="AX12" s="73">
        <f t="shared" si="29"/>
        <v>0</v>
      </c>
      <c r="AY12" s="73"/>
      <c r="AZ12" s="73"/>
      <c r="BA12" s="73">
        <f t="shared" si="30"/>
        <v>0</v>
      </c>
      <c r="BB12" s="73"/>
      <c r="BC12" s="73"/>
      <c r="BD12" s="73">
        <f t="shared" si="31"/>
        <v>0</v>
      </c>
      <c r="BE12" s="73"/>
      <c r="BF12" s="73">
        <v>1000</v>
      </c>
      <c r="BG12" s="73">
        <f t="shared" si="32"/>
        <v>0</v>
      </c>
      <c r="BH12" s="73">
        <v>1000</v>
      </c>
      <c r="BI12" s="73"/>
      <c r="BJ12" s="73">
        <f t="shared" si="33"/>
        <v>1000</v>
      </c>
      <c r="BL12" s="48">
        <f t="shared" si="2"/>
        <v>0</v>
      </c>
      <c r="BM12" s="48">
        <f t="shared" si="3"/>
        <v>17000</v>
      </c>
      <c r="BN12" s="48">
        <f t="shared" si="4"/>
        <v>0</v>
      </c>
      <c r="BO12" s="48">
        <f t="shared" si="5"/>
        <v>17000</v>
      </c>
      <c r="BP12" s="48">
        <f t="shared" si="6"/>
        <v>0</v>
      </c>
      <c r="BQ12" s="48">
        <f t="shared" si="7"/>
        <v>17000</v>
      </c>
      <c r="BR12" s="48">
        <f t="shared" si="8"/>
        <v>0</v>
      </c>
      <c r="BS12" s="48">
        <f t="shared" si="9"/>
        <v>1000</v>
      </c>
      <c r="BT12" s="48">
        <f t="shared" si="10"/>
        <v>0</v>
      </c>
      <c r="BU12" s="48">
        <f t="shared" si="11"/>
        <v>1000</v>
      </c>
      <c r="BV12" s="48">
        <f t="shared" si="12"/>
        <v>0</v>
      </c>
      <c r="BW12" s="48">
        <f t="shared" si="13"/>
        <v>1000</v>
      </c>
    </row>
    <row r="13" spans="1:75" s="67" customFormat="1">
      <c r="A13" s="12" t="s">
        <v>451</v>
      </c>
      <c r="B13" s="72" t="s">
        <v>68</v>
      </c>
      <c r="C13" s="79"/>
      <c r="D13" s="79">
        <v>0</v>
      </c>
      <c r="E13" s="79">
        <f t="shared" si="14"/>
        <v>0</v>
      </c>
      <c r="F13" s="79">
        <v>0</v>
      </c>
      <c r="G13" s="79"/>
      <c r="H13" s="79">
        <f t="shared" si="15"/>
        <v>0</v>
      </c>
      <c r="I13" s="79"/>
      <c r="J13" s="79">
        <v>0</v>
      </c>
      <c r="K13" s="79">
        <f t="shared" si="16"/>
        <v>0</v>
      </c>
      <c r="L13" s="79">
        <v>0</v>
      </c>
      <c r="M13" s="79"/>
      <c r="N13" s="79">
        <f t="shared" si="17"/>
        <v>0</v>
      </c>
      <c r="O13" s="79"/>
      <c r="P13" s="79">
        <v>0</v>
      </c>
      <c r="Q13" s="79">
        <f t="shared" si="18"/>
        <v>0</v>
      </c>
      <c r="R13" s="79">
        <v>0</v>
      </c>
      <c r="S13" s="79"/>
      <c r="T13" s="79">
        <f t="shared" si="19"/>
        <v>0</v>
      </c>
      <c r="U13" s="79"/>
      <c r="V13" s="79"/>
      <c r="W13" s="79">
        <f t="shared" si="20"/>
        <v>0</v>
      </c>
      <c r="X13" s="79"/>
      <c r="Y13" s="79"/>
      <c r="Z13" s="79">
        <f t="shared" si="21"/>
        <v>0</v>
      </c>
      <c r="AA13" s="79"/>
      <c r="AB13" s="79">
        <v>0</v>
      </c>
      <c r="AC13" s="79">
        <f t="shared" si="22"/>
        <v>0</v>
      </c>
      <c r="AD13" s="79">
        <v>0</v>
      </c>
      <c r="AE13" s="79"/>
      <c r="AF13" s="79">
        <f t="shared" si="23"/>
        <v>0</v>
      </c>
      <c r="AG13" s="79"/>
      <c r="AH13" s="79"/>
      <c r="AI13" s="79">
        <f t="shared" si="24"/>
        <v>0</v>
      </c>
      <c r="AJ13" s="79"/>
      <c r="AK13" s="79"/>
      <c r="AL13" s="79">
        <f t="shared" si="25"/>
        <v>0</v>
      </c>
      <c r="AM13" s="79"/>
      <c r="AN13" s="79">
        <v>0</v>
      </c>
      <c r="AO13" s="79">
        <f t="shared" si="26"/>
        <v>0</v>
      </c>
      <c r="AP13" s="79">
        <v>0</v>
      </c>
      <c r="AQ13" s="79"/>
      <c r="AR13" s="79">
        <f t="shared" si="27"/>
        <v>0</v>
      </c>
      <c r="AS13" s="79"/>
      <c r="AT13" s="79"/>
      <c r="AU13" s="79">
        <f t="shared" si="28"/>
        <v>0</v>
      </c>
      <c r="AV13" s="79"/>
      <c r="AW13" s="79"/>
      <c r="AX13" s="79">
        <f t="shared" si="29"/>
        <v>0</v>
      </c>
      <c r="AY13" s="79"/>
      <c r="AZ13" s="79"/>
      <c r="BA13" s="79">
        <f t="shared" si="30"/>
        <v>0</v>
      </c>
      <c r="BB13" s="79"/>
      <c r="BC13" s="79"/>
      <c r="BD13" s="79">
        <f t="shared" si="31"/>
        <v>0</v>
      </c>
      <c r="BE13" s="79"/>
      <c r="BF13" s="79">
        <v>0</v>
      </c>
      <c r="BG13" s="79">
        <f t="shared" si="32"/>
        <v>0</v>
      </c>
      <c r="BH13" s="79">
        <v>0</v>
      </c>
      <c r="BI13" s="79"/>
      <c r="BJ13" s="79">
        <f t="shared" si="33"/>
        <v>0</v>
      </c>
      <c r="BL13" s="48">
        <f t="shared" si="2"/>
        <v>0</v>
      </c>
      <c r="BM13" s="48">
        <f t="shared" si="3"/>
        <v>0</v>
      </c>
      <c r="BN13" s="48">
        <f t="shared" si="4"/>
        <v>0</v>
      </c>
      <c r="BO13" s="48">
        <f t="shared" si="5"/>
        <v>0</v>
      </c>
      <c r="BP13" s="48">
        <f t="shared" si="6"/>
        <v>0</v>
      </c>
      <c r="BQ13" s="48">
        <f t="shared" si="7"/>
        <v>0</v>
      </c>
      <c r="BR13" s="48">
        <f t="shared" si="8"/>
        <v>0</v>
      </c>
      <c r="BS13" s="48">
        <f t="shared" si="9"/>
        <v>0</v>
      </c>
      <c r="BT13" s="48">
        <f t="shared" si="10"/>
        <v>0</v>
      </c>
      <c r="BU13" s="48">
        <f t="shared" si="11"/>
        <v>0</v>
      </c>
      <c r="BV13" s="48">
        <f t="shared" si="12"/>
        <v>0</v>
      </c>
      <c r="BW13" s="48">
        <f t="shared" si="13"/>
        <v>0</v>
      </c>
    </row>
    <row r="14" spans="1:75" s="67" customFormat="1" ht="12" customHeight="1" thickBot="1">
      <c r="A14" s="12" t="s">
        <v>452</v>
      </c>
      <c r="B14" s="75" t="s">
        <v>70</v>
      </c>
      <c r="C14" s="80">
        <v>36405000</v>
      </c>
      <c r="D14" s="80">
        <v>1211000</v>
      </c>
      <c r="E14" s="80">
        <f t="shared" si="14"/>
        <v>0</v>
      </c>
      <c r="F14" s="80">
        <v>1211000</v>
      </c>
      <c r="G14" s="80"/>
      <c r="H14" s="80">
        <f t="shared" si="15"/>
        <v>1211000</v>
      </c>
      <c r="I14" s="80">
        <v>13638000</v>
      </c>
      <c r="J14" s="80">
        <v>0</v>
      </c>
      <c r="K14" s="80">
        <f t="shared" si="16"/>
        <v>0</v>
      </c>
      <c r="L14" s="80">
        <v>0</v>
      </c>
      <c r="M14" s="80"/>
      <c r="N14" s="80">
        <f t="shared" si="17"/>
        <v>0</v>
      </c>
      <c r="O14" s="80">
        <v>13549000</v>
      </c>
      <c r="P14" s="80">
        <v>0</v>
      </c>
      <c r="Q14" s="80">
        <f t="shared" si="18"/>
        <v>0</v>
      </c>
      <c r="R14" s="80">
        <v>0</v>
      </c>
      <c r="S14" s="80"/>
      <c r="T14" s="80">
        <f t="shared" si="19"/>
        <v>0</v>
      </c>
      <c r="U14" s="80"/>
      <c r="V14" s="80"/>
      <c r="W14" s="80">
        <f t="shared" si="20"/>
        <v>0</v>
      </c>
      <c r="X14" s="80"/>
      <c r="Y14" s="80"/>
      <c r="Z14" s="80">
        <f t="shared" si="21"/>
        <v>0</v>
      </c>
      <c r="AA14" s="80">
        <v>7700000</v>
      </c>
      <c r="AB14" s="80">
        <v>0</v>
      </c>
      <c r="AC14" s="80">
        <f t="shared" si="22"/>
        <v>0</v>
      </c>
      <c r="AD14" s="80">
        <v>0</v>
      </c>
      <c r="AE14" s="80"/>
      <c r="AF14" s="80">
        <f t="shared" si="23"/>
        <v>0</v>
      </c>
      <c r="AG14" s="80"/>
      <c r="AH14" s="80"/>
      <c r="AI14" s="80">
        <f t="shared" si="24"/>
        <v>0</v>
      </c>
      <c r="AJ14" s="80"/>
      <c r="AK14" s="80"/>
      <c r="AL14" s="80">
        <f t="shared" si="25"/>
        <v>0</v>
      </c>
      <c r="AM14" s="80">
        <v>1400000</v>
      </c>
      <c r="AN14" s="80">
        <v>0</v>
      </c>
      <c r="AO14" s="80">
        <f t="shared" si="26"/>
        <v>0</v>
      </c>
      <c r="AP14" s="80">
        <v>0</v>
      </c>
      <c r="AQ14" s="80"/>
      <c r="AR14" s="80">
        <f t="shared" si="27"/>
        <v>0</v>
      </c>
      <c r="AS14" s="80"/>
      <c r="AT14" s="80"/>
      <c r="AU14" s="80">
        <f t="shared" si="28"/>
        <v>0</v>
      </c>
      <c r="AV14" s="80"/>
      <c r="AW14" s="80"/>
      <c r="AX14" s="80">
        <f t="shared" si="29"/>
        <v>0</v>
      </c>
      <c r="AY14" s="80"/>
      <c r="AZ14" s="80"/>
      <c r="BA14" s="80">
        <f t="shared" si="30"/>
        <v>0</v>
      </c>
      <c r="BB14" s="80"/>
      <c r="BC14" s="80"/>
      <c r="BD14" s="80">
        <f t="shared" si="31"/>
        <v>0</v>
      </c>
      <c r="BE14" s="80">
        <v>770000</v>
      </c>
      <c r="BF14" s="80">
        <v>0</v>
      </c>
      <c r="BG14" s="80">
        <f t="shared" si="32"/>
        <v>0</v>
      </c>
      <c r="BH14" s="80">
        <v>0</v>
      </c>
      <c r="BI14" s="80"/>
      <c r="BJ14" s="80">
        <f t="shared" si="33"/>
        <v>0</v>
      </c>
      <c r="BL14" s="48">
        <f t="shared" si="2"/>
        <v>59054000</v>
      </c>
      <c r="BM14" s="48">
        <f t="shared" si="3"/>
        <v>1211000</v>
      </c>
      <c r="BN14" s="48">
        <f t="shared" si="4"/>
        <v>0</v>
      </c>
      <c r="BO14" s="48">
        <f t="shared" si="5"/>
        <v>1211000</v>
      </c>
      <c r="BP14" s="48">
        <f t="shared" si="6"/>
        <v>0</v>
      </c>
      <c r="BQ14" s="48">
        <f t="shared" si="7"/>
        <v>1211000</v>
      </c>
      <c r="BR14" s="48">
        <f t="shared" si="8"/>
        <v>14408000</v>
      </c>
      <c r="BS14" s="48">
        <f t="shared" si="9"/>
        <v>0</v>
      </c>
      <c r="BT14" s="48">
        <f t="shared" si="10"/>
        <v>0</v>
      </c>
      <c r="BU14" s="48">
        <f t="shared" si="11"/>
        <v>0</v>
      </c>
      <c r="BV14" s="48">
        <f t="shared" si="12"/>
        <v>0</v>
      </c>
      <c r="BW14" s="48">
        <f t="shared" si="13"/>
        <v>0</v>
      </c>
    </row>
    <row r="15" spans="1:75" s="11" customFormat="1" ht="12" customHeight="1" thickBot="1">
      <c r="A15" s="5" t="s">
        <v>23</v>
      </c>
      <c r="B15" s="9" t="s">
        <v>279</v>
      </c>
      <c r="C15" s="10">
        <f>SUM(C16:C20)</f>
        <v>0</v>
      </c>
      <c r="D15" s="10">
        <f t="shared" ref="D15:BJ15" si="34">SUM(D16:D20)</f>
        <v>0</v>
      </c>
      <c r="E15" s="10">
        <f t="shared" si="34"/>
        <v>0</v>
      </c>
      <c r="F15" s="10">
        <f t="shared" si="34"/>
        <v>0</v>
      </c>
      <c r="G15" s="10">
        <f t="shared" si="34"/>
        <v>0</v>
      </c>
      <c r="H15" s="10">
        <f t="shared" si="34"/>
        <v>0</v>
      </c>
      <c r="I15" s="10">
        <f t="shared" si="34"/>
        <v>1332000</v>
      </c>
      <c r="J15" s="10">
        <f t="shared" si="34"/>
        <v>1332000</v>
      </c>
      <c r="K15" s="10">
        <f t="shared" si="34"/>
        <v>1600000</v>
      </c>
      <c r="L15" s="10">
        <f t="shared" si="34"/>
        <v>2932000</v>
      </c>
      <c r="M15" s="10">
        <f t="shared" si="34"/>
        <v>0</v>
      </c>
      <c r="N15" s="10">
        <f t="shared" ref="N15" si="35">SUM(N16:N20)</f>
        <v>2932000</v>
      </c>
      <c r="O15" s="10">
        <f t="shared" si="34"/>
        <v>0</v>
      </c>
      <c r="P15" s="10">
        <f t="shared" si="34"/>
        <v>15000</v>
      </c>
      <c r="Q15" s="10">
        <f t="shared" si="34"/>
        <v>165000</v>
      </c>
      <c r="R15" s="10">
        <f t="shared" si="34"/>
        <v>180000</v>
      </c>
      <c r="S15" s="10">
        <f t="shared" si="34"/>
        <v>0</v>
      </c>
      <c r="T15" s="10">
        <f t="shared" si="34"/>
        <v>180000</v>
      </c>
      <c r="U15" s="10">
        <f t="shared" si="34"/>
        <v>0</v>
      </c>
      <c r="V15" s="10">
        <f t="shared" si="34"/>
        <v>0</v>
      </c>
      <c r="W15" s="10">
        <f t="shared" si="34"/>
        <v>0</v>
      </c>
      <c r="X15" s="10">
        <f t="shared" si="34"/>
        <v>0</v>
      </c>
      <c r="Y15" s="10">
        <f t="shared" si="34"/>
        <v>0</v>
      </c>
      <c r="Z15" s="10">
        <f t="shared" si="34"/>
        <v>0</v>
      </c>
      <c r="AA15" s="10">
        <f t="shared" si="34"/>
        <v>0</v>
      </c>
      <c r="AB15" s="10">
        <f t="shared" si="34"/>
        <v>750000</v>
      </c>
      <c r="AC15" s="10">
        <f t="shared" si="34"/>
        <v>560000</v>
      </c>
      <c r="AD15" s="10">
        <f t="shared" si="34"/>
        <v>1310000</v>
      </c>
      <c r="AE15" s="10">
        <f t="shared" si="34"/>
        <v>0</v>
      </c>
      <c r="AF15" s="10">
        <f t="shared" si="34"/>
        <v>1310000</v>
      </c>
      <c r="AG15" s="10">
        <f t="shared" si="34"/>
        <v>0</v>
      </c>
      <c r="AH15" s="10">
        <f t="shared" si="34"/>
        <v>0</v>
      </c>
      <c r="AI15" s="10">
        <f t="shared" si="34"/>
        <v>0</v>
      </c>
      <c r="AJ15" s="10">
        <f t="shared" si="34"/>
        <v>0</v>
      </c>
      <c r="AK15" s="10">
        <f t="shared" si="34"/>
        <v>0</v>
      </c>
      <c r="AL15" s="10">
        <f t="shared" si="34"/>
        <v>0</v>
      </c>
      <c r="AM15" s="10">
        <f t="shared" si="34"/>
        <v>0</v>
      </c>
      <c r="AN15" s="10">
        <f t="shared" si="34"/>
        <v>529128</v>
      </c>
      <c r="AO15" s="10">
        <f t="shared" si="34"/>
        <v>300000</v>
      </c>
      <c r="AP15" s="10">
        <f t="shared" si="34"/>
        <v>829128</v>
      </c>
      <c r="AQ15" s="10">
        <f t="shared" si="34"/>
        <v>0</v>
      </c>
      <c r="AR15" s="10">
        <f t="shared" si="34"/>
        <v>829128</v>
      </c>
      <c r="AS15" s="10">
        <f t="shared" si="34"/>
        <v>0</v>
      </c>
      <c r="AT15" s="10">
        <f t="shared" si="34"/>
        <v>0</v>
      </c>
      <c r="AU15" s="10">
        <f t="shared" si="34"/>
        <v>0</v>
      </c>
      <c r="AV15" s="10">
        <f t="shared" si="34"/>
        <v>0</v>
      </c>
      <c r="AW15" s="10">
        <f t="shared" si="34"/>
        <v>0</v>
      </c>
      <c r="AX15" s="10">
        <f t="shared" si="34"/>
        <v>0</v>
      </c>
      <c r="AY15" s="10">
        <f t="shared" si="34"/>
        <v>0</v>
      </c>
      <c r="AZ15" s="10">
        <f t="shared" si="34"/>
        <v>0</v>
      </c>
      <c r="BA15" s="10">
        <f t="shared" si="34"/>
        <v>0</v>
      </c>
      <c r="BB15" s="10">
        <f t="shared" si="34"/>
        <v>0</v>
      </c>
      <c r="BC15" s="10">
        <f t="shared" si="34"/>
        <v>0</v>
      </c>
      <c r="BD15" s="10">
        <f t="shared" si="34"/>
        <v>0</v>
      </c>
      <c r="BE15" s="10">
        <f t="shared" si="34"/>
        <v>0</v>
      </c>
      <c r="BF15" s="10">
        <f t="shared" si="34"/>
        <v>800000</v>
      </c>
      <c r="BG15" s="10">
        <f t="shared" si="34"/>
        <v>0</v>
      </c>
      <c r="BH15" s="10">
        <f t="shared" si="34"/>
        <v>800000</v>
      </c>
      <c r="BI15" s="10">
        <f t="shared" si="34"/>
        <v>0</v>
      </c>
      <c r="BJ15" s="10">
        <f t="shared" si="34"/>
        <v>800000</v>
      </c>
      <c r="BK15" s="268"/>
      <c r="BL15" s="48">
        <f t="shared" si="2"/>
        <v>0</v>
      </c>
      <c r="BM15" s="48">
        <f t="shared" si="3"/>
        <v>1294128</v>
      </c>
      <c r="BN15" s="48">
        <f t="shared" si="4"/>
        <v>1025000</v>
      </c>
      <c r="BO15" s="48">
        <f t="shared" si="5"/>
        <v>2319128</v>
      </c>
      <c r="BP15" s="48">
        <f t="shared" si="6"/>
        <v>0</v>
      </c>
      <c r="BQ15" s="48">
        <f t="shared" si="7"/>
        <v>2319128</v>
      </c>
      <c r="BR15" s="48">
        <f t="shared" si="8"/>
        <v>1332000</v>
      </c>
      <c r="BS15" s="48">
        <f t="shared" si="9"/>
        <v>2132000</v>
      </c>
      <c r="BT15" s="48">
        <f t="shared" si="10"/>
        <v>1600000</v>
      </c>
      <c r="BU15" s="48">
        <f t="shared" si="11"/>
        <v>3732000</v>
      </c>
      <c r="BV15" s="48">
        <f t="shared" si="12"/>
        <v>0</v>
      </c>
      <c r="BW15" s="48">
        <f t="shared" si="13"/>
        <v>3732000</v>
      </c>
    </row>
    <row r="16" spans="1:75" s="15" customFormat="1" ht="12" customHeight="1">
      <c r="A16" s="12" t="s">
        <v>453</v>
      </c>
      <c r="B16" s="69" t="s">
        <v>26</v>
      </c>
      <c r="C16" s="14"/>
      <c r="D16" s="14">
        <v>0</v>
      </c>
      <c r="E16" s="14">
        <f t="shared" si="14"/>
        <v>0</v>
      </c>
      <c r="F16" s="14">
        <v>0</v>
      </c>
      <c r="G16" s="14"/>
      <c r="H16" s="14">
        <f t="shared" si="15"/>
        <v>0</v>
      </c>
      <c r="I16" s="14"/>
      <c r="J16" s="14">
        <v>0</v>
      </c>
      <c r="K16" s="14">
        <f t="shared" si="16"/>
        <v>0</v>
      </c>
      <c r="L16" s="14">
        <v>0</v>
      </c>
      <c r="M16" s="14"/>
      <c r="N16" s="14">
        <f t="shared" si="17"/>
        <v>0</v>
      </c>
      <c r="O16" s="14"/>
      <c r="P16" s="14">
        <v>0</v>
      </c>
      <c r="Q16" s="14">
        <f t="shared" si="18"/>
        <v>0</v>
      </c>
      <c r="R16" s="14">
        <v>0</v>
      </c>
      <c r="S16" s="14"/>
      <c r="T16" s="14">
        <f t="shared" si="19"/>
        <v>0</v>
      </c>
      <c r="U16" s="14"/>
      <c r="V16" s="14"/>
      <c r="W16" s="14">
        <f t="shared" si="20"/>
        <v>0</v>
      </c>
      <c r="X16" s="14"/>
      <c r="Y16" s="14"/>
      <c r="Z16" s="14">
        <f t="shared" si="21"/>
        <v>0</v>
      </c>
      <c r="AA16" s="14"/>
      <c r="AB16" s="14">
        <v>0</v>
      </c>
      <c r="AC16" s="14">
        <f t="shared" si="22"/>
        <v>0</v>
      </c>
      <c r="AD16" s="14">
        <v>0</v>
      </c>
      <c r="AE16" s="14"/>
      <c r="AF16" s="14">
        <f t="shared" si="23"/>
        <v>0</v>
      </c>
      <c r="AG16" s="14"/>
      <c r="AH16" s="14"/>
      <c r="AI16" s="14">
        <f t="shared" si="24"/>
        <v>0</v>
      </c>
      <c r="AJ16" s="14"/>
      <c r="AK16" s="14"/>
      <c r="AL16" s="14">
        <f t="shared" si="25"/>
        <v>0</v>
      </c>
      <c r="AM16" s="14"/>
      <c r="AN16" s="14">
        <v>0</v>
      </c>
      <c r="AO16" s="14">
        <f t="shared" si="26"/>
        <v>0</v>
      </c>
      <c r="AP16" s="14">
        <v>0</v>
      </c>
      <c r="AQ16" s="14"/>
      <c r="AR16" s="14">
        <f t="shared" si="27"/>
        <v>0</v>
      </c>
      <c r="AS16" s="14"/>
      <c r="AT16" s="14"/>
      <c r="AU16" s="14">
        <f t="shared" si="28"/>
        <v>0</v>
      </c>
      <c r="AV16" s="14"/>
      <c r="AW16" s="14"/>
      <c r="AX16" s="14">
        <f t="shared" si="29"/>
        <v>0</v>
      </c>
      <c r="AY16" s="14"/>
      <c r="AZ16" s="14"/>
      <c r="BA16" s="14">
        <f t="shared" si="30"/>
        <v>0</v>
      </c>
      <c r="BB16" s="14"/>
      <c r="BC16" s="14"/>
      <c r="BD16" s="14">
        <f t="shared" si="31"/>
        <v>0</v>
      </c>
      <c r="BE16" s="14"/>
      <c r="BF16" s="14">
        <v>0</v>
      </c>
      <c r="BG16" s="14">
        <f t="shared" si="32"/>
        <v>0</v>
      </c>
      <c r="BH16" s="14">
        <v>0</v>
      </c>
      <c r="BI16" s="14"/>
      <c r="BJ16" s="14">
        <f t="shared" si="33"/>
        <v>0</v>
      </c>
      <c r="BK16" s="269"/>
      <c r="BL16" s="48">
        <f t="shared" si="2"/>
        <v>0</v>
      </c>
      <c r="BM16" s="48"/>
      <c r="BN16" s="48">
        <f t="shared" ref="BN16:BN44" si="36">SUM(E16,Q16,AC16,AO16,BA16)</f>
        <v>0</v>
      </c>
      <c r="BO16" s="48">
        <f t="shared" ref="BO16:BO44" si="37">SUM(F16,R16,AD16,AP16,BB16)</f>
        <v>0</v>
      </c>
      <c r="BP16" s="48">
        <f t="shared" ref="BP16:BP44" si="38">SUM(G16,S16,AE16,AQ16,BC16)</f>
        <v>0</v>
      </c>
      <c r="BQ16" s="48">
        <f t="shared" ref="BQ16:BQ44" si="39">SUM(H16,T16,AF16,AR16,BD16)</f>
        <v>0</v>
      </c>
      <c r="BR16" s="48">
        <f t="shared" ref="BR16:BR44" si="40">SUM(I16,U16,AG16,AS16,BE16)</f>
        <v>0</v>
      </c>
      <c r="BS16" s="48"/>
      <c r="BT16" s="48">
        <f t="shared" ref="BT16:BT44" si="41">SUM(K16,W16,AI16,AU16,BG16)</f>
        <v>0</v>
      </c>
      <c r="BU16" s="48">
        <f t="shared" ref="BU16:BU44" si="42">SUM(L16,X16,AJ16,AV16,BH16)</f>
        <v>0</v>
      </c>
      <c r="BV16" s="48">
        <f t="shared" ref="BV16:BV44" si="43">SUM(M16,Y16,AK16,AW16,BI16)</f>
        <v>0</v>
      </c>
      <c r="BW16" s="48">
        <f t="shared" ref="BW16:BW44" si="44">SUM(N16,Z16,AL16,AX16,BJ16)</f>
        <v>0</v>
      </c>
    </row>
    <row r="17" spans="1:75" s="15" customFormat="1" ht="12" customHeight="1">
      <c r="A17" s="12" t="s">
        <v>454</v>
      </c>
      <c r="B17" s="72" t="s">
        <v>28</v>
      </c>
      <c r="C17" s="14"/>
      <c r="D17" s="14">
        <v>0</v>
      </c>
      <c r="E17" s="14">
        <f t="shared" si="14"/>
        <v>0</v>
      </c>
      <c r="F17" s="14">
        <v>0</v>
      </c>
      <c r="G17" s="14"/>
      <c r="H17" s="14">
        <f t="shared" si="15"/>
        <v>0</v>
      </c>
      <c r="I17" s="14"/>
      <c r="J17" s="14">
        <v>0</v>
      </c>
      <c r="K17" s="14">
        <f t="shared" si="16"/>
        <v>0</v>
      </c>
      <c r="L17" s="14">
        <v>0</v>
      </c>
      <c r="M17" s="14"/>
      <c r="N17" s="14">
        <f t="shared" si="17"/>
        <v>0</v>
      </c>
      <c r="O17" s="14"/>
      <c r="P17" s="14">
        <v>0</v>
      </c>
      <c r="Q17" s="14">
        <f t="shared" si="18"/>
        <v>0</v>
      </c>
      <c r="R17" s="14">
        <v>0</v>
      </c>
      <c r="S17" s="14"/>
      <c r="T17" s="14">
        <f t="shared" si="19"/>
        <v>0</v>
      </c>
      <c r="U17" s="14"/>
      <c r="V17" s="14"/>
      <c r="W17" s="14">
        <f t="shared" si="20"/>
        <v>0</v>
      </c>
      <c r="X17" s="14"/>
      <c r="Y17" s="14"/>
      <c r="Z17" s="14">
        <f t="shared" si="21"/>
        <v>0</v>
      </c>
      <c r="AA17" s="14"/>
      <c r="AB17" s="14">
        <v>0</v>
      </c>
      <c r="AC17" s="14">
        <f t="shared" si="22"/>
        <v>0</v>
      </c>
      <c r="AD17" s="14">
        <v>0</v>
      </c>
      <c r="AE17" s="14"/>
      <c r="AF17" s="14">
        <f t="shared" si="23"/>
        <v>0</v>
      </c>
      <c r="AG17" s="14"/>
      <c r="AH17" s="14"/>
      <c r="AI17" s="14">
        <f t="shared" si="24"/>
        <v>0</v>
      </c>
      <c r="AJ17" s="14"/>
      <c r="AK17" s="14"/>
      <c r="AL17" s="14">
        <f t="shared" si="25"/>
        <v>0</v>
      </c>
      <c r="AM17" s="14"/>
      <c r="AN17" s="14">
        <v>0</v>
      </c>
      <c r="AO17" s="14">
        <f t="shared" si="26"/>
        <v>0</v>
      </c>
      <c r="AP17" s="14">
        <v>0</v>
      </c>
      <c r="AQ17" s="14"/>
      <c r="AR17" s="14">
        <f t="shared" si="27"/>
        <v>0</v>
      </c>
      <c r="AS17" s="14"/>
      <c r="AT17" s="14"/>
      <c r="AU17" s="14">
        <f t="shared" si="28"/>
        <v>0</v>
      </c>
      <c r="AV17" s="14"/>
      <c r="AW17" s="14"/>
      <c r="AX17" s="14">
        <f t="shared" si="29"/>
        <v>0</v>
      </c>
      <c r="AY17" s="14"/>
      <c r="AZ17" s="14"/>
      <c r="BA17" s="14">
        <f t="shared" si="30"/>
        <v>0</v>
      </c>
      <c r="BB17" s="14"/>
      <c r="BC17" s="14"/>
      <c r="BD17" s="14">
        <f t="shared" si="31"/>
        <v>0</v>
      </c>
      <c r="BE17" s="14"/>
      <c r="BF17" s="14">
        <v>0</v>
      </c>
      <c r="BG17" s="14">
        <f t="shared" si="32"/>
        <v>0</v>
      </c>
      <c r="BH17" s="14">
        <v>0</v>
      </c>
      <c r="BI17" s="14"/>
      <c r="BJ17" s="14">
        <f t="shared" si="33"/>
        <v>0</v>
      </c>
      <c r="BK17" s="269"/>
      <c r="BL17" s="48">
        <f t="shared" si="2"/>
        <v>0</v>
      </c>
      <c r="BM17" s="48"/>
      <c r="BN17" s="48">
        <f t="shared" si="36"/>
        <v>0</v>
      </c>
      <c r="BO17" s="48">
        <f t="shared" si="37"/>
        <v>0</v>
      </c>
      <c r="BP17" s="48">
        <f t="shared" si="38"/>
        <v>0</v>
      </c>
      <c r="BQ17" s="48">
        <f t="shared" si="39"/>
        <v>0</v>
      </c>
      <c r="BR17" s="48">
        <f t="shared" si="40"/>
        <v>0</v>
      </c>
      <c r="BS17" s="48"/>
      <c r="BT17" s="48">
        <f t="shared" si="41"/>
        <v>0</v>
      </c>
      <c r="BU17" s="48">
        <f t="shared" si="42"/>
        <v>0</v>
      </c>
      <c r="BV17" s="48">
        <f t="shared" si="43"/>
        <v>0</v>
      </c>
      <c r="BW17" s="48">
        <f t="shared" si="44"/>
        <v>0</v>
      </c>
    </row>
    <row r="18" spans="1:75" s="15" customFormat="1" ht="12" customHeight="1">
      <c r="A18" s="12" t="s">
        <v>455</v>
      </c>
      <c r="B18" s="72" t="s">
        <v>30</v>
      </c>
      <c r="C18" s="14"/>
      <c r="D18" s="14">
        <v>0</v>
      </c>
      <c r="E18" s="14">
        <f t="shared" si="14"/>
        <v>0</v>
      </c>
      <c r="F18" s="14">
        <v>0</v>
      </c>
      <c r="G18" s="14"/>
      <c r="H18" s="14">
        <f t="shared" si="15"/>
        <v>0</v>
      </c>
      <c r="I18" s="14"/>
      <c r="J18" s="14">
        <v>0</v>
      </c>
      <c r="K18" s="14">
        <f t="shared" si="16"/>
        <v>0</v>
      </c>
      <c r="L18" s="14">
        <v>0</v>
      </c>
      <c r="M18" s="14"/>
      <c r="N18" s="14">
        <f t="shared" si="17"/>
        <v>0</v>
      </c>
      <c r="O18" s="14"/>
      <c r="P18" s="14">
        <v>0</v>
      </c>
      <c r="Q18" s="14">
        <f t="shared" si="18"/>
        <v>0</v>
      </c>
      <c r="R18" s="14">
        <v>0</v>
      </c>
      <c r="S18" s="14"/>
      <c r="T18" s="14">
        <f t="shared" si="19"/>
        <v>0</v>
      </c>
      <c r="U18" s="14"/>
      <c r="V18" s="14"/>
      <c r="W18" s="14">
        <f t="shared" si="20"/>
        <v>0</v>
      </c>
      <c r="X18" s="14"/>
      <c r="Y18" s="14"/>
      <c r="Z18" s="14">
        <f t="shared" si="21"/>
        <v>0</v>
      </c>
      <c r="AA18" s="14"/>
      <c r="AB18" s="14">
        <v>0</v>
      </c>
      <c r="AC18" s="14">
        <f t="shared" si="22"/>
        <v>0</v>
      </c>
      <c r="AD18" s="14">
        <v>0</v>
      </c>
      <c r="AE18" s="14"/>
      <c r="AF18" s="14">
        <f t="shared" si="23"/>
        <v>0</v>
      </c>
      <c r="AG18" s="14"/>
      <c r="AH18" s="14"/>
      <c r="AI18" s="14">
        <f t="shared" si="24"/>
        <v>0</v>
      </c>
      <c r="AJ18" s="14"/>
      <c r="AK18" s="14"/>
      <c r="AL18" s="14">
        <f t="shared" si="25"/>
        <v>0</v>
      </c>
      <c r="AM18" s="14"/>
      <c r="AN18" s="14">
        <v>0</v>
      </c>
      <c r="AO18" s="14">
        <f t="shared" si="26"/>
        <v>0</v>
      </c>
      <c r="AP18" s="14">
        <v>0</v>
      </c>
      <c r="AQ18" s="14"/>
      <c r="AR18" s="14">
        <f t="shared" si="27"/>
        <v>0</v>
      </c>
      <c r="AS18" s="14"/>
      <c r="AT18" s="14"/>
      <c r="AU18" s="14">
        <f t="shared" si="28"/>
        <v>0</v>
      </c>
      <c r="AV18" s="14"/>
      <c r="AW18" s="14"/>
      <c r="AX18" s="14">
        <f t="shared" si="29"/>
        <v>0</v>
      </c>
      <c r="AY18" s="14"/>
      <c r="AZ18" s="14"/>
      <c r="BA18" s="14">
        <f t="shared" si="30"/>
        <v>0</v>
      </c>
      <c r="BB18" s="14"/>
      <c r="BC18" s="14"/>
      <c r="BD18" s="14">
        <f t="shared" si="31"/>
        <v>0</v>
      </c>
      <c r="BE18" s="14"/>
      <c r="BF18" s="14">
        <v>0</v>
      </c>
      <c r="BG18" s="14">
        <f t="shared" si="32"/>
        <v>0</v>
      </c>
      <c r="BH18" s="14">
        <v>0</v>
      </c>
      <c r="BI18" s="14"/>
      <c r="BJ18" s="14">
        <f t="shared" si="33"/>
        <v>0</v>
      </c>
      <c r="BK18" s="269"/>
      <c r="BL18" s="48">
        <f t="shared" si="2"/>
        <v>0</v>
      </c>
      <c r="BM18" s="48"/>
      <c r="BN18" s="48">
        <f t="shared" si="36"/>
        <v>0</v>
      </c>
      <c r="BO18" s="48">
        <f t="shared" si="37"/>
        <v>0</v>
      </c>
      <c r="BP18" s="48">
        <f t="shared" si="38"/>
        <v>0</v>
      </c>
      <c r="BQ18" s="48">
        <f t="shared" si="39"/>
        <v>0</v>
      </c>
      <c r="BR18" s="48">
        <f t="shared" si="40"/>
        <v>0</v>
      </c>
      <c r="BS18" s="48"/>
      <c r="BT18" s="48">
        <f t="shared" si="41"/>
        <v>0</v>
      </c>
      <c r="BU18" s="48">
        <f t="shared" si="42"/>
        <v>0</v>
      </c>
      <c r="BV18" s="48">
        <f t="shared" si="43"/>
        <v>0</v>
      </c>
      <c r="BW18" s="48">
        <f t="shared" si="44"/>
        <v>0</v>
      </c>
    </row>
    <row r="19" spans="1:75" s="15" customFormat="1" ht="12" customHeight="1">
      <c r="A19" s="12" t="s">
        <v>456</v>
      </c>
      <c r="B19" s="72" t="s">
        <v>32</v>
      </c>
      <c r="C19" s="14"/>
      <c r="D19" s="14">
        <v>0</v>
      </c>
      <c r="E19" s="14">
        <f t="shared" si="14"/>
        <v>0</v>
      </c>
      <c r="F19" s="14">
        <v>0</v>
      </c>
      <c r="G19" s="14"/>
      <c r="H19" s="14">
        <f t="shared" si="15"/>
        <v>0</v>
      </c>
      <c r="I19" s="14"/>
      <c r="J19" s="14">
        <v>0</v>
      </c>
      <c r="K19" s="14">
        <f t="shared" si="16"/>
        <v>0</v>
      </c>
      <c r="L19" s="14">
        <v>0</v>
      </c>
      <c r="M19" s="14"/>
      <c r="N19" s="14">
        <f t="shared" si="17"/>
        <v>0</v>
      </c>
      <c r="O19" s="14"/>
      <c r="P19" s="14">
        <v>0</v>
      </c>
      <c r="Q19" s="14">
        <f t="shared" si="18"/>
        <v>0</v>
      </c>
      <c r="R19" s="14">
        <v>0</v>
      </c>
      <c r="S19" s="14"/>
      <c r="T19" s="14">
        <f t="shared" si="19"/>
        <v>0</v>
      </c>
      <c r="U19" s="14"/>
      <c r="V19" s="14"/>
      <c r="W19" s="14">
        <f t="shared" si="20"/>
        <v>0</v>
      </c>
      <c r="X19" s="14"/>
      <c r="Y19" s="14"/>
      <c r="Z19" s="14">
        <f t="shared" si="21"/>
        <v>0</v>
      </c>
      <c r="AA19" s="14"/>
      <c r="AB19" s="14">
        <v>0</v>
      </c>
      <c r="AC19" s="14">
        <f t="shared" si="22"/>
        <v>0</v>
      </c>
      <c r="AD19" s="14">
        <v>0</v>
      </c>
      <c r="AE19" s="14"/>
      <c r="AF19" s="14">
        <f t="shared" si="23"/>
        <v>0</v>
      </c>
      <c r="AG19" s="14"/>
      <c r="AH19" s="14"/>
      <c r="AI19" s="14">
        <f t="shared" si="24"/>
        <v>0</v>
      </c>
      <c r="AJ19" s="14"/>
      <c r="AK19" s="14"/>
      <c r="AL19" s="14">
        <f t="shared" si="25"/>
        <v>0</v>
      </c>
      <c r="AM19" s="14"/>
      <c r="AN19" s="14">
        <v>0</v>
      </c>
      <c r="AO19" s="14">
        <f t="shared" si="26"/>
        <v>0</v>
      </c>
      <c r="AP19" s="14">
        <v>0</v>
      </c>
      <c r="AQ19" s="14"/>
      <c r="AR19" s="14">
        <f t="shared" si="27"/>
        <v>0</v>
      </c>
      <c r="AS19" s="14"/>
      <c r="AT19" s="14"/>
      <c r="AU19" s="14">
        <f t="shared" si="28"/>
        <v>0</v>
      </c>
      <c r="AV19" s="14"/>
      <c r="AW19" s="14"/>
      <c r="AX19" s="14">
        <f t="shared" si="29"/>
        <v>0</v>
      </c>
      <c r="AY19" s="14"/>
      <c r="AZ19" s="14"/>
      <c r="BA19" s="14">
        <f t="shared" si="30"/>
        <v>0</v>
      </c>
      <c r="BB19" s="14"/>
      <c r="BC19" s="14"/>
      <c r="BD19" s="14">
        <f t="shared" si="31"/>
        <v>0</v>
      </c>
      <c r="BE19" s="14"/>
      <c r="BF19" s="14">
        <v>0</v>
      </c>
      <c r="BG19" s="14">
        <f t="shared" si="32"/>
        <v>0</v>
      </c>
      <c r="BH19" s="14">
        <v>0</v>
      </c>
      <c r="BI19" s="14"/>
      <c r="BJ19" s="14">
        <f t="shared" si="33"/>
        <v>0</v>
      </c>
      <c r="BK19" s="269"/>
      <c r="BL19" s="48">
        <f t="shared" si="2"/>
        <v>0</v>
      </c>
      <c r="BM19" s="48"/>
      <c r="BN19" s="48">
        <f t="shared" si="36"/>
        <v>0</v>
      </c>
      <c r="BO19" s="48">
        <f t="shared" si="37"/>
        <v>0</v>
      </c>
      <c r="BP19" s="48">
        <f t="shared" si="38"/>
        <v>0</v>
      </c>
      <c r="BQ19" s="48">
        <f t="shared" si="39"/>
        <v>0</v>
      </c>
      <c r="BR19" s="48">
        <f t="shared" si="40"/>
        <v>0</v>
      </c>
      <c r="BS19" s="48"/>
      <c r="BT19" s="48">
        <f t="shared" si="41"/>
        <v>0</v>
      </c>
      <c r="BU19" s="48">
        <f t="shared" si="42"/>
        <v>0</v>
      </c>
      <c r="BV19" s="48">
        <f t="shared" si="43"/>
        <v>0</v>
      </c>
      <c r="BW19" s="48">
        <f t="shared" si="44"/>
        <v>0</v>
      </c>
    </row>
    <row r="20" spans="1:75" s="15" customFormat="1" ht="12" customHeight="1" thickBot="1">
      <c r="A20" s="12" t="s">
        <v>457</v>
      </c>
      <c r="B20" s="13" t="s">
        <v>280</v>
      </c>
      <c r="C20" s="14"/>
      <c r="D20" s="14">
        <v>0</v>
      </c>
      <c r="E20" s="14">
        <f t="shared" si="14"/>
        <v>0</v>
      </c>
      <c r="F20" s="14">
        <v>0</v>
      </c>
      <c r="G20" s="14"/>
      <c r="H20" s="14">
        <f t="shared" si="15"/>
        <v>0</v>
      </c>
      <c r="I20" s="14">
        <v>1332000</v>
      </c>
      <c r="J20" s="14">
        <v>1332000</v>
      </c>
      <c r="K20" s="14">
        <f t="shared" si="16"/>
        <v>1600000</v>
      </c>
      <c r="L20" s="14">
        <v>2932000</v>
      </c>
      <c r="M20" s="14"/>
      <c r="N20" s="14">
        <f t="shared" si="17"/>
        <v>2932000</v>
      </c>
      <c r="O20" s="14"/>
      <c r="P20" s="14">
        <v>15000</v>
      </c>
      <c r="Q20" s="14">
        <f t="shared" si="18"/>
        <v>165000</v>
      </c>
      <c r="R20" s="14">
        <v>180000</v>
      </c>
      <c r="S20" s="14"/>
      <c r="T20" s="14">
        <f t="shared" si="19"/>
        <v>180000</v>
      </c>
      <c r="U20" s="14"/>
      <c r="V20" s="14"/>
      <c r="W20" s="14">
        <f t="shared" si="20"/>
        <v>0</v>
      </c>
      <c r="X20" s="14"/>
      <c r="Y20" s="14"/>
      <c r="Z20" s="14">
        <f t="shared" si="21"/>
        <v>0</v>
      </c>
      <c r="AA20" s="14"/>
      <c r="AB20" s="14">
        <v>750000</v>
      </c>
      <c r="AC20" s="14">
        <f t="shared" si="22"/>
        <v>560000</v>
      </c>
      <c r="AD20" s="14">
        <v>1310000</v>
      </c>
      <c r="AE20" s="14"/>
      <c r="AF20" s="14">
        <f t="shared" si="23"/>
        <v>1310000</v>
      </c>
      <c r="AG20" s="14"/>
      <c r="AH20" s="14"/>
      <c r="AI20" s="14">
        <f t="shared" si="24"/>
        <v>0</v>
      </c>
      <c r="AJ20" s="14"/>
      <c r="AK20" s="14"/>
      <c r="AL20" s="14">
        <f t="shared" si="25"/>
        <v>0</v>
      </c>
      <c r="AM20" s="14"/>
      <c r="AN20" s="14">
        <v>529128</v>
      </c>
      <c r="AO20" s="14">
        <f t="shared" si="26"/>
        <v>300000</v>
      </c>
      <c r="AP20" s="14">
        <v>829128</v>
      </c>
      <c r="AQ20" s="14"/>
      <c r="AR20" s="14">
        <f t="shared" si="27"/>
        <v>829128</v>
      </c>
      <c r="AS20" s="14"/>
      <c r="AT20" s="14"/>
      <c r="AU20" s="14">
        <f t="shared" si="28"/>
        <v>0</v>
      </c>
      <c r="AV20" s="14"/>
      <c r="AW20" s="14"/>
      <c r="AX20" s="14">
        <f t="shared" si="29"/>
        <v>0</v>
      </c>
      <c r="AY20" s="14"/>
      <c r="AZ20" s="14"/>
      <c r="BA20" s="14">
        <f t="shared" si="30"/>
        <v>0</v>
      </c>
      <c r="BB20" s="14"/>
      <c r="BC20" s="14"/>
      <c r="BD20" s="14">
        <f t="shared" si="31"/>
        <v>0</v>
      </c>
      <c r="BE20" s="14"/>
      <c r="BF20" s="14">
        <v>800000</v>
      </c>
      <c r="BG20" s="14">
        <f t="shared" si="32"/>
        <v>0</v>
      </c>
      <c r="BH20" s="14">
        <v>800000</v>
      </c>
      <c r="BI20" s="14"/>
      <c r="BJ20" s="14">
        <f t="shared" si="33"/>
        <v>800000</v>
      </c>
      <c r="BK20" s="269"/>
      <c r="BL20" s="48">
        <f t="shared" si="2"/>
        <v>0</v>
      </c>
      <c r="BM20" s="48">
        <f t="shared" ref="BM20" si="45">SUM(D20,P20,AB20,AN20,AZ20)</f>
        <v>1294128</v>
      </c>
      <c r="BN20" s="48">
        <f t="shared" si="36"/>
        <v>1025000</v>
      </c>
      <c r="BO20" s="48">
        <f t="shared" si="37"/>
        <v>2319128</v>
      </c>
      <c r="BP20" s="48">
        <f t="shared" si="38"/>
        <v>0</v>
      </c>
      <c r="BQ20" s="48">
        <f t="shared" si="39"/>
        <v>2319128</v>
      </c>
      <c r="BR20" s="48">
        <f t="shared" si="40"/>
        <v>1332000</v>
      </c>
      <c r="BS20" s="48">
        <f t="shared" ref="BS20" si="46">SUM(J20,V20,AH20,AT20,BF20)</f>
        <v>2132000</v>
      </c>
      <c r="BT20" s="48">
        <f t="shared" si="41"/>
        <v>1600000</v>
      </c>
      <c r="BU20" s="48">
        <f t="shared" si="42"/>
        <v>3732000</v>
      </c>
      <c r="BV20" s="48">
        <f t="shared" si="43"/>
        <v>0</v>
      </c>
      <c r="BW20" s="48">
        <f t="shared" si="44"/>
        <v>3732000</v>
      </c>
    </row>
    <row r="21" spans="1:75" s="15" customFormat="1" ht="12" customHeight="1" thickBot="1">
      <c r="A21" s="17" t="s">
        <v>35</v>
      </c>
      <c r="B21" s="18" t="s">
        <v>190</v>
      </c>
      <c r="C21" s="19"/>
      <c r="D21" s="19">
        <v>0</v>
      </c>
      <c r="E21" s="19">
        <f t="shared" si="14"/>
        <v>0</v>
      </c>
      <c r="F21" s="19">
        <v>0</v>
      </c>
      <c r="G21" s="19"/>
      <c r="H21" s="19">
        <f t="shared" si="15"/>
        <v>0</v>
      </c>
      <c r="I21" s="19"/>
      <c r="J21" s="19">
        <v>0</v>
      </c>
      <c r="K21" s="19">
        <f t="shared" si="16"/>
        <v>0</v>
      </c>
      <c r="L21" s="19">
        <v>0</v>
      </c>
      <c r="M21" s="19"/>
      <c r="N21" s="19">
        <f t="shared" si="17"/>
        <v>0</v>
      </c>
      <c r="O21" s="19"/>
      <c r="P21" s="19">
        <v>0</v>
      </c>
      <c r="Q21" s="19">
        <f t="shared" si="18"/>
        <v>0</v>
      </c>
      <c r="R21" s="19">
        <v>0</v>
      </c>
      <c r="S21" s="19"/>
      <c r="T21" s="19">
        <f t="shared" si="19"/>
        <v>0</v>
      </c>
      <c r="U21" s="19"/>
      <c r="V21" s="19"/>
      <c r="W21" s="19">
        <f t="shared" si="20"/>
        <v>0</v>
      </c>
      <c r="X21" s="19"/>
      <c r="Y21" s="19"/>
      <c r="Z21" s="19">
        <f t="shared" si="21"/>
        <v>0</v>
      </c>
      <c r="AA21" s="19"/>
      <c r="AB21" s="19">
        <v>0</v>
      </c>
      <c r="AC21" s="19">
        <f t="shared" si="22"/>
        <v>0</v>
      </c>
      <c r="AD21" s="19">
        <v>0</v>
      </c>
      <c r="AE21" s="19"/>
      <c r="AF21" s="19">
        <f t="shared" si="23"/>
        <v>0</v>
      </c>
      <c r="AG21" s="19"/>
      <c r="AH21" s="19"/>
      <c r="AI21" s="19">
        <f t="shared" si="24"/>
        <v>0</v>
      </c>
      <c r="AJ21" s="19"/>
      <c r="AK21" s="19"/>
      <c r="AL21" s="19">
        <f t="shared" si="25"/>
        <v>0</v>
      </c>
      <c r="AM21" s="19"/>
      <c r="AN21" s="19">
        <v>0</v>
      </c>
      <c r="AO21" s="19">
        <f t="shared" si="26"/>
        <v>0</v>
      </c>
      <c r="AP21" s="19">
        <v>0</v>
      </c>
      <c r="AQ21" s="19"/>
      <c r="AR21" s="19">
        <f t="shared" si="27"/>
        <v>0</v>
      </c>
      <c r="AS21" s="19"/>
      <c r="AT21" s="19"/>
      <c r="AU21" s="19">
        <f t="shared" si="28"/>
        <v>0</v>
      </c>
      <c r="AV21" s="19"/>
      <c r="AW21" s="19"/>
      <c r="AX21" s="19">
        <f t="shared" si="29"/>
        <v>0</v>
      </c>
      <c r="AY21" s="19"/>
      <c r="AZ21" s="19"/>
      <c r="BA21" s="19">
        <f t="shared" si="30"/>
        <v>0</v>
      </c>
      <c r="BB21" s="19"/>
      <c r="BC21" s="19"/>
      <c r="BD21" s="19">
        <f t="shared" si="31"/>
        <v>0</v>
      </c>
      <c r="BE21" s="19"/>
      <c r="BF21" s="19">
        <v>0</v>
      </c>
      <c r="BG21" s="19">
        <f t="shared" si="32"/>
        <v>0</v>
      </c>
      <c r="BH21" s="19">
        <v>0</v>
      </c>
      <c r="BI21" s="19"/>
      <c r="BJ21" s="19">
        <f t="shared" si="33"/>
        <v>0</v>
      </c>
      <c r="BK21" s="270"/>
      <c r="BL21" s="48">
        <f t="shared" si="2"/>
        <v>0</v>
      </c>
      <c r="BM21" s="48"/>
      <c r="BN21" s="48">
        <f t="shared" si="36"/>
        <v>0</v>
      </c>
      <c r="BO21" s="48">
        <f t="shared" si="37"/>
        <v>0</v>
      </c>
      <c r="BP21" s="48">
        <f t="shared" si="38"/>
        <v>0</v>
      </c>
      <c r="BQ21" s="48">
        <f t="shared" si="39"/>
        <v>0</v>
      </c>
      <c r="BR21" s="48">
        <f t="shared" si="40"/>
        <v>0</v>
      </c>
      <c r="BS21" s="48"/>
      <c r="BT21" s="48">
        <f t="shared" si="41"/>
        <v>0</v>
      </c>
      <c r="BU21" s="48">
        <f t="shared" si="42"/>
        <v>0</v>
      </c>
      <c r="BV21" s="48">
        <f t="shared" si="43"/>
        <v>0</v>
      </c>
      <c r="BW21" s="48">
        <f t="shared" si="44"/>
        <v>0</v>
      </c>
    </row>
    <row r="22" spans="1:75" s="15" customFormat="1" ht="12" customHeight="1" thickBot="1">
      <c r="A22" s="17" t="s">
        <v>151</v>
      </c>
      <c r="B22" s="18" t="s">
        <v>281</v>
      </c>
      <c r="C22" s="10">
        <f>+C23+C27</f>
        <v>0</v>
      </c>
      <c r="D22" s="10">
        <f t="shared" ref="D22:BJ22" si="47">+D23+D27</f>
        <v>0</v>
      </c>
      <c r="E22" s="10">
        <f t="shared" si="47"/>
        <v>0</v>
      </c>
      <c r="F22" s="10">
        <f t="shared" si="47"/>
        <v>0</v>
      </c>
      <c r="G22" s="10">
        <f t="shared" si="47"/>
        <v>0</v>
      </c>
      <c r="H22" s="10">
        <f t="shared" si="47"/>
        <v>0</v>
      </c>
      <c r="I22" s="10">
        <f t="shared" si="47"/>
        <v>0</v>
      </c>
      <c r="J22" s="10">
        <f t="shared" si="47"/>
        <v>0</v>
      </c>
      <c r="K22" s="10">
        <f t="shared" si="47"/>
        <v>0</v>
      </c>
      <c r="L22" s="10">
        <f t="shared" si="47"/>
        <v>0</v>
      </c>
      <c r="M22" s="10">
        <f t="shared" si="47"/>
        <v>0</v>
      </c>
      <c r="N22" s="10">
        <f t="shared" ref="N22" si="48">+N23+N27</f>
        <v>0</v>
      </c>
      <c r="O22" s="10">
        <f t="shared" si="47"/>
        <v>0</v>
      </c>
      <c r="P22" s="10">
        <f t="shared" si="47"/>
        <v>0</v>
      </c>
      <c r="Q22" s="10">
        <f t="shared" si="47"/>
        <v>0</v>
      </c>
      <c r="R22" s="10">
        <f t="shared" si="47"/>
        <v>0</v>
      </c>
      <c r="S22" s="10">
        <f t="shared" si="47"/>
        <v>0</v>
      </c>
      <c r="T22" s="10">
        <f t="shared" si="47"/>
        <v>0</v>
      </c>
      <c r="U22" s="10">
        <f t="shared" si="47"/>
        <v>0</v>
      </c>
      <c r="V22" s="10">
        <f t="shared" si="47"/>
        <v>0</v>
      </c>
      <c r="W22" s="10">
        <f t="shared" si="47"/>
        <v>0</v>
      </c>
      <c r="X22" s="10">
        <f t="shared" si="47"/>
        <v>0</v>
      </c>
      <c r="Y22" s="10">
        <f t="shared" si="47"/>
        <v>0</v>
      </c>
      <c r="Z22" s="10">
        <f t="shared" si="47"/>
        <v>0</v>
      </c>
      <c r="AA22" s="10">
        <f t="shared" si="47"/>
        <v>0</v>
      </c>
      <c r="AB22" s="10">
        <f t="shared" si="47"/>
        <v>0</v>
      </c>
      <c r="AC22" s="10">
        <f t="shared" si="47"/>
        <v>0</v>
      </c>
      <c r="AD22" s="10">
        <f t="shared" si="47"/>
        <v>0</v>
      </c>
      <c r="AE22" s="10">
        <f t="shared" si="47"/>
        <v>0</v>
      </c>
      <c r="AF22" s="10">
        <f t="shared" si="47"/>
        <v>0</v>
      </c>
      <c r="AG22" s="10">
        <f t="shared" si="47"/>
        <v>0</v>
      </c>
      <c r="AH22" s="10">
        <f t="shared" si="47"/>
        <v>0</v>
      </c>
      <c r="AI22" s="10">
        <f t="shared" si="47"/>
        <v>0</v>
      </c>
      <c r="AJ22" s="10">
        <f t="shared" si="47"/>
        <v>0</v>
      </c>
      <c r="AK22" s="10">
        <f t="shared" si="47"/>
        <v>0</v>
      </c>
      <c r="AL22" s="10">
        <f t="shared" si="47"/>
        <v>0</v>
      </c>
      <c r="AM22" s="10">
        <f t="shared" si="47"/>
        <v>0</v>
      </c>
      <c r="AN22" s="10">
        <f t="shared" si="47"/>
        <v>0</v>
      </c>
      <c r="AO22" s="10">
        <f t="shared" si="47"/>
        <v>0</v>
      </c>
      <c r="AP22" s="10">
        <f t="shared" si="47"/>
        <v>0</v>
      </c>
      <c r="AQ22" s="10">
        <f t="shared" si="47"/>
        <v>0</v>
      </c>
      <c r="AR22" s="10">
        <f t="shared" si="47"/>
        <v>0</v>
      </c>
      <c r="AS22" s="10">
        <f t="shared" si="47"/>
        <v>0</v>
      </c>
      <c r="AT22" s="10">
        <f t="shared" si="47"/>
        <v>0</v>
      </c>
      <c r="AU22" s="10">
        <f t="shared" si="47"/>
        <v>0</v>
      </c>
      <c r="AV22" s="10">
        <f t="shared" si="47"/>
        <v>0</v>
      </c>
      <c r="AW22" s="10">
        <f t="shared" si="47"/>
        <v>0</v>
      </c>
      <c r="AX22" s="10">
        <f t="shared" si="47"/>
        <v>0</v>
      </c>
      <c r="AY22" s="10">
        <f t="shared" si="47"/>
        <v>0</v>
      </c>
      <c r="AZ22" s="10">
        <f t="shared" si="47"/>
        <v>0</v>
      </c>
      <c r="BA22" s="10">
        <f t="shared" si="47"/>
        <v>0</v>
      </c>
      <c r="BB22" s="10">
        <f t="shared" si="47"/>
        <v>0</v>
      </c>
      <c r="BC22" s="10">
        <f t="shared" si="47"/>
        <v>0</v>
      </c>
      <c r="BD22" s="10">
        <f t="shared" si="47"/>
        <v>0</v>
      </c>
      <c r="BE22" s="10">
        <f t="shared" si="47"/>
        <v>0</v>
      </c>
      <c r="BF22" s="10">
        <f t="shared" si="47"/>
        <v>0</v>
      </c>
      <c r="BG22" s="10">
        <f t="shared" si="47"/>
        <v>0</v>
      </c>
      <c r="BH22" s="10">
        <f t="shared" si="47"/>
        <v>0</v>
      </c>
      <c r="BI22" s="10">
        <f t="shared" si="47"/>
        <v>0</v>
      </c>
      <c r="BJ22" s="10">
        <f t="shared" si="47"/>
        <v>0</v>
      </c>
      <c r="BK22" s="268"/>
      <c r="BL22" s="48">
        <f t="shared" si="2"/>
        <v>0</v>
      </c>
      <c r="BM22" s="48"/>
      <c r="BN22" s="48">
        <f t="shared" si="36"/>
        <v>0</v>
      </c>
      <c r="BO22" s="48">
        <f t="shared" si="37"/>
        <v>0</v>
      </c>
      <c r="BP22" s="48">
        <f t="shared" si="38"/>
        <v>0</v>
      </c>
      <c r="BQ22" s="48">
        <f t="shared" si="39"/>
        <v>0</v>
      </c>
      <c r="BR22" s="48">
        <f t="shared" si="40"/>
        <v>0</v>
      </c>
      <c r="BS22" s="48"/>
      <c r="BT22" s="48">
        <f t="shared" si="41"/>
        <v>0</v>
      </c>
      <c r="BU22" s="48">
        <f t="shared" si="42"/>
        <v>0</v>
      </c>
      <c r="BV22" s="48">
        <f t="shared" si="43"/>
        <v>0</v>
      </c>
      <c r="BW22" s="48">
        <f t="shared" si="44"/>
        <v>0</v>
      </c>
    </row>
    <row r="23" spans="1:75" s="15" customFormat="1" ht="12" customHeight="1">
      <c r="A23" s="20" t="s">
        <v>458</v>
      </c>
      <c r="B23" s="69" t="s">
        <v>38</v>
      </c>
      <c r="C23" s="22"/>
      <c r="D23" s="22">
        <v>0</v>
      </c>
      <c r="E23" s="22">
        <f t="shared" si="14"/>
        <v>0</v>
      </c>
      <c r="F23" s="22">
        <v>0</v>
      </c>
      <c r="G23" s="22"/>
      <c r="H23" s="22">
        <f t="shared" si="15"/>
        <v>0</v>
      </c>
      <c r="I23" s="22"/>
      <c r="J23" s="22">
        <v>0</v>
      </c>
      <c r="K23" s="22">
        <f t="shared" si="16"/>
        <v>0</v>
      </c>
      <c r="L23" s="22">
        <v>0</v>
      </c>
      <c r="M23" s="22"/>
      <c r="N23" s="22">
        <f t="shared" si="17"/>
        <v>0</v>
      </c>
      <c r="O23" s="22"/>
      <c r="P23" s="22">
        <v>0</v>
      </c>
      <c r="Q23" s="22">
        <f t="shared" si="18"/>
        <v>0</v>
      </c>
      <c r="R23" s="22">
        <v>0</v>
      </c>
      <c r="S23" s="22"/>
      <c r="T23" s="22">
        <f t="shared" si="19"/>
        <v>0</v>
      </c>
      <c r="U23" s="22"/>
      <c r="V23" s="22"/>
      <c r="W23" s="22">
        <f t="shared" si="20"/>
        <v>0</v>
      </c>
      <c r="X23" s="22"/>
      <c r="Y23" s="22"/>
      <c r="Z23" s="22">
        <f t="shared" si="21"/>
        <v>0</v>
      </c>
      <c r="AA23" s="22"/>
      <c r="AB23" s="22">
        <v>0</v>
      </c>
      <c r="AC23" s="22">
        <f t="shared" si="22"/>
        <v>0</v>
      </c>
      <c r="AD23" s="22">
        <v>0</v>
      </c>
      <c r="AE23" s="22"/>
      <c r="AF23" s="22">
        <f t="shared" si="23"/>
        <v>0</v>
      </c>
      <c r="AG23" s="22"/>
      <c r="AH23" s="22"/>
      <c r="AI23" s="22">
        <f t="shared" si="24"/>
        <v>0</v>
      </c>
      <c r="AJ23" s="22"/>
      <c r="AK23" s="22"/>
      <c r="AL23" s="22">
        <f t="shared" si="25"/>
        <v>0</v>
      </c>
      <c r="AM23" s="22"/>
      <c r="AN23" s="22">
        <v>0</v>
      </c>
      <c r="AO23" s="22">
        <f t="shared" si="26"/>
        <v>0</v>
      </c>
      <c r="AP23" s="22">
        <v>0</v>
      </c>
      <c r="AQ23" s="22"/>
      <c r="AR23" s="22">
        <f t="shared" si="27"/>
        <v>0</v>
      </c>
      <c r="AS23" s="22"/>
      <c r="AT23" s="22"/>
      <c r="AU23" s="22">
        <f t="shared" si="28"/>
        <v>0</v>
      </c>
      <c r="AV23" s="22"/>
      <c r="AW23" s="22"/>
      <c r="AX23" s="22">
        <f t="shared" si="29"/>
        <v>0</v>
      </c>
      <c r="AY23" s="22"/>
      <c r="AZ23" s="22"/>
      <c r="BA23" s="22">
        <f t="shared" si="30"/>
        <v>0</v>
      </c>
      <c r="BB23" s="22"/>
      <c r="BC23" s="22"/>
      <c r="BD23" s="22">
        <f t="shared" si="31"/>
        <v>0</v>
      </c>
      <c r="BE23" s="22"/>
      <c r="BF23" s="22">
        <v>0</v>
      </c>
      <c r="BG23" s="22">
        <f t="shared" si="32"/>
        <v>0</v>
      </c>
      <c r="BH23" s="22">
        <v>0</v>
      </c>
      <c r="BI23" s="22"/>
      <c r="BJ23" s="22">
        <f t="shared" si="33"/>
        <v>0</v>
      </c>
      <c r="BK23" s="271"/>
      <c r="BL23" s="48">
        <f t="shared" si="2"/>
        <v>0</v>
      </c>
      <c r="BM23" s="48"/>
      <c r="BN23" s="48">
        <f t="shared" si="36"/>
        <v>0</v>
      </c>
      <c r="BO23" s="48">
        <f t="shared" si="37"/>
        <v>0</v>
      </c>
      <c r="BP23" s="48">
        <f t="shared" si="38"/>
        <v>0</v>
      </c>
      <c r="BQ23" s="48">
        <f t="shared" si="39"/>
        <v>0</v>
      </c>
      <c r="BR23" s="48">
        <f t="shared" si="40"/>
        <v>0</v>
      </c>
      <c r="BS23" s="48"/>
      <c r="BT23" s="48">
        <f t="shared" si="41"/>
        <v>0</v>
      </c>
      <c r="BU23" s="48">
        <f t="shared" si="42"/>
        <v>0</v>
      </c>
      <c r="BV23" s="48">
        <f t="shared" si="43"/>
        <v>0</v>
      </c>
      <c r="BW23" s="48">
        <f t="shared" si="44"/>
        <v>0</v>
      </c>
    </row>
    <row r="24" spans="1:75" s="15" customFormat="1" ht="12" customHeight="1">
      <c r="A24" s="20" t="s">
        <v>459</v>
      </c>
      <c r="B24" s="72" t="s">
        <v>40</v>
      </c>
      <c r="C24" s="73"/>
      <c r="D24" s="73">
        <v>0</v>
      </c>
      <c r="E24" s="73">
        <f t="shared" si="14"/>
        <v>0</v>
      </c>
      <c r="F24" s="73">
        <v>0</v>
      </c>
      <c r="G24" s="73"/>
      <c r="H24" s="73">
        <f t="shared" si="15"/>
        <v>0</v>
      </c>
      <c r="I24" s="73"/>
      <c r="J24" s="73">
        <v>0</v>
      </c>
      <c r="K24" s="73">
        <f t="shared" si="16"/>
        <v>0</v>
      </c>
      <c r="L24" s="73">
        <v>0</v>
      </c>
      <c r="M24" s="73"/>
      <c r="N24" s="73">
        <f t="shared" si="17"/>
        <v>0</v>
      </c>
      <c r="O24" s="73"/>
      <c r="P24" s="73">
        <v>0</v>
      </c>
      <c r="Q24" s="73">
        <f t="shared" si="18"/>
        <v>0</v>
      </c>
      <c r="R24" s="73">
        <v>0</v>
      </c>
      <c r="S24" s="73"/>
      <c r="T24" s="73">
        <f t="shared" si="19"/>
        <v>0</v>
      </c>
      <c r="U24" s="73"/>
      <c r="V24" s="73"/>
      <c r="W24" s="73">
        <f t="shared" si="20"/>
        <v>0</v>
      </c>
      <c r="X24" s="73"/>
      <c r="Y24" s="73"/>
      <c r="Z24" s="73">
        <f t="shared" si="21"/>
        <v>0</v>
      </c>
      <c r="AA24" s="73"/>
      <c r="AB24" s="73">
        <v>0</v>
      </c>
      <c r="AC24" s="73">
        <f t="shared" si="22"/>
        <v>0</v>
      </c>
      <c r="AD24" s="73">
        <v>0</v>
      </c>
      <c r="AE24" s="73"/>
      <c r="AF24" s="73">
        <f t="shared" si="23"/>
        <v>0</v>
      </c>
      <c r="AG24" s="73"/>
      <c r="AH24" s="73"/>
      <c r="AI24" s="73">
        <f t="shared" si="24"/>
        <v>0</v>
      </c>
      <c r="AJ24" s="73"/>
      <c r="AK24" s="73"/>
      <c r="AL24" s="73">
        <f t="shared" si="25"/>
        <v>0</v>
      </c>
      <c r="AM24" s="73"/>
      <c r="AN24" s="73">
        <v>0</v>
      </c>
      <c r="AO24" s="73">
        <f t="shared" si="26"/>
        <v>0</v>
      </c>
      <c r="AP24" s="73">
        <v>0</v>
      </c>
      <c r="AQ24" s="73"/>
      <c r="AR24" s="73">
        <f t="shared" si="27"/>
        <v>0</v>
      </c>
      <c r="AS24" s="73"/>
      <c r="AT24" s="73"/>
      <c r="AU24" s="73">
        <f t="shared" si="28"/>
        <v>0</v>
      </c>
      <c r="AV24" s="73"/>
      <c r="AW24" s="73"/>
      <c r="AX24" s="73">
        <f t="shared" si="29"/>
        <v>0</v>
      </c>
      <c r="AY24" s="73"/>
      <c r="AZ24" s="73"/>
      <c r="BA24" s="73">
        <f t="shared" si="30"/>
        <v>0</v>
      </c>
      <c r="BB24" s="73"/>
      <c r="BC24" s="73"/>
      <c r="BD24" s="73">
        <f t="shared" si="31"/>
        <v>0</v>
      </c>
      <c r="BE24" s="73"/>
      <c r="BF24" s="73">
        <v>0</v>
      </c>
      <c r="BG24" s="73">
        <f t="shared" si="32"/>
        <v>0</v>
      </c>
      <c r="BH24" s="73">
        <v>0</v>
      </c>
      <c r="BI24" s="73"/>
      <c r="BJ24" s="73">
        <f t="shared" si="33"/>
        <v>0</v>
      </c>
      <c r="BK24" s="271"/>
      <c r="BL24" s="48">
        <f t="shared" si="2"/>
        <v>0</v>
      </c>
      <c r="BM24" s="48"/>
      <c r="BN24" s="48">
        <f t="shared" si="36"/>
        <v>0</v>
      </c>
      <c r="BO24" s="48">
        <f t="shared" si="37"/>
        <v>0</v>
      </c>
      <c r="BP24" s="48">
        <f t="shared" si="38"/>
        <v>0</v>
      </c>
      <c r="BQ24" s="48">
        <f t="shared" si="39"/>
        <v>0</v>
      </c>
      <c r="BR24" s="48">
        <f t="shared" si="40"/>
        <v>0</v>
      </c>
      <c r="BS24" s="48"/>
      <c r="BT24" s="48">
        <f t="shared" si="41"/>
        <v>0</v>
      </c>
      <c r="BU24" s="48">
        <f t="shared" si="42"/>
        <v>0</v>
      </c>
      <c r="BV24" s="48">
        <f t="shared" si="43"/>
        <v>0</v>
      </c>
      <c r="BW24" s="48">
        <f t="shared" si="44"/>
        <v>0</v>
      </c>
    </row>
    <row r="25" spans="1:75" s="15" customFormat="1" ht="12" customHeight="1">
      <c r="A25" s="20" t="s">
        <v>460</v>
      </c>
      <c r="B25" s="72" t="s">
        <v>42</v>
      </c>
      <c r="C25" s="73"/>
      <c r="D25" s="73">
        <v>0</v>
      </c>
      <c r="E25" s="73">
        <f t="shared" si="14"/>
        <v>0</v>
      </c>
      <c r="F25" s="73">
        <v>0</v>
      </c>
      <c r="G25" s="73"/>
      <c r="H25" s="73">
        <f t="shared" si="15"/>
        <v>0</v>
      </c>
      <c r="I25" s="73"/>
      <c r="J25" s="73">
        <v>0</v>
      </c>
      <c r="K25" s="73">
        <f t="shared" si="16"/>
        <v>0</v>
      </c>
      <c r="L25" s="73">
        <v>0</v>
      </c>
      <c r="M25" s="73"/>
      <c r="N25" s="73">
        <f t="shared" si="17"/>
        <v>0</v>
      </c>
      <c r="O25" s="73"/>
      <c r="P25" s="73">
        <v>0</v>
      </c>
      <c r="Q25" s="73">
        <f t="shared" si="18"/>
        <v>0</v>
      </c>
      <c r="R25" s="73">
        <v>0</v>
      </c>
      <c r="S25" s="73"/>
      <c r="T25" s="73">
        <f t="shared" si="19"/>
        <v>0</v>
      </c>
      <c r="U25" s="73"/>
      <c r="V25" s="73"/>
      <c r="W25" s="73">
        <f t="shared" si="20"/>
        <v>0</v>
      </c>
      <c r="X25" s="73"/>
      <c r="Y25" s="73"/>
      <c r="Z25" s="73">
        <f t="shared" si="21"/>
        <v>0</v>
      </c>
      <c r="AA25" s="73"/>
      <c r="AB25" s="73">
        <v>0</v>
      </c>
      <c r="AC25" s="73">
        <f t="shared" si="22"/>
        <v>0</v>
      </c>
      <c r="AD25" s="73">
        <v>0</v>
      </c>
      <c r="AE25" s="73"/>
      <c r="AF25" s="73">
        <f t="shared" si="23"/>
        <v>0</v>
      </c>
      <c r="AG25" s="73"/>
      <c r="AH25" s="73"/>
      <c r="AI25" s="73">
        <f t="shared" si="24"/>
        <v>0</v>
      </c>
      <c r="AJ25" s="73"/>
      <c r="AK25" s="73"/>
      <c r="AL25" s="73">
        <f t="shared" si="25"/>
        <v>0</v>
      </c>
      <c r="AM25" s="73"/>
      <c r="AN25" s="73">
        <v>0</v>
      </c>
      <c r="AO25" s="73">
        <f t="shared" si="26"/>
        <v>0</v>
      </c>
      <c r="AP25" s="73">
        <v>0</v>
      </c>
      <c r="AQ25" s="73"/>
      <c r="AR25" s="73">
        <f t="shared" si="27"/>
        <v>0</v>
      </c>
      <c r="AS25" s="73"/>
      <c r="AT25" s="73"/>
      <c r="AU25" s="73">
        <f t="shared" si="28"/>
        <v>0</v>
      </c>
      <c r="AV25" s="73"/>
      <c r="AW25" s="73"/>
      <c r="AX25" s="73">
        <f t="shared" si="29"/>
        <v>0</v>
      </c>
      <c r="AY25" s="73"/>
      <c r="AZ25" s="73"/>
      <c r="BA25" s="73">
        <f t="shared" si="30"/>
        <v>0</v>
      </c>
      <c r="BB25" s="73"/>
      <c r="BC25" s="73"/>
      <c r="BD25" s="73">
        <f t="shared" si="31"/>
        <v>0</v>
      </c>
      <c r="BE25" s="73"/>
      <c r="BF25" s="73">
        <v>0</v>
      </c>
      <c r="BG25" s="73">
        <f t="shared" si="32"/>
        <v>0</v>
      </c>
      <c r="BH25" s="73">
        <v>0</v>
      </c>
      <c r="BI25" s="73"/>
      <c r="BJ25" s="73">
        <f t="shared" si="33"/>
        <v>0</v>
      </c>
      <c r="BK25" s="271"/>
      <c r="BL25" s="48">
        <f t="shared" si="2"/>
        <v>0</v>
      </c>
      <c r="BM25" s="48"/>
      <c r="BN25" s="48">
        <f t="shared" si="36"/>
        <v>0</v>
      </c>
      <c r="BO25" s="48">
        <f t="shared" si="37"/>
        <v>0</v>
      </c>
      <c r="BP25" s="48">
        <f t="shared" si="38"/>
        <v>0</v>
      </c>
      <c r="BQ25" s="48">
        <f t="shared" si="39"/>
        <v>0</v>
      </c>
      <c r="BR25" s="48">
        <f t="shared" si="40"/>
        <v>0</v>
      </c>
      <c r="BS25" s="48"/>
      <c r="BT25" s="48">
        <f t="shared" si="41"/>
        <v>0</v>
      </c>
      <c r="BU25" s="48">
        <f t="shared" si="42"/>
        <v>0</v>
      </c>
      <c r="BV25" s="48">
        <f t="shared" si="43"/>
        <v>0</v>
      </c>
      <c r="BW25" s="48">
        <f t="shared" si="44"/>
        <v>0</v>
      </c>
    </row>
    <row r="26" spans="1:75" s="15" customFormat="1" ht="12" customHeight="1">
      <c r="A26" s="20" t="s">
        <v>461</v>
      </c>
      <c r="B26" s="72" t="s">
        <v>44</v>
      </c>
      <c r="C26" s="73"/>
      <c r="D26" s="73">
        <v>0</v>
      </c>
      <c r="E26" s="73">
        <f t="shared" si="14"/>
        <v>0</v>
      </c>
      <c r="F26" s="73">
        <v>0</v>
      </c>
      <c r="G26" s="73"/>
      <c r="H26" s="73">
        <f t="shared" si="15"/>
        <v>0</v>
      </c>
      <c r="I26" s="73"/>
      <c r="J26" s="73">
        <v>0</v>
      </c>
      <c r="K26" s="73">
        <f t="shared" si="16"/>
        <v>0</v>
      </c>
      <c r="L26" s="73">
        <v>0</v>
      </c>
      <c r="M26" s="73"/>
      <c r="N26" s="73">
        <f t="shared" si="17"/>
        <v>0</v>
      </c>
      <c r="O26" s="73"/>
      <c r="P26" s="73">
        <v>0</v>
      </c>
      <c r="Q26" s="73">
        <f t="shared" si="18"/>
        <v>0</v>
      </c>
      <c r="R26" s="73">
        <v>0</v>
      </c>
      <c r="S26" s="73"/>
      <c r="T26" s="73">
        <f t="shared" si="19"/>
        <v>0</v>
      </c>
      <c r="U26" s="73"/>
      <c r="V26" s="73"/>
      <c r="W26" s="73">
        <f t="shared" si="20"/>
        <v>0</v>
      </c>
      <c r="X26" s="73"/>
      <c r="Y26" s="73"/>
      <c r="Z26" s="73">
        <f t="shared" si="21"/>
        <v>0</v>
      </c>
      <c r="AA26" s="73"/>
      <c r="AB26" s="73">
        <v>0</v>
      </c>
      <c r="AC26" s="73">
        <f t="shared" si="22"/>
        <v>0</v>
      </c>
      <c r="AD26" s="73">
        <v>0</v>
      </c>
      <c r="AE26" s="73"/>
      <c r="AF26" s="73">
        <f t="shared" si="23"/>
        <v>0</v>
      </c>
      <c r="AG26" s="73"/>
      <c r="AH26" s="73"/>
      <c r="AI26" s="73">
        <f t="shared" si="24"/>
        <v>0</v>
      </c>
      <c r="AJ26" s="73"/>
      <c r="AK26" s="73"/>
      <c r="AL26" s="73">
        <f t="shared" si="25"/>
        <v>0</v>
      </c>
      <c r="AM26" s="73"/>
      <c r="AN26" s="73">
        <v>0</v>
      </c>
      <c r="AO26" s="73">
        <f t="shared" si="26"/>
        <v>0</v>
      </c>
      <c r="AP26" s="73">
        <v>0</v>
      </c>
      <c r="AQ26" s="73"/>
      <c r="AR26" s="73">
        <f t="shared" si="27"/>
        <v>0</v>
      </c>
      <c r="AS26" s="73"/>
      <c r="AT26" s="73"/>
      <c r="AU26" s="73">
        <f t="shared" si="28"/>
        <v>0</v>
      </c>
      <c r="AV26" s="73"/>
      <c r="AW26" s="73"/>
      <c r="AX26" s="73">
        <f t="shared" si="29"/>
        <v>0</v>
      </c>
      <c r="AY26" s="73"/>
      <c r="AZ26" s="73"/>
      <c r="BA26" s="73">
        <f t="shared" si="30"/>
        <v>0</v>
      </c>
      <c r="BB26" s="73"/>
      <c r="BC26" s="73"/>
      <c r="BD26" s="73">
        <f t="shared" si="31"/>
        <v>0</v>
      </c>
      <c r="BE26" s="73"/>
      <c r="BF26" s="73">
        <v>0</v>
      </c>
      <c r="BG26" s="73">
        <f t="shared" si="32"/>
        <v>0</v>
      </c>
      <c r="BH26" s="73">
        <v>0</v>
      </c>
      <c r="BI26" s="73"/>
      <c r="BJ26" s="73">
        <f t="shared" si="33"/>
        <v>0</v>
      </c>
      <c r="BK26" s="271"/>
      <c r="BL26" s="48">
        <f t="shared" si="2"/>
        <v>0</v>
      </c>
      <c r="BM26" s="48"/>
      <c r="BN26" s="48">
        <f t="shared" si="36"/>
        <v>0</v>
      </c>
      <c r="BO26" s="48">
        <f t="shared" si="37"/>
        <v>0</v>
      </c>
      <c r="BP26" s="48">
        <f t="shared" si="38"/>
        <v>0</v>
      </c>
      <c r="BQ26" s="48">
        <f t="shared" si="39"/>
        <v>0</v>
      </c>
      <c r="BR26" s="48">
        <f t="shared" si="40"/>
        <v>0</v>
      </c>
      <c r="BS26" s="48"/>
      <c r="BT26" s="48">
        <f t="shared" si="41"/>
        <v>0</v>
      </c>
      <c r="BU26" s="48">
        <f t="shared" si="42"/>
        <v>0</v>
      </c>
      <c r="BV26" s="48">
        <f t="shared" si="43"/>
        <v>0</v>
      </c>
      <c r="BW26" s="48">
        <f t="shared" si="44"/>
        <v>0</v>
      </c>
    </row>
    <row r="27" spans="1:75" s="15" customFormat="1" ht="12" customHeight="1" thickBot="1">
      <c r="A27" s="20" t="s">
        <v>462</v>
      </c>
      <c r="B27" s="23" t="s">
        <v>282</v>
      </c>
      <c r="C27" s="24"/>
      <c r="D27" s="24">
        <v>0</v>
      </c>
      <c r="E27" s="24">
        <f t="shared" si="14"/>
        <v>0</v>
      </c>
      <c r="F27" s="24">
        <v>0</v>
      </c>
      <c r="G27" s="24"/>
      <c r="H27" s="24">
        <f t="shared" si="15"/>
        <v>0</v>
      </c>
      <c r="I27" s="24"/>
      <c r="J27" s="24">
        <v>0</v>
      </c>
      <c r="K27" s="24">
        <f t="shared" si="16"/>
        <v>0</v>
      </c>
      <c r="L27" s="24">
        <v>0</v>
      </c>
      <c r="M27" s="24"/>
      <c r="N27" s="24">
        <f t="shared" si="17"/>
        <v>0</v>
      </c>
      <c r="O27" s="24"/>
      <c r="P27" s="24">
        <v>0</v>
      </c>
      <c r="Q27" s="24">
        <f t="shared" si="18"/>
        <v>0</v>
      </c>
      <c r="R27" s="24">
        <v>0</v>
      </c>
      <c r="S27" s="24"/>
      <c r="T27" s="24">
        <f t="shared" si="19"/>
        <v>0</v>
      </c>
      <c r="U27" s="24"/>
      <c r="V27" s="24"/>
      <c r="W27" s="24">
        <f t="shared" si="20"/>
        <v>0</v>
      </c>
      <c r="X27" s="24"/>
      <c r="Y27" s="24"/>
      <c r="Z27" s="24">
        <f t="shared" si="21"/>
        <v>0</v>
      </c>
      <c r="AA27" s="24"/>
      <c r="AB27" s="24">
        <v>0</v>
      </c>
      <c r="AC27" s="24">
        <f t="shared" si="22"/>
        <v>0</v>
      </c>
      <c r="AD27" s="24">
        <v>0</v>
      </c>
      <c r="AE27" s="24"/>
      <c r="AF27" s="24">
        <f t="shared" si="23"/>
        <v>0</v>
      </c>
      <c r="AG27" s="24"/>
      <c r="AH27" s="24"/>
      <c r="AI27" s="24">
        <f t="shared" si="24"/>
        <v>0</v>
      </c>
      <c r="AJ27" s="24"/>
      <c r="AK27" s="24"/>
      <c r="AL27" s="24">
        <f t="shared" si="25"/>
        <v>0</v>
      </c>
      <c r="AM27" s="24"/>
      <c r="AN27" s="24">
        <v>0</v>
      </c>
      <c r="AO27" s="24">
        <f t="shared" si="26"/>
        <v>0</v>
      </c>
      <c r="AP27" s="24">
        <v>0</v>
      </c>
      <c r="AQ27" s="24"/>
      <c r="AR27" s="24">
        <f t="shared" si="27"/>
        <v>0</v>
      </c>
      <c r="AS27" s="24"/>
      <c r="AT27" s="24"/>
      <c r="AU27" s="24">
        <f t="shared" si="28"/>
        <v>0</v>
      </c>
      <c r="AV27" s="24"/>
      <c r="AW27" s="24"/>
      <c r="AX27" s="24">
        <f t="shared" si="29"/>
        <v>0</v>
      </c>
      <c r="AY27" s="24"/>
      <c r="AZ27" s="24"/>
      <c r="BA27" s="24">
        <f t="shared" si="30"/>
        <v>0</v>
      </c>
      <c r="BB27" s="24"/>
      <c r="BC27" s="24"/>
      <c r="BD27" s="24">
        <f t="shared" si="31"/>
        <v>0</v>
      </c>
      <c r="BE27" s="24"/>
      <c r="BF27" s="24">
        <v>0</v>
      </c>
      <c r="BG27" s="24">
        <f t="shared" si="32"/>
        <v>0</v>
      </c>
      <c r="BH27" s="24">
        <v>0</v>
      </c>
      <c r="BI27" s="24"/>
      <c r="BJ27" s="24">
        <f t="shared" si="33"/>
        <v>0</v>
      </c>
      <c r="BK27" s="271"/>
      <c r="BL27" s="48">
        <f t="shared" si="2"/>
        <v>0</v>
      </c>
      <c r="BM27" s="48"/>
      <c r="BN27" s="48">
        <f t="shared" si="36"/>
        <v>0</v>
      </c>
      <c r="BO27" s="48">
        <f t="shared" si="37"/>
        <v>0</v>
      </c>
      <c r="BP27" s="48">
        <f t="shared" si="38"/>
        <v>0</v>
      </c>
      <c r="BQ27" s="48">
        <f t="shared" si="39"/>
        <v>0</v>
      </c>
      <c r="BR27" s="48">
        <f t="shared" si="40"/>
        <v>0</v>
      </c>
      <c r="BS27" s="48"/>
      <c r="BT27" s="48">
        <f t="shared" si="41"/>
        <v>0</v>
      </c>
      <c r="BU27" s="48">
        <f t="shared" si="42"/>
        <v>0</v>
      </c>
      <c r="BV27" s="48">
        <f t="shared" si="43"/>
        <v>0</v>
      </c>
      <c r="BW27" s="48">
        <f t="shared" si="44"/>
        <v>0</v>
      </c>
    </row>
    <row r="28" spans="1:75" s="15" customFormat="1" ht="12" customHeight="1" thickBot="1">
      <c r="A28" s="17" t="s">
        <v>49</v>
      </c>
      <c r="B28" s="18" t="s">
        <v>283</v>
      </c>
      <c r="C28" s="10">
        <f>+C29+C30+C31</f>
        <v>0</v>
      </c>
      <c r="D28" s="10">
        <f t="shared" ref="D28:BJ28" si="49">+D29+D30+D31</f>
        <v>0</v>
      </c>
      <c r="E28" s="10">
        <f t="shared" si="49"/>
        <v>0</v>
      </c>
      <c r="F28" s="10">
        <f t="shared" si="49"/>
        <v>0</v>
      </c>
      <c r="G28" s="10">
        <f t="shared" si="49"/>
        <v>0</v>
      </c>
      <c r="H28" s="10">
        <f t="shared" si="49"/>
        <v>0</v>
      </c>
      <c r="I28" s="10">
        <f t="shared" si="49"/>
        <v>0</v>
      </c>
      <c r="J28" s="10">
        <f t="shared" si="49"/>
        <v>0</v>
      </c>
      <c r="K28" s="10">
        <f t="shared" si="49"/>
        <v>0</v>
      </c>
      <c r="L28" s="10">
        <f t="shared" si="49"/>
        <v>0</v>
      </c>
      <c r="M28" s="10">
        <f t="shared" si="49"/>
        <v>0</v>
      </c>
      <c r="N28" s="10">
        <f t="shared" ref="N28" si="50">+N29+N30+N31</f>
        <v>0</v>
      </c>
      <c r="O28" s="10">
        <f t="shared" si="49"/>
        <v>0</v>
      </c>
      <c r="P28" s="10">
        <f t="shared" si="49"/>
        <v>0</v>
      </c>
      <c r="Q28" s="10">
        <f t="shared" si="49"/>
        <v>0</v>
      </c>
      <c r="R28" s="10">
        <f t="shared" si="49"/>
        <v>0</v>
      </c>
      <c r="S28" s="10">
        <f t="shared" si="49"/>
        <v>0</v>
      </c>
      <c r="T28" s="10">
        <f t="shared" si="49"/>
        <v>0</v>
      </c>
      <c r="U28" s="10">
        <f t="shared" si="49"/>
        <v>0</v>
      </c>
      <c r="V28" s="10">
        <f t="shared" si="49"/>
        <v>0</v>
      </c>
      <c r="W28" s="10">
        <f t="shared" si="49"/>
        <v>0</v>
      </c>
      <c r="X28" s="10">
        <f t="shared" si="49"/>
        <v>0</v>
      </c>
      <c r="Y28" s="10">
        <f t="shared" si="49"/>
        <v>0</v>
      </c>
      <c r="Z28" s="10">
        <f t="shared" si="49"/>
        <v>0</v>
      </c>
      <c r="AA28" s="10">
        <f t="shared" si="49"/>
        <v>0</v>
      </c>
      <c r="AB28" s="10">
        <f t="shared" si="49"/>
        <v>0</v>
      </c>
      <c r="AC28" s="10">
        <f t="shared" si="49"/>
        <v>0</v>
      </c>
      <c r="AD28" s="10">
        <f t="shared" si="49"/>
        <v>0</v>
      </c>
      <c r="AE28" s="10">
        <f t="shared" si="49"/>
        <v>0</v>
      </c>
      <c r="AF28" s="10">
        <f t="shared" si="49"/>
        <v>0</v>
      </c>
      <c r="AG28" s="10">
        <f t="shared" si="49"/>
        <v>0</v>
      </c>
      <c r="AH28" s="10">
        <f t="shared" si="49"/>
        <v>0</v>
      </c>
      <c r="AI28" s="10">
        <f t="shared" si="49"/>
        <v>0</v>
      </c>
      <c r="AJ28" s="10">
        <f t="shared" si="49"/>
        <v>0</v>
      </c>
      <c r="AK28" s="10">
        <f t="shared" si="49"/>
        <v>0</v>
      </c>
      <c r="AL28" s="10">
        <f t="shared" si="49"/>
        <v>0</v>
      </c>
      <c r="AM28" s="10">
        <f t="shared" si="49"/>
        <v>0</v>
      </c>
      <c r="AN28" s="10">
        <f t="shared" si="49"/>
        <v>0</v>
      </c>
      <c r="AO28" s="10">
        <f t="shared" si="49"/>
        <v>0</v>
      </c>
      <c r="AP28" s="10">
        <f t="shared" si="49"/>
        <v>0</v>
      </c>
      <c r="AQ28" s="10">
        <f t="shared" si="49"/>
        <v>0</v>
      </c>
      <c r="AR28" s="10">
        <f t="shared" si="49"/>
        <v>0</v>
      </c>
      <c r="AS28" s="10">
        <f t="shared" si="49"/>
        <v>0</v>
      </c>
      <c r="AT28" s="10">
        <f t="shared" si="49"/>
        <v>0</v>
      </c>
      <c r="AU28" s="10">
        <f t="shared" si="49"/>
        <v>0</v>
      </c>
      <c r="AV28" s="10">
        <f t="shared" si="49"/>
        <v>0</v>
      </c>
      <c r="AW28" s="10">
        <f t="shared" si="49"/>
        <v>0</v>
      </c>
      <c r="AX28" s="10">
        <f t="shared" si="49"/>
        <v>0</v>
      </c>
      <c r="AY28" s="10">
        <f t="shared" si="49"/>
        <v>0</v>
      </c>
      <c r="AZ28" s="10">
        <f t="shared" si="49"/>
        <v>0</v>
      </c>
      <c r="BA28" s="10">
        <f t="shared" si="49"/>
        <v>0</v>
      </c>
      <c r="BB28" s="10">
        <f t="shared" si="49"/>
        <v>0</v>
      </c>
      <c r="BC28" s="10">
        <f t="shared" si="49"/>
        <v>0</v>
      </c>
      <c r="BD28" s="10">
        <f t="shared" si="49"/>
        <v>0</v>
      </c>
      <c r="BE28" s="10">
        <f t="shared" si="49"/>
        <v>0</v>
      </c>
      <c r="BF28" s="10">
        <f t="shared" si="49"/>
        <v>0</v>
      </c>
      <c r="BG28" s="10">
        <f t="shared" si="49"/>
        <v>0</v>
      </c>
      <c r="BH28" s="10">
        <f t="shared" si="49"/>
        <v>0</v>
      </c>
      <c r="BI28" s="10">
        <f t="shared" si="49"/>
        <v>0</v>
      </c>
      <c r="BJ28" s="10">
        <f t="shared" si="49"/>
        <v>0</v>
      </c>
      <c r="BK28" s="268"/>
      <c r="BL28" s="48">
        <f t="shared" si="2"/>
        <v>0</v>
      </c>
      <c r="BM28" s="48"/>
      <c r="BN28" s="48">
        <f t="shared" si="36"/>
        <v>0</v>
      </c>
      <c r="BO28" s="48">
        <f t="shared" si="37"/>
        <v>0</v>
      </c>
      <c r="BP28" s="48">
        <f t="shared" si="38"/>
        <v>0</v>
      </c>
      <c r="BQ28" s="48">
        <f t="shared" si="39"/>
        <v>0</v>
      </c>
      <c r="BR28" s="48">
        <f t="shared" si="40"/>
        <v>0</v>
      </c>
      <c r="BS28" s="48"/>
      <c r="BT28" s="48">
        <f t="shared" si="41"/>
        <v>0</v>
      </c>
      <c r="BU28" s="48">
        <f t="shared" si="42"/>
        <v>0</v>
      </c>
      <c r="BV28" s="48">
        <f t="shared" si="43"/>
        <v>0</v>
      </c>
      <c r="BW28" s="48">
        <f t="shared" si="44"/>
        <v>0</v>
      </c>
    </row>
    <row r="29" spans="1:75" s="15" customFormat="1" ht="12" customHeight="1">
      <c r="A29" s="20" t="s">
        <v>51</v>
      </c>
      <c r="B29" s="21" t="s">
        <v>74</v>
      </c>
      <c r="C29" s="22"/>
      <c r="D29" s="22">
        <v>0</v>
      </c>
      <c r="E29" s="22">
        <f t="shared" si="14"/>
        <v>0</v>
      </c>
      <c r="F29" s="22">
        <v>0</v>
      </c>
      <c r="G29" s="22"/>
      <c r="H29" s="22">
        <f t="shared" si="15"/>
        <v>0</v>
      </c>
      <c r="I29" s="22"/>
      <c r="J29" s="22">
        <v>0</v>
      </c>
      <c r="K29" s="22">
        <f t="shared" si="16"/>
        <v>0</v>
      </c>
      <c r="L29" s="22">
        <v>0</v>
      </c>
      <c r="M29" s="22"/>
      <c r="N29" s="22">
        <f t="shared" si="17"/>
        <v>0</v>
      </c>
      <c r="O29" s="22"/>
      <c r="P29" s="22">
        <v>0</v>
      </c>
      <c r="Q29" s="22">
        <f t="shared" si="18"/>
        <v>0</v>
      </c>
      <c r="R29" s="22">
        <v>0</v>
      </c>
      <c r="S29" s="22"/>
      <c r="T29" s="22">
        <f t="shared" si="19"/>
        <v>0</v>
      </c>
      <c r="U29" s="22"/>
      <c r="V29" s="22"/>
      <c r="W29" s="22">
        <f t="shared" si="20"/>
        <v>0</v>
      </c>
      <c r="X29" s="22"/>
      <c r="Y29" s="22"/>
      <c r="Z29" s="22">
        <f t="shared" si="21"/>
        <v>0</v>
      </c>
      <c r="AA29" s="22"/>
      <c r="AB29" s="22">
        <v>0</v>
      </c>
      <c r="AC29" s="22">
        <f t="shared" si="22"/>
        <v>0</v>
      </c>
      <c r="AD29" s="22">
        <v>0</v>
      </c>
      <c r="AE29" s="22"/>
      <c r="AF29" s="22">
        <f t="shared" si="23"/>
        <v>0</v>
      </c>
      <c r="AG29" s="22"/>
      <c r="AH29" s="22"/>
      <c r="AI29" s="22">
        <f t="shared" si="24"/>
        <v>0</v>
      </c>
      <c r="AJ29" s="22"/>
      <c r="AK29" s="22"/>
      <c r="AL29" s="22">
        <f t="shared" si="25"/>
        <v>0</v>
      </c>
      <c r="AM29" s="22"/>
      <c r="AN29" s="22">
        <v>0</v>
      </c>
      <c r="AO29" s="22">
        <f t="shared" si="26"/>
        <v>0</v>
      </c>
      <c r="AP29" s="22">
        <v>0</v>
      </c>
      <c r="AQ29" s="22"/>
      <c r="AR29" s="22">
        <f t="shared" si="27"/>
        <v>0</v>
      </c>
      <c r="AS29" s="22"/>
      <c r="AT29" s="22"/>
      <c r="AU29" s="22">
        <f t="shared" si="28"/>
        <v>0</v>
      </c>
      <c r="AV29" s="22"/>
      <c r="AW29" s="22"/>
      <c r="AX29" s="22">
        <f t="shared" si="29"/>
        <v>0</v>
      </c>
      <c r="AY29" s="22"/>
      <c r="AZ29" s="22"/>
      <c r="BA29" s="22">
        <f t="shared" si="30"/>
        <v>0</v>
      </c>
      <c r="BB29" s="22"/>
      <c r="BC29" s="22"/>
      <c r="BD29" s="22">
        <f t="shared" si="31"/>
        <v>0</v>
      </c>
      <c r="BE29" s="22"/>
      <c r="BF29" s="22">
        <v>0</v>
      </c>
      <c r="BG29" s="22">
        <f t="shared" si="32"/>
        <v>0</v>
      </c>
      <c r="BH29" s="22">
        <v>0</v>
      </c>
      <c r="BI29" s="22"/>
      <c r="BJ29" s="22">
        <f t="shared" si="33"/>
        <v>0</v>
      </c>
      <c r="BK29" s="271"/>
      <c r="BL29" s="48">
        <f t="shared" si="2"/>
        <v>0</v>
      </c>
      <c r="BM29" s="48"/>
      <c r="BN29" s="48">
        <f t="shared" si="36"/>
        <v>0</v>
      </c>
      <c r="BO29" s="48">
        <f t="shared" si="37"/>
        <v>0</v>
      </c>
      <c r="BP29" s="48">
        <f t="shared" si="38"/>
        <v>0</v>
      </c>
      <c r="BQ29" s="48">
        <f t="shared" si="39"/>
        <v>0</v>
      </c>
      <c r="BR29" s="48">
        <f t="shared" si="40"/>
        <v>0</v>
      </c>
      <c r="BS29" s="48"/>
      <c r="BT29" s="48">
        <f t="shared" si="41"/>
        <v>0</v>
      </c>
      <c r="BU29" s="48">
        <f t="shared" si="42"/>
        <v>0</v>
      </c>
      <c r="BV29" s="48">
        <f t="shared" si="43"/>
        <v>0</v>
      </c>
      <c r="BW29" s="48">
        <f t="shared" si="44"/>
        <v>0</v>
      </c>
    </row>
    <row r="30" spans="1:75" s="15" customFormat="1" ht="12" customHeight="1">
      <c r="A30" s="20" t="s">
        <v>53</v>
      </c>
      <c r="B30" s="23" t="s">
        <v>76</v>
      </c>
      <c r="C30" s="24"/>
      <c r="D30" s="24">
        <v>0</v>
      </c>
      <c r="E30" s="24">
        <f t="shared" si="14"/>
        <v>0</v>
      </c>
      <c r="F30" s="24">
        <v>0</v>
      </c>
      <c r="G30" s="24"/>
      <c r="H30" s="24">
        <f t="shared" si="15"/>
        <v>0</v>
      </c>
      <c r="I30" s="24"/>
      <c r="J30" s="24">
        <v>0</v>
      </c>
      <c r="K30" s="24">
        <f t="shared" si="16"/>
        <v>0</v>
      </c>
      <c r="L30" s="24">
        <v>0</v>
      </c>
      <c r="M30" s="24"/>
      <c r="N30" s="24">
        <f t="shared" si="17"/>
        <v>0</v>
      </c>
      <c r="O30" s="24"/>
      <c r="P30" s="24">
        <v>0</v>
      </c>
      <c r="Q30" s="24">
        <f t="shared" si="18"/>
        <v>0</v>
      </c>
      <c r="R30" s="24">
        <v>0</v>
      </c>
      <c r="S30" s="24"/>
      <c r="T30" s="24">
        <f t="shared" si="19"/>
        <v>0</v>
      </c>
      <c r="U30" s="24"/>
      <c r="V30" s="24"/>
      <c r="W30" s="24">
        <f t="shared" si="20"/>
        <v>0</v>
      </c>
      <c r="X30" s="24"/>
      <c r="Y30" s="24"/>
      <c r="Z30" s="24">
        <f t="shared" si="21"/>
        <v>0</v>
      </c>
      <c r="AA30" s="24"/>
      <c r="AB30" s="24">
        <v>0</v>
      </c>
      <c r="AC30" s="24">
        <f t="shared" si="22"/>
        <v>0</v>
      </c>
      <c r="AD30" s="24">
        <v>0</v>
      </c>
      <c r="AE30" s="24"/>
      <c r="AF30" s="24">
        <f t="shared" si="23"/>
        <v>0</v>
      </c>
      <c r="AG30" s="24"/>
      <c r="AH30" s="24"/>
      <c r="AI30" s="24">
        <f t="shared" si="24"/>
        <v>0</v>
      </c>
      <c r="AJ30" s="24"/>
      <c r="AK30" s="24"/>
      <c r="AL30" s="24">
        <f t="shared" si="25"/>
        <v>0</v>
      </c>
      <c r="AM30" s="24"/>
      <c r="AN30" s="24">
        <v>0</v>
      </c>
      <c r="AO30" s="24">
        <f t="shared" si="26"/>
        <v>0</v>
      </c>
      <c r="AP30" s="24">
        <v>0</v>
      </c>
      <c r="AQ30" s="24"/>
      <c r="AR30" s="24">
        <f t="shared" si="27"/>
        <v>0</v>
      </c>
      <c r="AS30" s="24"/>
      <c r="AT30" s="24"/>
      <c r="AU30" s="24">
        <f t="shared" si="28"/>
        <v>0</v>
      </c>
      <c r="AV30" s="24"/>
      <c r="AW30" s="24"/>
      <c r="AX30" s="24">
        <f t="shared" si="29"/>
        <v>0</v>
      </c>
      <c r="AY30" s="24"/>
      <c r="AZ30" s="24"/>
      <c r="BA30" s="24">
        <f t="shared" si="30"/>
        <v>0</v>
      </c>
      <c r="BB30" s="24"/>
      <c r="BC30" s="24"/>
      <c r="BD30" s="24">
        <f t="shared" si="31"/>
        <v>0</v>
      </c>
      <c r="BE30" s="24"/>
      <c r="BF30" s="24">
        <v>0</v>
      </c>
      <c r="BG30" s="24">
        <f t="shared" si="32"/>
        <v>0</v>
      </c>
      <c r="BH30" s="24">
        <v>0</v>
      </c>
      <c r="BI30" s="24"/>
      <c r="BJ30" s="24">
        <f t="shared" si="33"/>
        <v>0</v>
      </c>
      <c r="BK30" s="271"/>
      <c r="BL30" s="48">
        <f t="shared" si="2"/>
        <v>0</v>
      </c>
      <c r="BM30" s="48"/>
      <c r="BN30" s="48">
        <f t="shared" si="36"/>
        <v>0</v>
      </c>
      <c r="BO30" s="48">
        <f t="shared" si="37"/>
        <v>0</v>
      </c>
      <c r="BP30" s="48">
        <f t="shared" si="38"/>
        <v>0</v>
      </c>
      <c r="BQ30" s="48">
        <f t="shared" si="39"/>
        <v>0</v>
      </c>
      <c r="BR30" s="48">
        <f t="shared" si="40"/>
        <v>0</v>
      </c>
      <c r="BS30" s="48"/>
      <c r="BT30" s="48">
        <f t="shared" si="41"/>
        <v>0</v>
      </c>
      <c r="BU30" s="48">
        <f t="shared" si="42"/>
        <v>0</v>
      </c>
      <c r="BV30" s="48">
        <f t="shared" si="43"/>
        <v>0</v>
      </c>
      <c r="BW30" s="48">
        <f t="shared" si="44"/>
        <v>0</v>
      </c>
    </row>
    <row r="31" spans="1:75" s="15" customFormat="1" ht="12" customHeight="1" thickBot="1">
      <c r="A31" s="12" t="s">
        <v>55</v>
      </c>
      <c r="B31" s="26" t="s">
        <v>78</v>
      </c>
      <c r="C31" s="25"/>
      <c r="D31" s="25">
        <v>0</v>
      </c>
      <c r="E31" s="25">
        <f t="shared" si="14"/>
        <v>0</v>
      </c>
      <c r="F31" s="25">
        <v>0</v>
      </c>
      <c r="G31" s="25"/>
      <c r="H31" s="25">
        <f t="shared" si="15"/>
        <v>0</v>
      </c>
      <c r="I31" s="25"/>
      <c r="J31" s="25">
        <v>0</v>
      </c>
      <c r="K31" s="25">
        <f t="shared" si="16"/>
        <v>0</v>
      </c>
      <c r="L31" s="25">
        <v>0</v>
      </c>
      <c r="M31" s="25"/>
      <c r="N31" s="25">
        <f t="shared" si="17"/>
        <v>0</v>
      </c>
      <c r="O31" s="25"/>
      <c r="P31" s="25">
        <v>0</v>
      </c>
      <c r="Q31" s="25">
        <f t="shared" si="18"/>
        <v>0</v>
      </c>
      <c r="R31" s="25">
        <v>0</v>
      </c>
      <c r="S31" s="25"/>
      <c r="T31" s="25">
        <f t="shared" si="19"/>
        <v>0</v>
      </c>
      <c r="U31" s="25"/>
      <c r="V31" s="25"/>
      <c r="W31" s="25">
        <f t="shared" si="20"/>
        <v>0</v>
      </c>
      <c r="X31" s="25"/>
      <c r="Y31" s="25"/>
      <c r="Z31" s="25">
        <f t="shared" si="21"/>
        <v>0</v>
      </c>
      <c r="AA31" s="25"/>
      <c r="AB31" s="25">
        <v>0</v>
      </c>
      <c r="AC31" s="25">
        <f t="shared" si="22"/>
        <v>0</v>
      </c>
      <c r="AD31" s="25">
        <v>0</v>
      </c>
      <c r="AE31" s="25"/>
      <c r="AF31" s="25">
        <f t="shared" si="23"/>
        <v>0</v>
      </c>
      <c r="AG31" s="25"/>
      <c r="AH31" s="25"/>
      <c r="AI31" s="25">
        <f t="shared" si="24"/>
        <v>0</v>
      </c>
      <c r="AJ31" s="25"/>
      <c r="AK31" s="25"/>
      <c r="AL31" s="25">
        <f t="shared" si="25"/>
        <v>0</v>
      </c>
      <c r="AM31" s="25"/>
      <c r="AN31" s="25">
        <v>0</v>
      </c>
      <c r="AO31" s="25">
        <f t="shared" si="26"/>
        <v>0</v>
      </c>
      <c r="AP31" s="25">
        <v>0</v>
      </c>
      <c r="AQ31" s="25"/>
      <c r="AR31" s="25">
        <f t="shared" si="27"/>
        <v>0</v>
      </c>
      <c r="AS31" s="25"/>
      <c r="AT31" s="25"/>
      <c r="AU31" s="25">
        <f t="shared" si="28"/>
        <v>0</v>
      </c>
      <c r="AV31" s="25"/>
      <c r="AW31" s="25"/>
      <c r="AX31" s="25">
        <f t="shared" si="29"/>
        <v>0</v>
      </c>
      <c r="AY31" s="25"/>
      <c r="AZ31" s="25"/>
      <c r="BA31" s="25">
        <f t="shared" si="30"/>
        <v>0</v>
      </c>
      <c r="BB31" s="25"/>
      <c r="BC31" s="25"/>
      <c r="BD31" s="25">
        <f t="shared" si="31"/>
        <v>0</v>
      </c>
      <c r="BE31" s="25"/>
      <c r="BF31" s="25">
        <v>0</v>
      </c>
      <c r="BG31" s="25">
        <f t="shared" si="32"/>
        <v>0</v>
      </c>
      <c r="BH31" s="25">
        <v>0</v>
      </c>
      <c r="BI31" s="25"/>
      <c r="BJ31" s="25">
        <f t="shared" si="33"/>
        <v>0</v>
      </c>
      <c r="BK31" s="271"/>
      <c r="BL31" s="48">
        <f t="shared" si="2"/>
        <v>0</v>
      </c>
      <c r="BM31" s="48"/>
      <c r="BN31" s="48">
        <f t="shared" si="36"/>
        <v>0</v>
      </c>
      <c r="BO31" s="48">
        <f t="shared" si="37"/>
        <v>0</v>
      </c>
      <c r="BP31" s="48">
        <f t="shared" si="38"/>
        <v>0</v>
      </c>
      <c r="BQ31" s="48">
        <f t="shared" si="39"/>
        <v>0</v>
      </c>
      <c r="BR31" s="48">
        <f t="shared" si="40"/>
        <v>0</v>
      </c>
      <c r="BS31" s="48"/>
      <c r="BT31" s="48">
        <f t="shared" si="41"/>
        <v>0</v>
      </c>
      <c r="BU31" s="48">
        <f t="shared" si="42"/>
        <v>0</v>
      </c>
      <c r="BV31" s="48">
        <f t="shared" si="43"/>
        <v>0</v>
      </c>
      <c r="BW31" s="48">
        <f t="shared" si="44"/>
        <v>0</v>
      </c>
    </row>
    <row r="32" spans="1:75" s="11" customFormat="1" ht="12" customHeight="1" thickBot="1">
      <c r="A32" s="17" t="s">
        <v>71</v>
      </c>
      <c r="B32" s="18" t="s">
        <v>191</v>
      </c>
      <c r="C32" s="19">
        <f t="shared" ref="C32:BJ32" si="51">SUM(C33:C37)</f>
        <v>0</v>
      </c>
      <c r="D32" s="19">
        <f t="shared" si="51"/>
        <v>1600000</v>
      </c>
      <c r="E32" s="19">
        <f t="shared" si="51"/>
        <v>-1600000</v>
      </c>
      <c r="F32" s="19">
        <f t="shared" si="51"/>
        <v>0</v>
      </c>
      <c r="G32" s="19">
        <f t="shared" si="51"/>
        <v>0</v>
      </c>
      <c r="H32" s="19">
        <f t="shared" si="51"/>
        <v>0</v>
      </c>
      <c r="I32" s="19">
        <f t="shared" si="51"/>
        <v>0</v>
      </c>
      <c r="J32" s="19">
        <f t="shared" si="51"/>
        <v>0</v>
      </c>
      <c r="K32" s="19">
        <f t="shared" si="51"/>
        <v>0</v>
      </c>
      <c r="L32" s="19">
        <f t="shared" si="51"/>
        <v>0</v>
      </c>
      <c r="M32" s="19">
        <f t="shared" si="51"/>
        <v>0</v>
      </c>
      <c r="N32" s="19">
        <f t="shared" ref="N32" si="52">SUM(N33:N37)</f>
        <v>0</v>
      </c>
      <c r="O32" s="19">
        <f t="shared" si="51"/>
        <v>0</v>
      </c>
      <c r="P32" s="19">
        <f t="shared" si="51"/>
        <v>266700</v>
      </c>
      <c r="Q32" s="19">
        <f t="shared" si="51"/>
        <v>150000</v>
      </c>
      <c r="R32" s="19">
        <f t="shared" si="51"/>
        <v>416700</v>
      </c>
      <c r="S32" s="19">
        <f t="shared" si="51"/>
        <v>0</v>
      </c>
      <c r="T32" s="19">
        <f t="shared" si="51"/>
        <v>416700</v>
      </c>
      <c r="U32" s="19">
        <f t="shared" si="51"/>
        <v>0</v>
      </c>
      <c r="V32" s="19">
        <f t="shared" si="51"/>
        <v>0</v>
      </c>
      <c r="W32" s="19">
        <f t="shared" si="51"/>
        <v>0</v>
      </c>
      <c r="X32" s="19">
        <f t="shared" si="51"/>
        <v>0</v>
      </c>
      <c r="Y32" s="19">
        <f t="shared" si="51"/>
        <v>0</v>
      </c>
      <c r="Z32" s="19">
        <f t="shared" si="51"/>
        <v>0</v>
      </c>
      <c r="AA32" s="19">
        <f t="shared" si="51"/>
        <v>0</v>
      </c>
      <c r="AB32" s="19">
        <f t="shared" si="51"/>
        <v>4915</v>
      </c>
      <c r="AC32" s="19">
        <f t="shared" si="51"/>
        <v>113494</v>
      </c>
      <c r="AD32" s="19">
        <f t="shared" si="51"/>
        <v>118409</v>
      </c>
      <c r="AE32" s="19">
        <f t="shared" si="51"/>
        <v>0</v>
      </c>
      <c r="AF32" s="19">
        <f t="shared" si="51"/>
        <v>118409</v>
      </c>
      <c r="AG32" s="19">
        <f t="shared" si="51"/>
        <v>0</v>
      </c>
      <c r="AH32" s="19">
        <f t="shared" si="51"/>
        <v>0</v>
      </c>
      <c r="AI32" s="19">
        <f t="shared" si="51"/>
        <v>0</v>
      </c>
      <c r="AJ32" s="19">
        <f t="shared" si="51"/>
        <v>0</v>
      </c>
      <c r="AK32" s="19">
        <f t="shared" si="51"/>
        <v>0</v>
      </c>
      <c r="AL32" s="19">
        <f t="shared" si="51"/>
        <v>0</v>
      </c>
      <c r="AM32" s="19">
        <f t="shared" si="51"/>
        <v>0</v>
      </c>
      <c r="AN32" s="19">
        <f t="shared" si="51"/>
        <v>0</v>
      </c>
      <c r="AO32" s="19">
        <f t="shared" si="51"/>
        <v>0</v>
      </c>
      <c r="AP32" s="19">
        <f t="shared" si="51"/>
        <v>0</v>
      </c>
      <c r="AQ32" s="19">
        <f t="shared" si="51"/>
        <v>0</v>
      </c>
      <c r="AR32" s="19">
        <f t="shared" si="51"/>
        <v>0</v>
      </c>
      <c r="AS32" s="19">
        <f t="shared" si="51"/>
        <v>0</v>
      </c>
      <c r="AT32" s="19">
        <f t="shared" si="51"/>
        <v>0</v>
      </c>
      <c r="AU32" s="19">
        <f t="shared" si="51"/>
        <v>0</v>
      </c>
      <c r="AV32" s="19">
        <f t="shared" si="51"/>
        <v>0</v>
      </c>
      <c r="AW32" s="19">
        <f t="shared" si="51"/>
        <v>0</v>
      </c>
      <c r="AX32" s="19">
        <f t="shared" si="51"/>
        <v>0</v>
      </c>
      <c r="AY32" s="19">
        <f t="shared" si="51"/>
        <v>0</v>
      </c>
      <c r="AZ32" s="19">
        <f t="shared" si="51"/>
        <v>0</v>
      </c>
      <c r="BA32" s="19">
        <f t="shared" si="51"/>
        <v>0</v>
      </c>
      <c r="BB32" s="19">
        <f t="shared" si="51"/>
        <v>0</v>
      </c>
      <c r="BC32" s="19">
        <f t="shared" si="51"/>
        <v>0</v>
      </c>
      <c r="BD32" s="19">
        <f t="shared" si="51"/>
        <v>0</v>
      </c>
      <c r="BE32" s="19">
        <f t="shared" si="51"/>
        <v>0</v>
      </c>
      <c r="BF32" s="19">
        <f t="shared" si="51"/>
        <v>0</v>
      </c>
      <c r="BG32" s="19">
        <f t="shared" si="51"/>
        <v>0</v>
      </c>
      <c r="BH32" s="19">
        <f t="shared" si="51"/>
        <v>0</v>
      </c>
      <c r="BI32" s="19">
        <f t="shared" si="51"/>
        <v>0</v>
      </c>
      <c r="BJ32" s="19">
        <f t="shared" si="51"/>
        <v>0</v>
      </c>
      <c r="BK32" s="270"/>
      <c r="BL32" s="48">
        <f t="shared" si="2"/>
        <v>0</v>
      </c>
      <c r="BM32" s="48">
        <f t="shared" ref="BM32:BM44" si="53">SUM(D32,P32,AB32,AN32,AZ32)</f>
        <v>1871615</v>
      </c>
      <c r="BN32" s="48">
        <f t="shared" si="36"/>
        <v>-1336506</v>
      </c>
      <c r="BO32" s="48">
        <f t="shared" si="37"/>
        <v>535109</v>
      </c>
      <c r="BP32" s="48">
        <f t="shared" si="38"/>
        <v>0</v>
      </c>
      <c r="BQ32" s="48">
        <f t="shared" si="39"/>
        <v>535109</v>
      </c>
      <c r="BR32" s="48">
        <f t="shared" si="40"/>
        <v>0</v>
      </c>
      <c r="BS32" s="48">
        <f t="shared" ref="BS32:BS44" si="54">SUM(J32,V32,AH32,AT32,BF32)</f>
        <v>0</v>
      </c>
      <c r="BT32" s="48">
        <f t="shared" si="41"/>
        <v>0</v>
      </c>
      <c r="BU32" s="48">
        <f t="shared" si="42"/>
        <v>0</v>
      </c>
      <c r="BV32" s="48">
        <f t="shared" si="43"/>
        <v>0</v>
      </c>
      <c r="BW32" s="48">
        <f t="shared" si="44"/>
        <v>0</v>
      </c>
    </row>
    <row r="33" spans="1:75" s="67" customFormat="1" ht="12" customHeight="1">
      <c r="A33" s="20" t="s">
        <v>464</v>
      </c>
      <c r="B33" s="69" t="s">
        <v>651</v>
      </c>
      <c r="C33" s="70"/>
      <c r="D33" s="70">
        <v>0</v>
      </c>
      <c r="E33" s="70">
        <f t="shared" si="14"/>
        <v>0</v>
      </c>
      <c r="F33" s="70">
        <v>0</v>
      </c>
      <c r="G33" s="70"/>
      <c r="H33" s="70">
        <f t="shared" si="15"/>
        <v>0</v>
      </c>
      <c r="I33" s="70"/>
      <c r="J33" s="70">
        <v>0</v>
      </c>
      <c r="K33" s="70">
        <f t="shared" si="16"/>
        <v>0</v>
      </c>
      <c r="L33" s="70">
        <v>0</v>
      </c>
      <c r="M33" s="70"/>
      <c r="N33" s="70">
        <f t="shared" si="17"/>
        <v>0</v>
      </c>
      <c r="O33" s="70"/>
      <c r="P33" s="70">
        <v>0</v>
      </c>
      <c r="Q33" s="70">
        <f t="shared" si="18"/>
        <v>0</v>
      </c>
      <c r="R33" s="70">
        <v>0</v>
      </c>
      <c r="S33" s="70"/>
      <c r="T33" s="70">
        <f t="shared" si="19"/>
        <v>0</v>
      </c>
      <c r="U33" s="70"/>
      <c r="V33" s="70"/>
      <c r="W33" s="70">
        <f t="shared" si="20"/>
        <v>0</v>
      </c>
      <c r="X33" s="70"/>
      <c r="Y33" s="70"/>
      <c r="Z33" s="70">
        <f t="shared" si="21"/>
        <v>0</v>
      </c>
      <c r="AA33" s="70"/>
      <c r="AB33" s="70">
        <v>0</v>
      </c>
      <c r="AC33" s="70">
        <f t="shared" si="22"/>
        <v>0</v>
      </c>
      <c r="AD33" s="70">
        <v>0</v>
      </c>
      <c r="AE33" s="70"/>
      <c r="AF33" s="70">
        <f t="shared" si="23"/>
        <v>0</v>
      </c>
      <c r="AG33" s="70"/>
      <c r="AH33" s="70"/>
      <c r="AI33" s="70">
        <f t="shared" si="24"/>
        <v>0</v>
      </c>
      <c r="AJ33" s="70"/>
      <c r="AK33" s="70"/>
      <c r="AL33" s="70">
        <f t="shared" si="25"/>
        <v>0</v>
      </c>
      <c r="AM33" s="70"/>
      <c r="AN33" s="70">
        <v>0</v>
      </c>
      <c r="AO33" s="70">
        <f t="shared" si="26"/>
        <v>0</v>
      </c>
      <c r="AP33" s="70">
        <v>0</v>
      </c>
      <c r="AQ33" s="70"/>
      <c r="AR33" s="70">
        <f t="shared" si="27"/>
        <v>0</v>
      </c>
      <c r="AS33" s="70"/>
      <c r="AT33" s="70"/>
      <c r="AU33" s="70">
        <f t="shared" si="28"/>
        <v>0</v>
      </c>
      <c r="AV33" s="70"/>
      <c r="AW33" s="70"/>
      <c r="AX33" s="70">
        <f t="shared" si="29"/>
        <v>0</v>
      </c>
      <c r="AY33" s="70"/>
      <c r="AZ33" s="70"/>
      <c r="BA33" s="70">
        <f t="shared" si="30"/>
        <v>0</v>
      </c>
      <c r="BB33" s="70"/>
      <c r="BC33" s="70"/>
      <c r="BD33" s="70">
        <f t="shared" si="31"/>
        <v>0</v>
      </c>
      <c r="BE33" s="70"/>
      <c r="BF33" s="70">
        <v>0</v>
      </c>
      <c r="BG33" s="70">
        <f t="shared" si="32"/>
        <v>0</v>
      </c>
      <c r="BH33" s="70">
        <v>0</v>
      </c>
      <c r="BI33" s="70"/>
      <c r="BJ33" s="70">
        <f t="shared" si="33"/>
        <v>0</v>
      </c>
      <c r="BL33" s="48">
        <f t="shared" si="2"/>
        <v>0</v>
      </c>
      <c r="BM33" s="48">
        <f t="shared" si="53"/>
        <v>0</v>
      </c>
      <c r="BN33" s="48">
        <f t="shared" si="36"/>
        <v>0</v>
      </c>
      <c r="BO33" s="48">
        <f t="shared" si="37"/>
        <v>0</v>
      </c>
      <c r="BP33" s="48">
        <f t="shared" si="38"/>
        <v>0</v>
      </c>
      <c r="BQ33" s="48">
        <f t="shared" si="39"/>
        <v>0</v>
      </c>
      <c r="BR33" s="48">
        <f t="shared" si="40"/>
        <v>0</v>
      </c>
      <c r="BS33" s="48">
        <f t="shared" si="54"/>
        <v>0</v>
      </c>
      <c r="BT33" s="48">
        <f t="shared" si="41"/>
        <v>0</v>
      </c>
      <c r="BU33" s="48">
        <f t="shared" si="42"/>
        <v>0</v>
      </c>
      <c r="BV33" s="48">
        <f t="shared" si="43"/>
        <v>0</v>
      </c>
      <c r="BW33" s="48">
        <f t="shared" si="44"/>
        <v>0</v>
      </c>
    </row>
    <row r="34" spans="1:75" s="67" customFormat="1" ht="9.75" customHeight="1">
      <c r="A34" s="20" t="s">
        <v>465</v>
      </c>
      <c r="B34" s="72" t="s">
        <v>705</v>
      </c>
      <c r="C34" s="73"/>
      <c r="D34" s="73">
        <v>0</v>
      </c>
      <c r="E34" s="73">
        <f t="shared" si="14"/>
        <v>0</v>
      </c>
      <c r="F34" s="73">
        <v>0</v>
      </c>
      <c r="G34" s="73"/>
      <c r="H34" s="73">
        <f t="shared" si="15"/>
        <v>0</v>
      </c>
      <c r="I34" s="73"/>
      <c r="J34" s="73">
        <v>0</v>
      </c>
      <c r="K34" s="73">
        <f t="shared" si="16"/>
        <v>0</v>
      </c>
      <c r="L34" s="73">
        <v>0</v>
      </c>
      <c r="M34" s="73"/>
      <c r="N34" s="73">
        <f t="shared" si="17"/>
        <v>0</v>
      </c>
      <c r="O34" s="73"/>
      <c r="P34" s="73">
        <v>0</v>
      </c>
      <c r="Q34" s="73">
        <f t="shared" si="18"/>
        <v>0</v>
      </c>
      <c r="R34" s="73">
        <v>0</v>
      </c>
      <c r="S34" s="73"/>
      <c r="T34" s="73">
        <f t="shared" si="19"/>
        <v>0</v>
      </c>
      <c r="U34" s="73"/>
      <c r="V34" s="73"/>
      <c r="W34" s="73">
        <f t="shared" si="20"/>
        <v>0</v>
      </c>
      <c r="X34" s="73"/>
      <c r="Y34" s="73"/>
      <c r="Z34" s="73">
        <f t="shared" si="21"/>
        <v>0</v>
      </c>
      <c r="AA34" s="73"/>
      <c r="AB34" s="73">
        <v>0</v>
      </c>
      <c r="AC34" s="73">
        <f t="shared" si="22"/>
        <v>0</v>
      </c>
      <c r="AD34" s="73">
        <v>0</v>
      </c>
      <c r="AE34" s="73"/>
      <c r="AF34" s="73">
        <f t="shared" si="23"/>
        <v>0</v>
      </c>
      <c r="AG34" s="73"/>
      <c r="AH34" s="73"/>
      <c r="AI34" s="73">
        <f t="shared" si="24"/>
        <v>0</v>
      </c>
      <c r="AJ34" s="73"/>
      <c r="AK34" s="73"/>
      <c r="AL34" s="73">
        <f t="shared" si="25"/>
        <v>0</v>
      </c>
      <c r="AM34" s="73"/>
      <c r="AN34" s="73">
        <v>0</v>
      </c>
      <c r="AO34" s="73">
        <f t="shared" si="26"/>
        <v>0</v>
      </c>
      <c r="AP34" s="73">
        <v>0</v>
      </c>
      <c r="AQ34" s="73"/>
      <c r="AR34" s="73">
        <f t="shared" si="27"/>
        <v>0</v>
      </c>
      <c r="AS34" s="73"/>
      <c r="AT34" s="73"/>
      <c r="AU34" s="73">
        <f t="shared" si="28"/>
        <v>0</v>
      </c>
      <c r="AV34" s="73"/>
      <c r="AW34" s="73"/>
      <c r="AX34" s="73">
        <f t="shared" si="29"/>
        <v>0</v>
      </c>
      <c r="AY34" s="73"/>
      <c r="AZ34" s="73"/>
      <c r="BA34" s="73">
        <f t="shared" si="30"/>
        <v>0</v>
      </c>
      <c r="BB34" s="73"/>
      <c r="BC34" s="73"/>
      <c r="BD34" s="73">
        <f t="shared" si="31"/>
        <v>0</v>
      </c>
      <c r="BE34" s="73"/>
      <c r="BF34" s="73">
        <v>0</v>
      </c>
      <c r="BG34" s="73">
        <f t="shared" si="32"/>
        <v>0</v>
      </c>
      <c r="BH34" s="73">
        <v>0</v>
      </c>
      <c r="BI34" s="73"/>
      <c r="BJ34" s="73">
        <f t="shared" si="33"/>
        <v>0</v>
      </c>
      <c r="BL34" s="48">
        <f t="shared" si="2"/>
        <v>0</v>
      </c>
      <c r="BM34" s="48">
        <f t="shared" si="53"/>
        <v>0</v>
      </c>
      <c r="BN34" s="48">
        <f t="shared" si="36"/>
        <v>0</v>
      </c>
      <c r="BO34" s="48">
        <f t="shared" si="37"/>
        <v>0</v>
      </c>
      <c r="BP34" s="48">
        <f t="shared" si="38"/>
        <v>0</v>
      </c>
      <c r="BQ34" s="48">
        <f t="shared" si="39"/>
        <v>0</v>
      </c>
      <c r="BR34" s="48">
        <f t="shared" si="40"/>
        <v>0</v>
      </c>
      <c r="BS34" s="48">
        <f t="shared" si="54"/>
        <v>0</v>
      </c>
      <c r="BT34" s="48">
        <f t="shared" si="41"/>
        <v>0</v>
      </c>
      <c r="BU34" s="48">
        <f t="shared" si="42"/>
        <v>0</v>
      </c>
      <c r="BV34" s="48">
        <f t="shared" si="43"/>
        <v>0</v>
      </c>
      <c r="BW34" s="48">
        <f t="shared" si="44"/>
        <v>0</v>
      </c>
    </row>
    <row r="35" spans="1:75" s="67" customFormat="1" ht="22.5">
      <c r="A35" s="20" t="s">
        <v>466</v>
      </c>
      <c r="B35" s="72" t="s">
        <v>700</v>
      </c>
      <c r="C35" s="73"/>
      <c r="D35" s="73">
        <v>0</v>
      </c>
      <c r="E35" s="73">
        <f t="shared" si="14"/>
        <v>0</v>
      </c>
      <c r="F35" s="73">
        <v>0</v>
      </c>
      <c r="G35" s="73"/>
      <c r="H35" s="73">
        <f t="shared" si="15"/>
        <v>0</v>
      </c>
      <c r="I35" s="73"/>
      <c r="J35" s="73">
        <v>0</v>
      </c>
      <c r="K35" s="73">
        <f t="shared" si="16"/>
        <v>0</v>
      </c>
      <c r="L35" s="73">
        <v>0</v>
      </c>
      <c r="M35" s="73"/>
      <c r="N35" s="73">
        <f t="shared" si="17"/>
        <v>0</v>
      </c>
      <c r="O35" s="73"/>
      <c r="P35" s="73">
        <v>0</v>
      </c>
      <c r="Q35" s="73">
        <f t="shared" si="18"/>
        <v>0</v>
      </c>
      <c r="R35" s="73">
        <v>0</v>
      </c>
      <c r="S35" s="73"/>
      <c r="T35" s="73">
        <f t="shared" si="19"/>
        <v>0</v>
      </c>
      <c r="U35" s="73"/>
      <c r="V35" s="73"/>
      <c r="W35" s="73">
        <f t="shared" si="20"/>
        <v>0</v>
      </c>
      <c r="X35" s="73"/>
      <c r="Y35" s="73"/>
      <c r="Z35" s="73">
        <f t="shared" si="21"/>
        <v>0</v>
      </c>
      <c r="AA35" s="73"/>
      <c r="AB35" s="73">
        <v>0</v>
      </c>
      <c r="AC35" s="73">
        <f t="shared" si="22"/>
        <v>0</v>
      </c>
      <c r="AD35" s="73">
        <v>0</v>
      </c>
      <c r="AE35" s="73"/>
      <c r="AF35" s="73">
        <f t="shared" si="23"/>
        <v>0</v>
      </c>
      <c r="AG35" s="73"/>
      <c r="AH35" s="73"/>
      <c r="AI35" s="73">
        <f t="shared" si="24"/>
        <v>0</v>
      </c>
      <c r="AJ35" s="73"/>
      <c r="AK35" s="73"/>
      <c r="AL35" s="73">
        <f t="shared" si="25"/>
        <v>0</v>
      </c>
      <c r="AM35" s="73"/>
      <c r="AN35" s="73">
        <v>0</v>
      </c>
      <c r="AO35" s="73">
        <f t="shared" si="26"/>
        <v>0</v>
      </c>
      <c r="AP35" s="73">
        <v>0</v>
      </c>
      <c r="AQ35" s="73"/>
      <c r="AR35" s="73">
        <f t="shared" si="27"/>
        <v>0</v>
      </c>
      <c r="AS35" s="73"/>
      <c r="AT35" s="73"/>
      <c r="AU35" s="73">
        <f t="shared" si="28"/>
        <v>0</v>
      </c>
      <c r="AV35" s="73"/>
      <c r="AW35" s="73"/>
      <c r="AX35" s="73">
        <f t="shared" si="29"/>
        <v>0</v>
      </c>
      <c r="AY35" s="73"/>
      <c r="AZ35" s="73"/>
      <c r="BA35" s="73">
        <f t="shared" si="30"/>
        <v>0</v>
      </c>
      <c r="BB35" s="73"/>
      <c r="BC35" s="73"/>
      <c r="BD35" s="73">
        <f t="shared" si="31"/>
        <v>0</v>
      </c>
      <c r="BE35" s="73"/>
      <c r="BF35" s="73">
        <v>0</v>
      </c>
      <c r="BG35" s="73">
        <f t="shared" si="32"/>
        <v>0</v>
      </c>
      <c r="BH35" s="73">
        <v>0</v>
      </c>
      <c r="BI35" s="73"/>
      <c r="BJ35" s="73">
        <f t="shared" si="33"/>
        <v>0</v>
      </c>
      <c r="BL35" s="48">
        <f t="shared" si="2"/>
        <v>0</v>
      </c>
      <c r="BM35" s="48">
        <f t="shared" si="53"/>
        <v>0</v>
      </c>
      <c r="BN35" s="48">
        <f t="shared" si="36"/>
        <v>0</v>
      </c>
      <c r="BO35" s="48">
        <f t="shared" si="37"/>
        <v>0</v>
      </c>
      <c r="BP35" s="48">
        <f t="shared" si="38"/>
        <v>0</v>
      </c>
      <c r="BQ35" s="48">
        <f t="shared" si="39"/>
        <v>0</v>
      </c>
      <c r="BR35" s="48">
        <f t="shared" si="40"/>
        <v>0</v>
      </c>
      <c r="BS35" s="48">
        <f t="shared" si="54"/>
        <v>0</v>
      </c>
      <c r="BT35" s="48">
        <f t="shared" si="41"/>
        <v>0</v>
      </c>
      <c r="BU35" s="48">
        <f t="shared" si="42"/>
        <v>0</v>
      </c>
      <c r="BV35" s="48">
        <f t="shared" si="43"/>
        <v>0</v>
      </c>
      <c r="BW35" s="48">
        <f t="shared" si="44"/>
        <v>0</v>
      </c>
    </row>
    <row r="36" spans="1:75" s="67" customFormat="1" ht="12" customHeight="1">
      <c r="A36" s="20" t="s">
        <v>467</v>
      </c>
      <c r="B36" s="75" t="s">
        <v>659</v>
      </c>
      <c r="C36" s="77"/>
      <c r="D36" s="77">
        <v>0</v>
      </c>
      <c r="E36" s="77">
        <f t="shared" si="14"/>
        <v>0</v>
      </c>
      <c r="F36" s="77">
        <v>0</v>
      </c>
      <c r="G36" s="77"/>
      <c r="H36" s="77">
        <f t="shared" si="15"/>
        <v>0</v>
      </c>
      <c r="I36" s="77"/>
      <c r="J36" s="77">
        <v>0</v>
      </c>
      <c r="K36" s="77">
        <f t="shared" si="16"/>
        <v>0</v>
      </c>
      <c r="L36" s="77">
        <v>0</v>
      </c>
      <c r="M36" s="77"/>
      <c r="N36" s="77">
        <f t="shared" si="17"/>
        <v>0</v>
      </c>
      <c r="O36" s="77"/>
      <c r="P36" s="77">
        <v>0</v>
      </c>
      <c r="Q36" s="77">
        <f t="shared" si="18"/>
        <v>0</v>
      </c>
      <c r="R36" s="77">
        <v>0</v>
      </c>
      <c r="S36" s="77"/>
      <c r="T36" s="77">
        <f t="shared" si="19"/>
        <v>0</v>
      </c>
      <c r="U36" s="77"/>
      <c r="V36" s="77"/>
      <c r="W36" s="77">
        <f t="shared" si="20"/>
        <v>0</v>
      </c>
      <c r="X36" s="77"/>
      <c r="Y36" s="77"/>
      <c r="Z36" s="77">
        <f t="shared" si="21"/>
        <v>0</v>
      </c>
      <c r="AA36" s="77"/>
      <c r="AB36" s="77">
        <v>0</v>
      </c>
      <c r="AC36" s="77">
        <f t="shared" si="22"/>
        <v>0</v>
      </c>
      <c r="AD36" s="77">
        <v>0</v>
      </c>
      <c r="AE36" s="77"/>
      <c r="AF36" s="77">
        <f t="shared" si="23"/>
        <v>0</v>
      </c>
      <c r="AG36" s="77"/>
      <c r="AH36" s="77"/>
      <c r="AI36" s="77">
        <f t="shared" si="24"/>
        <v>0</v>
      </c>
      <c r="AJ36" s="77"/>
      <c r="AK36" s="77"/>
      <c r="AL36" s="77">
        <f t="shared" si="25"/>
        <v>0</v>
      </c>
      <c r="AM36" s="77"/>
      <c r="AN36" s="77">
        <v>0</v>
      </c>
      <c r="AO36" s="77">
        <f t="shared" si="26"/>
        <v>0</v>
      </c>
      <c r="AP36" s="77">
        <v>0</v>
      </c>
      <c r="AQ36" s="77"/>
      <c r="AR36" s="77">
        <f t="shared" si="27"/>
        <v>0</v>
      </c>
      <c r="AS36" s="77"/>
      <c r="AT36" s="77"/>
      <c r="AU36" s="77">
        <f t="shared" si="28"/>
        <v>0</v>
      </c>
      <c r="AV36" s="77"/>
      <c r="AW36" s="77"/>
      <c r="AX36" s="77">
        <f t="shared" si="29"/>
        <v>0</v>
      </c>
      <c r="AY36" s="77"/>
      <c r="AZ36" s="77"/>
      <c r="BA36" s="77">
        <f t="shared" si="30"/>
        <v>0</v>
      </c>
      <c r="BB36" s="77"/>
      <c r="BC36" s="77"/>
      <c r="BD36" s="77">
        <f t="shared" si="31"/>
        <v>0</v>
      </c>
      <c r="BE36" s="77"/>
      <c r="BF36" s="77">
        <v>0</v>
      </c>
      <c r="BG36" s="77">
        <f t="shared" si="32"/>
        <v>0</v>
      </c>
      <c r="BH36" s="77">
        <v>0</v>
      </c>
      <c r="BI36" s="77"/>
      <c r="BJ36" s="77">
        <f t="shared" si="33"/>
        <v>0</v>
      </c>
      <c r="BL36" s="48">
        <f t="shared" ref="BL36:BL62" si="55">SUM(C36,O36,AA36,AM36,AY36)</f>
        <v>0</v>
      </c>
      <c r="BM36" s="48">
        <f t="shared" si="53"/>
        <v>0</v>
      </c>
      <c r="BN36" s="48">
        <f t="shared" si="36"/>
        <v>0</v>
      </c>
      <c r="BO36" s="48">
        <f t="shared" si="37"/>
        <v>0</v>
      </c>
      <c r="BP36" s="48">
        <f t="shared" si="38"/>
        <v>0</v>
      </c>
      <c r="BQ36" s="48">
        <f t="shared" si="39"/>
        <v>0</v>
      </c>
      <c r="BR36" s="48">
        <f t="shared" si="40"/>
        <v>0</v>
      </c>
      <c r="BS36" s="48">
        <f t="shared" si="54"/>
        <v>0</v>
      </c>
      <c r="BT36" s="48">
        <f t="shared" si="41"/>
        <v>0</v>
      </c>
      <c r="BU36" s="48">
        <f t="shared" si="42"/>
        <v>0</v>
      </c>
      <c r="BV36" s="48">
        <f t="shared" si="43"/>
        <v>0</v>
      </c>
      <c r="BW36" s="48">
        <f t="shared" si="44"/>
        <v>0</v>
      </c>
    </row>
    <row r="37" spans="1:75" s="67" customFormat="1" ht="12" customHeight="1" thickBot="1">
      <c r="A37" s="20" t="s">
        <v>704</v>
      </c>
      <c r="B37" s="75" t="s">
        <v>660</v>
      </c>
      <c r="C37" s="77"/>
      <c r="D37" s="77">
        <v>1600000</v>
      </c>
      <c r="E37" s="77">
        <f t="shared" si="14"/>
        <v>-1600000</v>
      </c>
      <c r="F37" s="77">
        <v>0</v>
      </c>
      <c r="G37" s="77"/>
      <c r="H37" s="77">
        <f t="shared" si="15"/>
        <v>0</v>
      </c>
      <c r="I37" s="77"/>
      <c r="J37" s="77">
        <v>0</v>
      </c>
      <c r="K37" s="77">
        <f t="shared" si="16"/>
        <v>0</v>
      </c>
      <c r="L37" s="77">
        <v>0</v>
      </c>
      <c r="M37" s="77"/>
      <c r="N37" s="77">
        <f t="shared" si="17"/>
        <v>0</v>
      </c>
      <c r="O37" s="77"/>
      <c r="P37" s="77">
        <v>266700</v>
      </c>
      <c r="Q37" s="77">
        <f t="shared" si="18"/>
        <v>150000</v>
      </c>
      <c r="R37" s="77">
        <v>416700</v>
      </c>
      <c r="S37" s="77"/>
      <c r="T37" s="77">
        <f t="shared" si="19"/>
        <v>416700</v>
      </c>
      <c r="U37" s="77"/>
      <c r="V37" s="77"/>
      <c r="W37" s="77">
        <f t="shared" si="20"/>
        <v>0</v>
      </c>
      <c r="X37" s="77"/>
      <c r="Y37" s="77"/>
      <c r="Z37" s="77">
        <f t="shared" si="21"/>
        <v>0</v>
      </c>
      <c r="AA37" s="77"/>
      <c r="AB37" s="77">
        <v>4915</v>
      </c>
      <c r="AC37" s="77">
        <f t="shared" si="22"/>
        <v>113494</v>
      </c>
      <c r="AD37" s="77">
        <v>118409</v>
      </c>
      <c r="AE37" s="77"/>
      <c r="AF37" s="77">
        <f t="shared" si="23"/>
        <v>118409</v>
      </c>
      <c r="AG37" s="77"/>
      <c r="AH37" s="77"/>
      <c r="AI37" s="77">
        <f t="shared" si="24"/>
        <v>0</v>
      </c>
      <c r="AJ37" s="77"/>
      <c r="AK37" s="77"/>
      <c r="AL37" s="77">
        <f t="shared" si="25"/>
        <v>0</v>
      </c>
      <c r="AM37" s="77"/>
      <c r="AN37" s="77">
        <v>0</v>
      </c>
      <c r="AO37" s="77">
        <f t="shared" si="26"/>
        <v>0</v>
      </c>
      <c r="AP37" s="77">
        <v>0</v>
      </c>
      <c r="AQ37" s="77"/>
      <c r="AR37" s="77">
        <f t="shared" si="27"/>
        <v>0</v>
      </c>
      <c r="AS37" s="77"/>
      <c r="AT37" s="77"/>
      <c r="AU37" s="77">
        <f t="shared" si="28"/>
        <v>0</v>
      </c>
      <c r="AV37" s="77"/>
      <c r="AW37" s="77"/>
      <c r="AX37" s="77">
        <f t="shared" si="29"/>
        <v>0</v>
      </c>
      <c r="AY37" s="77"/>
      <c r="AZ37" s="77"/>
      <c r="BA37" s="77">
        <f t="shared" si="30"/>
        <v>0</v>
      </c>
      <c r="BB37" s="77"/>
      <c r="BC37" s="77"/>
      <c r="BD37" s="77">
        <f t="shared" si="31"/>
        <v>0</v>
      </c>
      <c r="BE37" s="77"/>
      <c r="BF37" s="77">
        <v>0</v>
      </c>
      <c r="BG37" s="77">
        <f t="shared" si="32"/>
        <v>0</v>
      </c>
      <c r="BH37" s="77">
        <v>0</v>
      </c>
      <c r="BI37" s="77"/>
      <c r="BJ37" s="77">
        <f t="shared" si="33"/>
        <v>0</v>
      </c>
      <c r="BL37" s="48">
        <f t="shared" si="55"/>
        <v>0</v>
      </c>
      <c r="BM37" s="48">
        <f t="shared" si="53"/>
        <v>1871615</v>
      </c>
      <c r="BN37" s="48">
        <f t="shared" si="36"/>
        <v>-1336506</v>
      </c>
      <c r="BO37" s="48">
        <f t="shared" si="37"/>
        <v>535109</v>
      </c>
      <c r="BP37" s="48">
        <f t="shared" si="38"/>
        <v>0</v>
      </c>
      <c r="BQ37" s="48">
        <f t="shared" si="39"/>
        <v>535109</v>
      </c>
      <c r="BR37" s="48">
        <f t="shared" si="40"/>
        <v>0</v>
      </c>
      <c r="BS37" s="48">
        <f t="shared" si="54"/>
        <v>0</v>
      </c>
      <c r="BT37" s="48">
        <f t="shared" si="41"/>
        <v>0</v>
      </c>
      <c r="BU37" s="48">
        <f t="shared" si="42"/>
        <v>0</v>
      </c>
      <c r="BV37" s="48">
        <f t="shared" si="43"/>
        <v>0</v>
      </c>
      <c r="BW37" s="48">
        <f t="shared" si="44"/>
        <v>0</v>
      </c>
    </row>
    <row r="38" spans="1:75" s="11" customFormat="1" ht="12" customHeight="1" thickBot="1">
      <c r="A38" s="17" t="s">
        <v>162</v>
      </c>
      <c r="B38" s="18" t="s">
        <v>284</v>
      </c>
      <c r="C38" s="27"/>
      <c r="D38" s="27">
        <v>0</v>
      </c>
      <c r="E38" s="27">
        <f t="shared" si="14"/>
        <v>0</v>
      </c>
      <c r="F38" s="27">
        <v>0</v>
      </c>
      <c r="G38" s="27"/>
      <c r="H38" s="27">
        <f t="shared" si="15"/>
        <v>0</v>
      </c>
      <c r="I38" s="27"/>
      <c r="J38" s="27">
        <v>0</v>
      </c>
      <c r="K38" s="27">
        <f t="shared" si="16"/>
        <v>0</v>
      </c>
      <c r="L38" s="27">
        <v>0</v>
      </c>
      <c r="M38" s="27"/>
      <c r="N38" s="27">
        <f t="shared" si="17"/>
        <v>0</v>
      </c>
      <c r="O38" s="27"/>
      <c r="P38" s="27">
        <v>0</v>
      </c>
      <c r="Q38" s="27">
        <f t="shared" si="18"/>
        <v>0</v>
      </c>
      <c r="R38" s="27">
        <v>0</v>
      </c>
      <c r="S38" s="27"/>
      <c r="T38" s="27">
        <f t="shared" si="19"/>
        <v>0</v>
      </c>
      <c r="U38" s="27"/>
      <c r="V38" s="27"/>
      <c r="W38" s="27">
        <f t="shared" si="20"/>
        <v>0</v>
      </c>
      <c r="X38" s="27"/>
      <c r="Y38" s="27"/>
      <c r="Z38" s="27">
        <f t="shared" si="21"/>
        <v>0</v>
      </c>
      <c r="AA38" s="27"/>
      <c r="AB38" s="27">
        <v>0</v>
      </c>
      <c r="AC38" s="27">
        <f t="shared" si="22"/>
        <v>0</v>
      </c>
      <c r="AD38" s="27">
        <v>0</v>
      </c>
      <c r="AE38" s="27"/>
      <c r="AF38" s="27">
        <f t="shared" si="23"/>
        <v>0</v>
      </c>
      <c r="AG38" s="27"/>
      <c r="AH38" s="27"/>
      <c r="AI38" s="27">
        <f t="shared" si="24"/>
        <v>0</v>
      </c>
      <c r="AJ38" s="27"/>
      <c r="AK38" s="27"/>
      <c r="AL38" s="27">
        <f t="shared" si="25"/>
        <v>0</v>
      </c>
      <c r="AM38" s="27"/>
      <c r="AN38" s="27">
        <v>0</v>
      </c>
      <c r="AO38" s="27">
        <f t="shared" si="26"/>
        <v>0</v>
      </c>
      <c r="AP38" s="27">
        <v>0</v>
      </c>
      <c r="AQ38" s="27"/>
      <c r="AR38" s="27">
        <f t="shared" si="27"/>
        <v>0</v>
      </c>
      <c r="AS38" s="27"/>
      <c r="AT38" s="27"/>
      <c r="AU38" s="27">
        <f t="shared" si="28"/>
        <v>0</v>
      </c>
      <c r="AV38" s="27"/>
      <c r="AW38" s="27"/>
      <c r="AX38" s="27">
        <f t="shared" si="29"/>
        <v>0</v>
      </c>
      <c r="AY38" s="27"/>
      <c r="AZ38" s="27"/>
      <c r="BA38" s="27">
        <f t="shared" si="30"/>
        <v>0</v>
      </c>
      <c r="BB38" s="27"/>
      <c r="BC38" s="27"/>
      <c r="BD38" s="27">
        <f t="shared" si="31"/>
        <v>0</v>
      </c>
      <c r="BE38" s="27"/>
      <c r="BF38" s="27">
        <v>0</v>
      </c>
      <c r="BG38" s="27">
        <f t="shared" si="32"/>
        <v>0</v>
      </c>
      <c r="BH38" s="27">
        <v>0</v>
      </c>
      <c r="BI38" s="27"/>
      <c r="BJ38" s="27">
        <f t="shared" si="33"/>
        <v>0</v>
      </c>
      <c r="BK38" s="270"/>
      <c r="BL38" s="48">
        <f t="shared" si="55"/>
        <v>0</v>
      </c>
      <c r="BM38" s="48">
        <f t="shared" si="53"/>
        <v>0</v>
      </c>
      <c r="BN38" s="48">
        <f t="shared" si="36"/>
        <v>0</v>
      </c>
      <c r="BO38" s="48">
        <f t="shared" si="37"/>
        <v>0</v>
      </c>
      <c r="BP38" s="48">
        <f t="shared" si="38"/>
        <v>0</v>
      </c>
      <c r="BQ38" s="48">
        <f t="shared" si="39"/>
        <v>0</v>
      </c>
      <c r="BR38" s="48">
        <f t="shared" si="40"/>
        <v>0</v>
      </c>
      <c r="BS38" s="48">
        <f t="shared" si="54"/>
        <v>0</v>
      </c>
      <c r="BT38" s="48">
        <f t="shared" si="41"/>
        <v>0</v>
      </c>
      <c r="BU38" s="48">
        <f t="shared" si="42"/>
        <v>0</v>
      </c>
      <c r="BV38" s="48">
        <f t="shared" si="43"/>
        <v>0</v>
      </c>
      <c r="BW38" s="48">
        <f t="shared" si="44"/>
        <v>0</v>
      </c>
    </row>
    <row r="39" spans="1:75" s="11" customFormat="1" ht="12" customHeight="1" thickBot="1">
      <c r="A39" s="5" t="s">
        <v>89</v>
      </c>
      <c r="B39" s="18" t="s">
        <v>285</v>
      </c>
      <c r="C39" s="28">
        <f t="shared" ref="C39" si="56">+C4+C15+C21+C22+C28+C32+C38</f>
        <v>36405000</v>
      </c>
      <c r="D39" s="28">
        <f t="shared" ref="D39:BJ39" si="57">+D4+D15+D21+D22+D28+D32+D38</f>
        <v>41027000</v>
      </c>
      <c r="E39" s="28">
        <f t="shared" si="57"/>
        <v>-2865000</v>
      </c>
      <c r="F39" s="28">
        <f t="shared" si="57"/>
        <v>38162000</v>
      </c>
      <c r="G39" s="28">
        <f t="shared" si="57"/>
        <v>0</v>
      </c>
      <c r="H39" s="28">
        <f t="shared" si="57"/>
        <v>38162000</v>
      </c>
      <c r="I39" s="28">
        <f t="shared" si="57"/>
        <v>14970000</v>
      </c>
      <c r="J39" s="28">
        <f t="shared" si="57"/>
        <v>14970000</v>
      </c>
      <c r="K39" s="28">
        <f t="shared" si="57"/>
        <v>2865000</v>
      </c>
      <c r="L39" s="28">
        <f t="shared" si="57"/>
        <v>17835000</v>
      </c>
      <c r="M39" s="28">
        <f t="shared" si="57"/>
        <v>0</v>
      </c>
      <c r="N39" s="28">
        <f t="shared" ref="N39" si="58">+N4+N15+N21+N22+N28+N32+N38</f>
        <v>17835000</v>
      </c>
      <c r="O39" s="28">
        <f t="shared" si="57"/>
        <v>13549000</v>
      </c>
      <c r="P39" s="28">
        <f t="shared" si="57"/>
        <v>13130700</v>
      </c>
      <c r="Q39" s="28">
        <f t="shared" si="57"/>
        <v>315000</v>
      </c>
      <c r="R39" s="28">
        <f t="shared" si="57"/>
        <v>13445700</v>
      </c>
      <c r="S39" s="28">
        <f t="shared" si="57"/>
        <v>0</v>
      </c>
      <c r="T39" s="28">
        <f t="shared" si="57"/>
        <v>13445700</v>
      </c>
      <c r="U39" s="28">
        <f t="shared" si="57"/>
        <v>0</v>
      </c>
      <c r="V39" s="28">
        <f t="shared" si="57"/>
        <v>0</v>
      </c>
      <c r="W39" s="28">
        <f t="shared" si="57"/>
        <v>0</v>
      </c>
      <c r="X39" s="28">
        <f t="shared" si="57"/>
        <v>0</v>
      </c>
      <c r="Y39" s="28">
        <f t="shared" si="57"/>
        <v>0</v>
      </c>
      <c r="Z39" s="28">
        <f t="shared" si="57"/>
        <v>0</v>
      </c>
      <c r="AA39" s="28">
        <f t="shared" si="57"/>
        <v>7700000</v>
      </c>
      <c r="AB39" s="28">
        <f t="shared" si="57"/>
        <v>9598915</v>
      </c>
      <c r="AC39" s="28">
        <f t="shared" si="57"/>
        <v>673494</v>
      </c>
      <c r="AD39" s="28">
        <f t="shared" si="57"/>
        <v>10272409</v>
      </c>
      <c r="AE39" s="28">
        <f t="shared" si="57"/>
        <v>0</v>
      </c>
      <c r="AF39" s="28">
        <f t="shared" si="57"/>
        <v>10272409</v>
      </c>
      <c r="AG39" s="28">
        <f t="shared" si="57"/>
        <v>0</v>
      </c>
      <c r="AH39" s="28">
        <f t="shared" si="57"/>
        <v>0</v>
      </c>
      <c r="AI39" s="28">
        <f t="shared" si="57"/>
        <v>0</v>
      </c>
      <c r="AJ39" s="28">
        <f t="shared" si="57"/>
        <v>0</v>
      </c>
      <c r="AK39" s="28">
        <f t="shared" si="57"/>
        <v>0</v>
      </c>
      <c r="AL39" s="28">
        <f t="shared" si="57"/>
        <v>0</v>
      </c>
      <c r="AM39" s="28">
        <f t="shared" si="57"/>
        <v>1400000</v>
      </c>
      <c r="AN39" s="28">
        <f t="shared" si="57"/>
        <v>2229128</v>
      </c>
      <c r="AO39" s="28">
        <f t="shared" si="57"/>
        <v>300000</v>
      </c>
      <c r="AP39" s="28">
        <f t="shared" si="57"/>
        <v>2529128</v>
      </c>
      <c r="AQ39" s="28">
        <f t="shared" si="57"/>
        <v>0</v>
      </c>
      <c r="AR39" s="28">
        <f t="shared" si="57"/>
        <v>2529128</v>
      </c>
      <c r="AS39" s="28">
        <f t="shared" si="57"/>
        <v>0</v>
      </c>
      <c r="AT39" s="28">
        <f t="shared" si="57"/>
        <v>0</v>
      </c>
      <c r="AU39" s="28">
        <f t="shared" si="57"/>
        <v>0</v>
      </c>
      <c r="AV39" s="28">
        <f t="shared" si="57"/>
        <v>0</v>
      </c>
      <c r="AW39" s="28">
        <f t="shared" si="57"/>
        <v>0</v>
      </c>
      <c r="AX39" s="28">
        <f t="shared" si="57"/>
        <v>0</v>
      </c>
      <c r="AY39" s="28">
        <f t="shared" si="57"/>
        <v>0</v>
      </c>
      <c r="AZ39" s="28">
        <f t="shared" si="57"/>
        <v>0</v>
      </c>
      <c r="BA39" s="28">
        <f t="shared" si="57"/>
        <v>0</v>
      </c>
      <c r="BB39" s="28">
        <f t="shared" si="57"/>
        <v>0</v>
      </c>
      <c r="BC39" s="28">
        <f t="shared" si="57"/>
        <v>0</v>
      </c>
      <c r="BD39" s="28">
        <f t="shared" si="57"/>
        <v>0</v>
      </c>
      <c r="BE39" s="28">
        <f t="shared" si="57"/>
        <v>770000</v>
      </c>
      <c r="BF39" s="28">
        <f t="shared" si="57"/>
        <v>1570000</v>
      </c>
      <c r="BG39" s="28">
        <f t="shared" si="57"/>
        <v>0</v>
      </c>
      <c r="BH39" s="28">
        <f t="shared" si="57"/>
        <v>1570000</v>
      </c>
      <c r="BI39" s="28">
        <f t="shared" si="57"/>
        <v>0</v>
      </c>
      <c r="BJ39" s="28">
        <f t="shared" si="57"/>
        <v>1570000</v>
      </c>
      <c r="BK39" s="268"/>
      <c r="BL39" s="48">
        <f t="shared" si="55"/>
        <v>59054000</v>
      </c>
      <c r="BM39" s="48">
        <f t="shared" si="53"/>
        <v>65985743</v>
      </c>
      <c r="BN39" s="48">
        <f t="shared" si="36"/>
        <v>-1576506</v>
      </c>
      <c r="BO39" s="48">
        <f t="shared" si="37"/>
        <v>64409237</v>
      </c>
      <c r="BP39" s="48">
        <f t="shared" si="38"/>
        <v>0</v>
      </c>
      <c r="BQ39" s="48">
        <f t="shared" si="39"/>
        <v>64409237</v>
      </c>
      <c r="BR39" s="48">
        <f t="shared" si="40"/>
        <v>15740000</v>
      </c>
      <c r="BS39" s="48">
        <f t="shared" si="54"/>
        <v>16540000</v>
      </c>
      <c r="BT39" s="48">
        <f t="shared" si="41"/>
        <v>2865000</v>
      </c>
      <c r="BU39" s="48">
        <f t="shared" si="42"/>
        <v>19405000</v>
      </c>
      <c r="BV39" s="48">
        <f t="shared" si="43"/>
        <v>0</v>
      </c>
      <c r="BW39" s="48">
        <f t="shared" si="44"/>
        <v>19405000</v>
      </c>
    </row>
    <row r="40" spans="1:75" s="11" customFormat="1" ht="12" customHeight="1" thickBot="1">
      <c r="A40" s="29" t="s">
        <v>95</v>
      </c>
      <c r="B40" s="18" t="s">
        <v>286</v>
      </c>
      <c r="C40" s="28">
        <f>+C41+C42+C43</f>
        <v>78196000</v>
      </c>
      <c r="D40" s="28">
        <f t="shared" ref="D40:BJ40" si="59">+D41+D42+D43</f>
        <v>84896194</v>
      </c>
      <c r="E40" s="28">
        <f t="shared" si="59"/>
        <v>-2917981</v>
      </c>
      <c r="F40" s="28">
        <f t="shared" si="59"/>
        <v>81978213</v>
      </c>
      <c r="G40" s="28">
        <f t="shared" si="59"/>
        <v>0</v>
      </c>
      <c r="H40" s="28">
        <f t="shared" si="59"/>
        <v>81978213</v>
      </c>
      <c r="I40" s="28">
        <f t="shared" si="59"/>
        <v>84011000</v>
      </c>
      <c r="J40" s="28">
        <f t="shared" si="59"/>
        <v>86149569</v>
      </c>
      <c r="K40" s="28">
        <f t="shared" si="59"/>
        <v>3340730</v>
      </c>
      <c r="L40" s="28">
        <f t="shared" si="59"/>
        <v>89490299</v>
      </c>
      <c r="M40" s="28">
        <f t="shared" si="59"/>
        <v>0</v>
      </c>
      <c r="N40" s="28">
        <f t="shared" ref="N40" si="60">+N41+N42+N43</f>
        <v>89490299</v>
      </c>
      <c r="O40" s="28">
        <f t="shared" si="59"/>
        <v>393734000</v>
      </c>
      <c r="P40" s="28">
        <f t="shared" si="59"/>
        <v>401415882</v>
      </c>
      <c r="Q40" s="28">
        <f t="shared" si="59"/>
        <v>630813</v>
      </c>
      <c r="R40" s="28">
        <f t="shared" si="59"/>
        <v>402046695</v>
      </c>
      <c r="S40" s="28">
        <f t="shared" si="59"/>
        <v>0</v>
      </c>
      <c r="T40" s="28">
        <f t="shared" si="59"/>
        <v>402046695</v>
      </c>
      <c r="U40" s="28">
        <f t="shared" si="59"/>
        <v>0</v>
      </c>
      <c r="V40" s="28">
        <f t="shared" si="59"/>
        <v>0</v>
      </c>
      <c r="W40" s="28">
        <f t="shared" si="59"/>
        <v>0</v>
      </c>
      <c r="X40" s="28">
        <f t="shared" si="59"/>
        <v>0</v>
      </c>
      <c r="Y40" s="28">
        <f t="shared" si="59"/>
        <v>0</v>
      </c>
      <c r="Z40" s="28">
        <f t="shared" si="59"/>
        <v>0</v>
      </c>
      <c r="AA40" s="28">
        <f t="shared" si="59"/>
        <v>43024000</v>
      </c>
      <c r="AB40" s="28">
        <f t="shared" si="59"/>
        <v>40401383</v>
      </c>
      <c r="AC40" s="28">
        <f t="shared" si="59"/>
        <v>1461502</v>
      </c>
      <c r="AD40" s="28">
        <f t="shared" si="59"/>
        <v>41862885</v>
      </c>
      <c r="AE40" s="28">
        <f t="shared" si="59"/>
        <v>0</v>
      </c>
      <c r="AF40" s="28">
        <f t="shared" si="59"/>
        <v>41862885</v>
      </c>
      <c r="AG40" s="28">
        <f t="shared" si="59"/>
        <v>0</v>
      </c>
      <c r="AH40" s="28">
        <f t="shared" si="59"/>
        <v>0</v>
      </c>
      <c r="AI40" s="28">
        <f t="shared" si="59"/>
        <v>0</v>
      </c>
      <c r="AJ40" s="28">
        <f t="shared" si="59"/>
        <v>0</v>
      </c>
      <c r="AK40" s="28">
        <f t="shared" si="59"/>
        <v>0</v>
      </c>
      <c r="AL40" s="28">
        <f t="shared" si="59"/>
        <v>0</v>
      </c>
      <c r="AM40" s="28">
        <f t="shared" si="59"/>
        <v>25841000</v>
      </c>
      <c r="AN40" s="28">
        <f t="shared" si="59"/>
        <v>27748240</v>
      </c>
      <c r="AO40" s="28">
        <f t="shared" si="59"/>
        <v>94742</v>
      </c>
      <c r="AP40" s="28">
        <f t="shared" si="59"/>
        <v>27842982</v>
      </c>
      <c r="AQ40" s="28">
        <f t="shared" si="59"/>
        <v>0</v>
      </c>
      <c r="AR40" s="28">
        <f t="shared" si="59"/>
        <v>27842982</v>
      </c>
      <c r="AS40" s="28">
        <f t="shared" si="59"/>
        <v>0</v>
      </c>
      <c r="AT40" s="28">
        <f t="shared" si="59"/>
        <v>0</v>
      </c>
      <c r="AU40" s="28">
        <f t="shared" si="59"/>
        <v>0</v>
      </c>
      <c r="AV40" s="28">
        <f t="shared" si="59"/>
        <v>0</v>
      </c>
      <c r="AW40" s="28">
        <f t="shared" si="59"/>
        <v>0</v>
      </c>
      <c r="AX40" s="28">
        <f t="shared" si="59"/>
        <v>0</v>
      </c>
      <c r="AY40" s="28">
        <f t="shared" si="59"/>
        <v>0</v>
      </c>
      <c r="AZ40" s="28">
        <f t="shared" si="59"/>
        <v>0</v>
      </c>
      <c r="BA40" s="28">
        <f t="shared" si="59"/>
        <v>0</v>
      </c>
      <c r="BB40" s="28">
        <f t="shared" si="59"/>
        <v>0</v>
      </c>
      <c r="BC40" s="28">
        <f t="shared" si="59"/>
        <v>0</v>
      </c>
      <c r="BD40" s="28">
        <f t="shared" si="59"/>
        <v>0</v>
      </c>
      <c r="BE40" s="28">
        <f t="shared" si="59"/>
        <v>12888000</v>
      </c>
      <c r="BF40" s="28">
        <f t="shared" si="59"/>
        <v>12888000</v>
      </c>
      <c r="BG40" s="28">
        <f t="shared" si="59"/>
        <v>0</v>
      </c>
      <c r="BH40" s="28">
        <f t="shared" si="59"/>
        <v>12888000</v>
      </c>
      <c r="BI40" s="28">
        <f t="shared" si="59"/>
        <v>0</v>
      </c>
      <c r="BJ40" s="28">
        <f t="shared" si="59"/>
        <v>12888000</v>
      </c>
      <c r="BK40" s="268"/>
      <c r="BL40" s="48">
        <f t="shared" si="55"/>
        <v>540795000</v>
      </c>
      <c r="BM40" s="48">
        <f t="shared" si="53"/>
        <v>554461699</v>
      </c>
      <c r="BN40" s="48">
        <f t="shared" si="36"/>
        <v>-730924</v>
      </c>
      <c r="BO40" s="48">
        <f t="shared" si="37"/>
        <v>553730775</v>
      </c>
      <c r="BP40" s="48">
        <f t="shared" si="38"/>
        <v>0</v>
      </c>
      <c r="BQ40" s="48">
        <f t="shared" si="39"/>
        <v>553730775</v>
      </c>
      <c r="BR40" s="48">
        <f t="shared" si="40"/>
        <v>96899000</v>
      </c>
      <c r="BS40" s="48">
        <f t="shared" si="54"/>
        <v>99037569</v>
      </c>
      <c r="BT40" s="48">
        <f t="shared" si="41"/>
        <v>3340730</v>
      </c>
      <c r="BU40" s="48">
        <f t="shared" si="42"/>
        <v>102378299</v>
      </c>
      <c r="BV40" s="48">
        <f t="shared" si="43"/>
        <v>0</v>
      </c>
      <c r="BW40" s="48">
        <f t="shared" si="44"/>
        <v>102378299</v>
      </c>
    </row>
    <row r="41" spans="1:75" s="11" customFormat="1" ht="12" customHeight="1">
      <c r="A41" s="20" t="s">
        <v>287</v>
      </c>
      <c r="B41" s="21" t="s">
        <v>243</v>
      </c>
      <c r="C41" s="22">
        <v>60000</v>
      </c>
      <c r="D41" s="22">
        <v>60000</v>
      </c>
      <c r="E41" s="22">
        <f t="shared" si="14"/>
        <v>0</v>
      </c>
      <c r="F41" s="22">
        <v>60000</v>
      </c>
      <c r="G41" s="22"/>
      <c r="H41" s="22">
        <f t="shared" si="15"/>
        <v>60000</v>
      </c>
      <c r="I41" s="22"/>
      <c r="J41" s="22">
        <v>0</v>
      </c>
      <c r="K41" s="22">
        <f t="shared" si="16"/>
        <v>0</v>
      </c>
      <c r="L41" s="22">
        <v>0</v>
      </c>
      <c r="M41" s="22"/>
      <c r="N41" s="22">
        <f t="shared" si="17"/>
        <v>0</v>
      </c>
      <c r="O41" s="22">
        <v>1455000</v>
      </c>
      <c r="P41" s="22">
        <v>1455000</v>
      </c>
      <c r="Q41" s="22">
        <f t="shared" si="18"/>
        <v>0</v>
      </c>
      <c r="R41" s="22">
        <v>1455000</v>
      </c>
      <c r="S41" s="22"/>
      <c r="T41" s="22">
        <f t="shared" si="19"/>
        <v>1455000</v>
      </c>
      <c r="U41" s="22"/>
      <c r="V41" s="22"/>
      <c r="W41" s="22">
        <f t="shared" si="20"/>
        <v>0</v>
      </c>
      <c r="X41" s="22"/>
      <c r="Y41" s="22"/>
      <c r="Z41" s="22">
        <f t="shared" si="21"/>
        <v>0</v>
      </c>
      <c r="AA41" s="22">
        <v>654000</v>
      </c>
      <c r="AB41" s="22">
        <v>654000</v>
      </c>
      <c r="AC41" s="22">
        <f t="shared" si="22"/>
        <v>0</v>
      </c>
      <c r="AD41" s="22">
        <v>654000</v>
      </c>
      <c r="AE41" s="22"/>
      <c r="AF41" s="22">
        <f t="shared" si="23"/>
        <v>654000</v>
      </c>
      <c r="AG41" s="22"/>
      <c r="AH41" s="22"/>
      <c r="AI41" s="22">
        <f t="shared" si="24"/>
        <v>0</v>
      </c>
      <c r="AJ41" s="22"/>
      <c r="AK41" s="22"/>
      <c r="AL41" s="22">
        <f t="shared" si="25"/>
        <v>0</v>
      </c>
      <c r="AM41" s="22">
        <v>505000</v>
      </c>
      <c r="AN41" s="22">
        <v>505000</v>
      </c>
      <c r="AO41" s="22">
        <f t="shared" si="26"/>
        <v>0</v>
      </c>
      <c r="AP41" s="22">
        <v>505000</v>
      </c>
      <c r="AQ41" s="22"/>
      <c r="AR41" s="22">
        <f t="shared" si="27"/>
        <v>505000</v>
      </c>
      <c r="AS41" s="22"/>
      <c r="AT41" s="22"/>
      <c r="AU41" s="22">
        <f t="shared" si="28"/>
        <v>0</v>
      </c>
      <c r="AV41" s="22"/>
      <c r="AW41" s="22"/>
      <c r="AX41" s="22">
        <f t="shared" si="29"/>
        <v>0</v>
      </c>
      <c r="AY41" s="22"/>
      <c r="AZ41" s="22"/>
      <c r="BA41" s="22">
        <f t="shared" si="30"/>
        <v>0</v>
      </c>
      <c r="BB41" s="22"/>
      <c r="BC41" s="22"/>
      <c r="BD41" s="22">
        <f t="shared" si="31"/>
        <v>0</v>
      </c>
      <c r="BE41" s="22">
        <v>736000</v>
      </c>
      <c r="BF41" s="22">
        <v>736000</v>
      </c>
      <c r="BG41" s="22">
        <f t="shared" si="32"/>
        <v>0</v>
      </c>
      <c r="BH41" s="22">
        <v>736000</v>
      </c>
      <c r="BI41" s="22"/>
      <c r="BJ41" s="22">
        <f t="shared" si="33"/>
        <v>736000</v>
      </c>
      <c r="BK41" s="271"/>
      <c r="BL41" s="48">
        <f t="shared" si="55"/>
        <v>2674000</v>
      </c>
      <c r="BM41" s="48">
        <f t="shared" si="53"/>
        <v>2674000</v>
      </c>
      <c r="BN41" s="48">
        <f t="shared" si="36"/>
        <v>0</v>
      </c>
      <c r="BO41" s="48">
        <f t="shared" si="37"/>
        <v>2674000</v>
      </c>
      <c r="BP41" s="48">
        <f t="shared" si="38"/>
        <v>0</v>
      </c>
      <c r="BQ41" s="48">
        <f t="shared" si="39"/>
        <v>2674000</v>
      </c>
      <c r="BR41" s="48">
        <f t="shared" si="40"/>
        <v>736000</v>
      </c>
      <c r="BS41" s="48">
        <f t="shared" si="54"/>
        <v>736000</v>
      </c>
      <c r="BT41" s="48">
        <f t="shared" si="41"/>
        <v>0</v>
      </c>
      <c r="BU41" s="48">
        <f t="shared" si="42"/>
        <v>736000</v>
      </c>
      <c r="BV41" s="48">
        <f t="shared" si="43"/>
        <v>0</v>
      </c>
      <c r="BW41" s="48">
        <f t="shared" si="44"/>
        <v>736000</v>
      </c>
    </row>
    <row r="42" spans="1:75" s="11" customFormat="1" ht="12" customHeight="1">
      <c r="A42" s="20" t="s">
        <v>288</v>
      </c>
      <c r="B42" s="23" t="s">
        <v>289</v>
      </c>
      <c r="C42" s="24"/>
      <c r="D42" s="24">
        <v>0</v>
      </c>
      <c r="E42" s="24">
        <f t="shared" si="14"/>
        <v>0</v>
      </c>
      <c r="F42" s="24">
        <v>0</v>
      </c>
      <c r="G42" s="24"/>
      <c r="H42" s="24">
        <f t="shared" si="15"/>
        <v>0</v>
      </c>
      <c r="I42" s="24"/>
      <c r="J42" s="24">
        <v>0</v>
      </c>
      <c r="K42" s="24">
        <f t="shared" si="16"/>
        <v>0</v>
      </c>
      <c r="L42" s="24">
        <v>0</v>
      </c>
      <c r="M42" s="24"/>
      <c r="N42" s="24">
        <f t="shared" si="17"/>
        <v>0</v>
      </c>
      <c r="O42" s="24"/>
      <c r="P42" s="24">
        <v>0</v>
      </c>
      <c r="Q42" s="24">
        <f t="shared" si="18"/>
        <v>0</v>
      </c>
      <c r="R42" s="24">
        <v>0</v>
      </c>
      <c r="S42" s="24"/>
      <c r="T42" s="24">
        <f t="shared" si="19"/>
        <v>0</v>
      </c>
      <c r="U42" s="24"/>
      <c r="V42" s="24"/>
      <c r="W42" s="24">
        <f t="shared" si="20"/>
        <v>0</v>
      </c>
      <c r="X42" s="24"/>
      <c r="Y42" s="24"/>
      <c r="Z42" s="24">
        <f t="shared" si="21"/>
        <v>0</v>
      </c>
      <c r="AA42" s="24"/>
      <c r="AB42" s="24">
        <v>0</v>
      </c>
      <c r="AC42" s="24">
        <f t="shared" si="22"/>
        <v>0</v>
      </c>
      <c r="AD42" s="24">
        <v>0</v>
      </c>
      <c r="AE42" s="24"/>
      <c r="AF42" s="24">
        <f t="shared" si="23"/>
        <v>0</v>
      </c>
      <c r="AG42" s="24"/>
      <c r="AH42" s="24"/>
      <c r="AI42" s="24">
        <f t="shared" si="24"/>
        <v>0</v>
      </c>
      <c r="AJ42" s="24"/>
      <c r="AK42" s="24"/>
      <c r="AL42" s="24">
        <f t="shared" si="25"/>
        <v>0</v>
      </c>
      <c r="AM42" s="24"/>
      <c r="AN42" s="24">
        <v>0</v>
      </c>
      <c r="AO42" s="24">
        <f t="shared" si="26"/>
        <v>0</v>
      </c>
      <c r="AP42" s="24">
        <v>0</v>
      </c>
      <c r="AQ42" s="24"/>
      <c r="AR42" s="24">
        <f t="shared" si="27"/>
        <v>0</v>
      </c>
      <c r="AS42" s="24"/>
      <c r="AT42" s="24"/>
      <c r="AU42" s="24">
        <f t="shared" si="28"/>
        <v>0</v>
      </c>
      <c r="AV42" s="24"/>
      <c r="AW42" s="24"/>
      <c r="AX42" s="24">
        <f t="shared" si="29"/>
        <v>0</v>
      </c>
      <c r="AY42" s="24"/>
      <c r="AZ42" s="24"/>
      <c r="BA42" s="24">
        <f t="shared" si="30"/>
        <v>0</v>
      </c>
      <c r="BB42" s="24"/>
      <c r="BC42" s="24"/>
      <c r="BD42" s="24">
        <f t="shared" si="31"/>
        <v>0</v>
      </c>
      <c r="BE42" s="24"/>
      <c r="BF42" s="24">
        <v>0</v>
      </c>
      <c r="BG42" s="24">
        <f t="shared" si="32"/>
        <v>0</v>
      </c>
      <c r="BH42" s="24">
        <v>0</v>
      </c>
      <c r="BI42" s="24"/>
      <c r="BJ42" s="24">
        <f t="shared" si="33"/>
        <v>0</v>
      </c>
      <c r="BK42" s="271"/>
      <c r="BL42" s="48">
        <f t="shared" si="55"/>
        <v>0</v>
      </c>
      <c r="BM42" s="48">
        <f t="shared" si="53"/>
        <v>0</v>
      </c>
      <c r="BN42" s="48">
        <f t="shared" si="36"/>
        <v>0</v>
      </c>
      <c r="BO42" s="48">
        <f t="shared" si="37"/>
        <v>0</v>
      </c>
      <c r="BP42" s="48">
        <f t="shared" si="38"/>
        <v>0</v>
      </c>
      <c r="BQ42" s="48">
        <f t="shared" si="39"/>
        <v>0</v>
      </c>
      <c r="BR42" s="48">
        <f t="shared" si="40"/>
        <v>0</v>
      </c>
      <c r="BS42" s="48">
        <f t="shared" si="54"/>
        <v>0</v>
      </c>
      <c r="BT42" s="48">
        <f t="shared" si="41"/>
        <v>0</v>
      </c>
      <c r="BU42" s="48">
        <f t="shared" si="42"/>
        <v>0</v>
      </c>
      <c r="BV42" s="48">
        <f t="shared" si="43"/>
        <v>0</v>
      </c>
      <c r="BW42" s="48">
        <f t="shared" si="44"/>
        <v>0</v>
      </c>
    </row>
    <row r="43" spans="1:75" s="15" customFormat="1" ht="12" customHeight="1" thickBot="1">
      <c r="A43" s="12" t="s">
        <v>290</v>
      </c>
      <c r="B43" s="26" t="s">
        <v>291</v>
      </c>
      <c r="C43" s="25">
        <f>C62-(C39+C41+C42)</f>
        <v>78136000</v>
      </c>
      <c r="D43" s="25">
        <f t="shared" ref="D43:BJ43" si="61">D62-(D39+D41+D42)</f>
        <v>84836194</v>
      </c>
      <c r="E43" s="25">
        <f t="shared" si="61"/>
        <v>-2917981</v>
      </c>
      <c r="F43" s="25">
        <f t="shared" si="61"/>
        <v>81918213</v>
      </c>
      <c r="G43" s="25">
        <f t="shared" si="61"/>
        <v>0</v>
      </c>
      <c r="H43" s="25">
        <f t="shared" si="61"/>
        <v>81918213</v>
      </c>
      <c r="I43" s="25">
        <f t="shared" si="61"/>
        <v>84011000</v>
      </c>
      <c r="J43" s="25">
        <f t="shared" si="61"/>
        <v>86149569</v>
      </c>
      <c r="K43" s="25">
        <f t="shared" si="61"/>
        <v>3340730</v>
      </c>
      <c r="L43" s="25">
        <f t="shared" si="61"/>
        <v>89490299</v>
      </c>
      <c r="M43" s="25">
        <f t="shared" si="61"/>
        <v>0</v>
      </c>
      <c r="N43" s="25">
        <f t="shared" ref="N43" si="62">N62-(N39+N41+N42)</f>
        <v>89490299</v>
      </c>
      <c r="O43" s="25">
        <f t="shared" si="61"/>
        <v>392279000</v>
      </c>
      <c r="P43" s="25">
        <f t="shared" si="61"/>
        <v>399960882</v>
      </c>
      <c r="Q43" s="25">
        <f t="shared" si="61"/>
        <v>630813</v>
      </c>
      <c r="R43" s="25">
        <f t="shared" si="61"/>
        <v>400591695</v>
      </c>
      <c r="S43" s="25">
        <f t="shared" si="61"/>
        <v>0</v>
      </c>
      <c r="T43" s="25">
        <f t="shared" si="61"/>
        <v>400591695</v>
      </c>
      <c r="U43" s="25">
        <f t="shared" si="61"/>
        <v>0</v>
      </c>
      <c r="V43" s="25">
        <f t="shared" si="61"/>
        <v>0</v>
      </c>
      <c r="W43" s="25">
        <f t="shared" si="61"/>
        <v>0</v>
      </c>
      <c r="X43" s="25">
        <f t="shared" si="61"/>
        <v>0</v>
      </c>
      <c r="Y43" s="25">
        <f t="shared" si="61"/>
        <v>0</v>
      </c>
      <c r="Z43" s="25">
        <f t="shared" si="61"/>
        <v>0</v>
      </c>
      <c r="AA43" s="25">
        <f t="shared" si="61"/>
        <v>42370000</v>
      </c>
      <c r="AB43" s="25">
        <f t="shared" si="61"/>
        <v>39747383</v>
      </c>
      <c r="AC43" s="25">
        <f t="shared" si="61"/>
        <v>1461502</v>
      </c>
      <c r="AD43" s="25">
        <f t="shared" si="61"/>
        <v>41208885</v>
      </c>
      <c r="AE43" s="25">
        <f t="shared" si="61"/>
        <v>0</v>
      </c>
      <c r="AF43" s="25">
        <f t="shared" si="61"/>
        <v>41208885</v>
      </c>
      <c r="AG43" s="25">
        <f t="shared" si="61"/>
        <v>0</v>
      </c>
      <c r="AH43" s="25">
        <f t="shared" si="61"/>
        <v>0</v>
      </c>
      <c r="AI43" s="25">
        <f t="shared" si="61"/>
        <v>0</v>
      </c>
      <c r="AJ43" s="25">
        <f t="shared" si="61"/>
        <v>0</v>
      </c>
      <c r="AK43" s="25">
        <f t="shared" si="61"/>
        <v>0</v>
      </c>
      <c r="AL43" s="25">
        <f t="shared" si="61"/>
        <v>0</v>
      </c>
      <c r="AM43" s="25">
        <f t="shared" si="61"/>
        <v>25336000</v>
      </c>
      <c r="AN43" s="25">
        <f t="shared" si="61"/>
        <v>27243240</v>
      </c>
      <c r="AO43" s="25">
        <f t="shared" si="61"/>
        <v>94742</v>
      </c>
      <c r="AP43" s="25">
        <f t="shared" si="61"/>
        <v>27337982</v>
      </c>
      <c r="AQ43" s="25">
        <f t="shared" si="61"/>
        <v>0</v>
      </c>
      <c r="AR43" s="25">
        <f t="shared" si="61"/>
        <v>27337982</v>
      </c>
      <c r="AS43" s="25">
        <f t="shared" si="61"/>
        <v>0</v>
      </c>
      <c r="AT43" s="25">
        <f t="shared" si="61"/>
        <v>0</v>
      </c>
      <c r="AU43" s="25">
        <f t="shared" si="61"/>
        <v>0</v>
      </c>
      <c r="AV43" s="25">
        <f t="shared" si="61"/>
        <v>0</v>
      </c>
      <c r="AW43" s="25">
        <f t="shared" si="61"/>
        <v>0</v>
      </c>
      <c r="AX43" s="25">
        <f t="shared" si="61"/>
        <v>0</v>
      </c>
      <c r="AY43" s="25">
        <f t="shared" si="61"/>
        <v>0</v>
      </c>
      <c r="AZ43" s="25">
        <f t="shared" si="61"/>
        <v>0</v>
      </c>
      <c r="BA43" s="25">
        <f t="shared" si="61"/>
        <v>0</v>
      </c>
      <c r="BB43" s="25">
        <f t="shared" si="61"/>
        <v>0</v>
      </c>
      <c r="BC43" s="25">
        <f t="shared" si="61"/>
        <v>0</v>
      </c>
      <c r="BD43" s="25">
        <f t="shared" si="61"/>
        <v>0</v>
      </c>
      <c r="BE43" s="25">
        <f t="shared" si="61"/>
        <v>12152000</v>
      </c>
      <c r="BF43" s="25">
        <f t="shared" si="61"/>
        <v>12152000</v>
      </c>
      <c r="BG43" s="25">
        <f t="shared" si="61"/>
        <v>0</v>
      </c>
      <c r="BH43" s="25">
        <f t="shared" si="61"/>
        <v>12152000</v>
      </c>
      <c r="BI43" s="25">
        <f t="shared" si="61"/>
        <v>0</v>
      </c>
      <c r="BJ43" s="25">
        <f t="shared" si="61"/>
        <v>12152000</v>
      </c>
      <c r="BK43" s="271"/>
      <c r="BL43" s="48">
        <f t="shared" si="55"/>
        <v>538121000</v>
      </c>
      <c r="BM43" s="48">
        <f t="shared" si="53"/>
        <v>551787699</v>
      </c>
      <c r="BN43" s="48">
        <f t="shared" si="36"/>
        <v>-730924</v>
      </c>
      <c r="BO43" s="48">
        <f t="shared" si="37"/>
        <v>551056775</v>
      </c>
      <c r="BP43" s="48">
        <f t="shared" si="38"/>
        <v>0</v>
      </c>
      <c r="BQ43" s="48">
        <f t="shared" si="39"/>
        <v>551056775</v>
      </c>
      <c r="BR43" s="48">
        <f t="shared" si="40"/>
        <v>96163000</v>
      </c>
      <c r="BS43" s="48">
        <f t="shared" si="54"/>
        <v>98301569</v>
      </c>
      <c r="BT43" s="48">
        <f t="shared" si="41"/>
        <v>3340730</v>
      </c>
      <c r="BU43" s="48">
        <f t="shared" si="42"/>
        <v>101642299</v>
      </c>
      <c r="BV43" s="48">
        <f t="shared" si="43"/>
        <v>0</v>
      </c>
      <c r="BW43" s="48">
        <f t="shared" si="44"/>
        <v>101642299</v>
      </c>
    </row>
    <row r="44" spans="1:75" s="15" customFormat="1" ht="15" customHeight="1" thickBot="1">
      <c r="A44" s="29" t="s">
        <v>174</v>
      </c>
      <c r="B44" s="30" t="s">
        <v>292</v>
      </c>
      <c r="C44" s="31">
        <f>+C39+C40</f>
        <v>114601000</v>
      </c>
      <c r="D44" s="31">
        <f t="shared" ref="D44:BJ44" si="63">+D39+D40</f>
        <v>125923194</v>
      </c>
      <c r="E44" s="31">
        <f t="shared" si="63"/>
        <v>-5782981</v>
      </c>
      <c r="F44" s="31">
        <f t="shared" si="63"/>
        <v>120140213</v>
      </c>
      <c r="G44" s="31">
        <f t="shared" si="63"/>
        <v>0</v>
      </c>
      <c r="H44" s="31">
        <f t="shared" si="63"/>
        <v>120140213</v>
      </c>
      <c r="I44" s="31">
        <f t="shared" si="63"/>
        <v>98981000</v>
      </c>
      <c r="J44" s="31">
        <f t="shared" si="63"/>
        <v>101119569</v>
      </c>
      <c r="K44" s="31">
        <f t="shared" si="63"/>
        <v>6205730</v>
      </c>
      <c r="L44" s="31">
        <f t="shared" si="63"/>
        <v>107325299</v>
      </c>
      <c r="M44" s="31">
        <f t="shared" si="63"/>
        <v>0</v>
      </c>
      <c r="N44" s="31">
        <f t="shared" ref="N44" si="64">+N39+N40</f>
        <v>107325299</v>
      </c>
      <c r="O44" s="31">
        <f t="shared" si="63"/>
        <v>407283000</v>
      </c>
      <c r="P44" s="31">
        <f t="shared" si="63"/>
        <v>414546582</v>
      </c>
      <c r="Q44" s="31">
        <f t="shared" si="63"/>
        <v>945813</v>
      </c>
      <c r="R44" s="31">
        <f t="shared" si="63"/>
        <v>415492395</v>
      </c>
      <c r="S44" s="31">
        <f t="shared" si="63"/>
        <v>0</v>
      </c>
      <c r="T44" s="31">
        <f t="shared" si="63"/>
        <v>415492395</v>
      </c>
      <c r="U44" s="31">
        <f t="shared" si="63"/>
        <v>0</v>
      </c>
      <c r="V44" s="31">
        <f t="shared" si="63"/>
        <v>0</v>
      </c>
      <c r="W44" s="31">
        <f t="shared" si="63"/>
        <v>0</v>
      </c>
      <c r="X44" s="31">
        <f t="shared" si="63"/>
        <v>0</v>
      </c>
      <c r="Y44" s="31">
        <f t="shared" si="63"/>
        <v>0</v>
      </c>
      <c r="Z44" s="31">
        <f t="shared" si="63"/>
        <v>0</v>
      </c>
      <c r="AA44" s="31">
        <f t="shared" si="63"/>
        <v>50724000</v>
      </c>
      <c r="AB44" s="31">
        <f t="shared" si="63"/>
        <v>50000298</v>
      </c>
      <c r="AC44" s="31">
        <f t="shared" si="63"/>
        <v>2134996</v>
      </c>
      <c r="AD44" s="31">
        <f t="shared" si="63"/>
        <v>52135294</v>
      </c>
      <c r="AE44" s="31">
        <f t="shared" si="63"/>
        <v>0</v>
      </c>
      <c r="AF44" s="31">
        <f t="shared" si="63"/>
        <v>52135294</v>
      </c>
      <c r="AG44" s="31">
        <f t="shared" si="63"/>
        <v>0</v>
      </c>
      <c r="AH44" s="31">
        <f t="shared" si="63"/>
        <v>0</v>
      </c>
      <c r="AI44" s="31">
        <f t="shared" si="63"/>
        <v>0</v>
      </c>
      <c r="AJ44" s="31">
        <f t="shared" si="63"/>
        <v>0</v>
      </c>
      <c r="AK44" s="31">
        <f t="shared" si="63"/>
        <v>0</v>
      </c>
      <c r="AL44" s="31">
        <f t="shared" si="63"/>
        <v>0</v>
      </c>
      <c r="AM44" s="31">
        <f t="shared" si="63"/>
        <v>27241000</v>
      </c>
      <c r="AN44" s="31">
        <f t="shared" si="63"/>
        <v>29977368</v>
      </c>
      <c r="AO44" s="31">
        <f t="shared" si="63"/>
        <v>394742</v>
      </c>
      <c r="AP44" s="31">
        <f t="shared" si="63"/>
        <v>30372110</v>
      </c>
      <c r="AQ44" s="31">
        <f t="shared" si="63"/>
        <v>0</v>
      </c>
      <c r="AR44" s="31">
        <f t="shared" si="63"/>
        <v>30372110</v>
      </c>
      <c r="AS44" s="31">
        <f t="shared" si="63"/>
        <v>0</v>
      </c>
      <c r="AT44" s="31">
        <f t="shared" si="63"/>
        <v>0</v>
      </c>
      <c r="AU44" s="31">
        <f t="shared" si="63"/>
        <v>0</v>
      </c>
      <c r="AV44" s="31">
        <f t="shared" si="63"/>
        <v>0</v>
      </c>
      <c r="AW44" s="31">
        <f t="shared" si="63"/>
        <v>0</v>
      </c>
      <c r="AX44" s="31">
        <f t="shared" si="63"/>
        <v>0</v>
      </c>
      <c r="AY44" s="31">
        <f t="shared" si="63"/>
        <v>0</v>
      </c>
      <c r="AZ44" s="31">
        <f t="shared" si="63"/>
        <v>0</v>
      </c>
      <c r="BA44" s="31">
        <f t="shared" si="63"/>
        <v>0</v>
      </c>
      <c r="BB44" s="31">
        <f t="shared" si="63"/>
        <v>0</v>
      </c>
      <c r="BC44" s="31">
        <f t="shared" si="63"/>
        <v>0</v>
      </c>
      <c r="BD44" s="31">
        <f t="shared" si="63"/>
        <v>0</v>
      </c>
      <c r="BE44" s="31">
        <f t="shared" si="63"/>
        <v>13658000</v>
      </c>
      <c r="BF44" s="31">
        <f t="shared" si="63"/>
        <v>14458000</v>
      </c>
      <c r="BG44" s="31">
        <f t="shared" si="63"/>
        <v>0</v>
      </c>
      <c r="BH44" s="31">
        <f t="shared" si="63"/>
        <v>14458000</v>
      </c>
      <c r="BI44" s="31">
        <f t="shared" si="63"/>
        <v>0</v>
      </c>
      <c r="BJ44" s="31">
        <f t="shared" si="63"/>
        <v>14458000</v>
      </c>
      <c r="BK44" s="34"/>
      <c r="BL44" s="48">
        <f t="shared" si="55"/>
        <v>599849000</v>
      </c>
      <c r="BM44" s="48">
        <f t="shared" si="53"/>
        <v>620447442</v>
      </c>
      <c r="BN44" s="48">
        <f t="shared" si="36"/>
        <v>-2307430</v>
      </c>
      <c r="BO44" s="48">
        <f t="shared" si="37"/>
        <v>618140012</v>
      </c>
      <c r="BP44" s="48">
        <f t="shared" si="38"/>
        <v>0</v>
      </c>
      <c r="BQ44" s="48">
        <f t="shared" si="39"/>
        <v>618140012</v>
      </c>
      <c r="BR44" s="48">
        <f t="shared" si="40"/>
        <v>112639000</v>
      </c>
      <c r="BS44" s="48">
        <f t="shared" si="54"/>
        <v>115577569</v>
      </c>
      <c r="BT44" s="48">
        <f t="shared" si="41"/>
        <v>6205730</v>
      </c>
      <c r="BU44" s="48">
        <f t="shared" si="42"/>
        <v>121783299</v>
      </c>
      <c r="BV44" s="48">
        <f t="shared" si="43"/>
        <v>0</v>
      </c>
      <c r="BW44" s="48">
        <f t="shared" si="44"/>
        <v>121783299</v>
      </c>
    </row>
    <row r="45" spans="1:75" s="15" customFormat="1" ht="15" customHeight="1">
      <c r="A45" s="32"/>
      <c r="B45" s="3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523"/>
      <c r="AS45" s="523"/>
      <c r="AT45" s="523"/>
      <c r="AU45" s="523"/>
      <c r="AV45" s="523"/>
      <c r="AW45" s="523"/>
      <c r="AX45" s="523"/>
      <c r="AY45" s="523"/>
      <c r="AZ45" s="523"/>
      <c r="BA45" s="523"/>
      <c r="BB45" s="523"/>
      <c r="BC45" s="523"/>
      <c r="BD45" s="523"/>
      <c r="BE45" s="523"/>
      <c r="BF45" s="523"/>
      <c r="BG45" s="523"/>
      <c r="BH45" s="523"/>
      <c r="BI45" s="523"/>
      <c r="BJ45" s="523"/>
      <c r="BK45" s="34"/>
      <c r="BL45" s="48">
        <f t="shared" si="55"/>
        <v>0</v>
      </c>
      <c r="BM45" s="48"/>
      <c r="BN45" s="48">
        <f t="shared" ref="BN45:BN62" si="65">SUM(E45,Q45,AC45,AO45,BA45)</f>
        <v>0</v>
      </c>
      <c r="BO45" s="48">
        <f t="shared" ref="BO45:BO62" si="66">SUM(F45,R45,AD45,AP45,BB45)</f>
        <v>0</v>
      </c>
      <c r="BP45" s="48">
        <f t="shared" ref="BP45:BP62" si="67">SUM(G45,S45,AE45,AQ45,BC45)</f>
        <v>0</v>
      </c>
      <c r="BQ45" s="48">
        <f t="shared" ref="BQ45:BQ62" si="68">SUM(H45,T45,AF45,AR45,BD45)</f>
        <v>0</v>
      </c>
      <c r="BR45" s="48">
        <f t="shared" ref="BR45:BR62" si="69">SUM(I45,U45,AG45,AS45,BE45)</f>
        <v>0</v>
      </c>
      <c r="BS45" s="48"/>
      <c r="BT45" s="48">
        <f t="shared" ref="BT45:BT62" si="70">SUM(K45,W45,AI45,AU45,BG45)</f>
        <v>0</v>
      </c>
      <c r="BU45" s="48">
        <f t="shared" ref="BU45:BU62" si="71">SUM(L45,X45,AJ45,AV45,BH45)</f>
        <v>0</v>
      </c>
      <c r="BV45" s="48">
        <f t="shared" ref="BV45:BV62" si="72">SUM(M45,Y45,AK45,AW45,BI45)</f>
        <v>0</v>
      </c>
      <c r="BW45" s="48">
        <f t="shared" ref="BW45:BW62" si="73">SUM(N45,Z45,AL45,AX45,BJ45)</f>
        <v>0</v>
      </c>
    </row>
    <row r="46" spans="1:75" ht="13.5" thickBot="1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7"/>
      <c r="BL46" s="48">
        <f t="shared" si="55"/>
        <v>0</v>
      </c>
      <c r="BM46" s="48"/>
      <c r="BN46" s="48">
        <f t="shared" si="65"/>
        <v>0</v>
      </c>
      <c r="BO46" s="48">
        <f t="shared" si="66"/>
        <v>0</v>
      </c>
      <c r="BP46" s="48">
        <f t="shared" si="67"/>
        <v>0</v>
      </c>
      <c r="BQ46" s="48">
        <f t="shared" si="68"/>
        <v>0</v>
      </c>
      <c r="BR46" s="48">
        <f t="shared" si="69"/>
        <v>0</v>
      </c>
      <c r="BS46" s="48"/>
      <c r="BT46" s="48">
        <f t="shared" si="70"/>
        <v>0</v>
      </c>
      <c r="BU46" s="48">
        <f t="shared" si="71"/>
        <v>0</v>
      </c>
      <c r="BV46" s="48">
        <f t="shared" si="72"/>
        <v>0</v>
      </c>
      <c r="BW46" s="48">
        <f t="shared" si="73"/>
        <v>0</v>
      </c>
    </row>
    <row r="47" spans="1:75" s="6" customFormat="1" ht="16.5" customHeight="1" thickBot="1">
      <c r="A47" s="38"/>
      <c r="B47" s="261" t="s">
        <v>184</v>
      </c>
      <c r="C47" s="741" t="s">
        <v>269</v>
      </c>
      <c r="D47" s="742"/>
      <c r="E47" s="742"/>
      <c r="F47" s="742" t="s">
        <v>269</v>
      </c>
      <c r="G47" s="742" t="s">
        <v>269</v>
      </c>
      <c r="H47" s="742" t="s">
        <v>269</v>
      </c>
      <c r="I47" s="742"/>
      <c r="J47" s="742"/>
      <c r="K47" s="742"/>
      <c r="L47" s="742"/>
      <c r="M47" s="742"/>
      <c r="N47" s="742" t="s">
        <v>269</v>
      </c>
      <c r="O47" s="741" t="s">
        <v>270</v>
      </c>
      <c r="P47" s="742"/>
      <c r="Q47" s="742"/>
      <c r="R47" s="742"/>
      <c r="S47" s="742"/>
      <c r="T47" s="742" t="s">
        <v>269</v>
      </c>
      <c r="U47" s="742"/>
      <c r="V47" s="742"/>
      <c r="W47" s="742"/>
      <c r="X47" s="742"/>
      <c r="Y47" s="742"/>
      <c r="Z47" s="742" t="s">
        <v>269</v>
      </c>
      <c r="AA47" s="741" t="s">
        <v>271</v>
      </c>
      <c r="AB47" s="742"/>
      <c r="AC47" s="742"/>
      <c r="AD47" s="742"/>
      <c r="AE47" s="742"/>
      <c r="AF47" s="742" t="s">
        <v>269</v>
      </c>
      <c r="AG47" s="742"/>
      <c r="AH47" s="742"/>
      <c r="AI47" s="742"/>
      <c r="AJ47" s="742"/>
      <c r="AK47" s="742"/>
      <c r="AL47" s="742" t="s">
        <v>269</v>
      </c>
      <c r="AM47" s="741" t="s">
        <v>272</v>
      </c>
      <c r="AN47" s="742"/>
      <c r="AO47" s="742"/>
      <c r="AP47" s="742"/>
      <c r="AQ47" s="742"/>
      <c r="AR47" s="742" t="s">
        <v>269</v>
      </c>
      <c r="AS47" s="742"/>
      <c r="AT47" s="742"/>
      <c r="AU47" s="742"/>
      <c r="AV47" s="742"/>
      <c r="AW47" s="742"/>
      <c r="AX47" s="742" t="s">
        <v>269</v>
      </c>
      <c r="AY47" s="741" t="s">
        <v>273</v>
      </c>
      <c r="AZ47" s="742"/>
      <c r="BA47" s="742"/>
      <c r="BB47" s="742"/>
      <c r="BC47" s="742"/>
      <c r="BD47" s="742" t="s">
        <v>269</v>
      </c>
      <c r="BE47" s="742"/>
      <c r="BF47" s="742"/>
      <c r="BG47" s="742"/>
      <c r="BH47" s="742"/>
      <c r="BI47" s="742"/>
      <c r="BJ47" s="742" t="s">
        <v>269</v>
      </c>
      <c r="BK47" s="34"/>
      <c r="BL47" s="48">
        <f t="shared" si="55"/>
        <v>0</v>
      </c>
      <c r="BM47" s="48"/>
      <c r="BN47" s="48">
        <f t="shared" si="65"/>
        <v>0</v>
      </c>
      <c r="BO47" s="48">
        <f t="shared" si="66"/>
        <v>0</v>
      </c>
      <c r="BP47" s="48">
        <f t="shared" si="67"/>
        <v>0</v>
      </c>
      <c r="BQ47" s="48">
        <f t="shared" si="68"/>
        <v>0</v>
      </c>
      <c r="BR47" s="48">
        <f t="shared" si="69"/>
        <v>0</v>
      </c>
      <c r="BS47" s="48"/>
      <c r="BT47" s="48">
        <f t="shared" si="70"/>
        <v>0</v>
      </c>
      <c r="BU47" s="48">
        <f t="shared" si="71"/>
        <v>0</v>
      </c>
      <c r="BV47" s="48">
        <f t="shared" si="72"/>
        <v>0</v>
      </c>
      <c r="BW47" s="48">
        <f t="shared" si="73"/>
        <v>0</v>
      </c>
    </row>
    <row r="48" spans="1:75" s="39" customFormat="1" ht="12" customHeight="1" thickBot="1">
      <c r="A48" s="17" t="s">
        <v>12</v>
      </c>
      <c r="B48" s="18" t="s">
        <v>293</v>
      </c>
      <c r="C48" s="10">
        <f>SUM(C49:C53)</f>
        <v>114029000</v>
      </c>
      <c r="D48" s="10">
        <f t="shared" ref="D48:BJ48" si="74">SUM(D49:D53)</f>
        <v>125051194</v>
      </c>
      <c r="E48" s="10">
        <f t="shared" si="74"/>
        <v>-5782981</v>
      </c>
      <c r="F48" s="10">
        <f t="shared" si="74"/>
        <v>119268213</v>
      </c>
      <c r="G48" s="10">
        <f t="shared" si="74"/>
        <v>0</v>
      </c>
      <c r="H48" s="10">
        <f t="shared" si="74"/>
        <v>119268213</v>
      </c>
      <c r="I48" s="10">
        <f t="shared" si="74"/>
        <v>95913000</v>
      </c>
      <c r="J48" s="10">
        <f t="shared" si="74"/>
        <v>97829569</v>
      </c>
      <c r="K48" s="10">
        <f t="shared" si="74"/>
        <v>6205730</v>
      </c>
      <c r="L48" s="10">
        <f t="shared" si="74"/>
        <v>104035299</v>
      </c>
      <c r="M48" s="10">
        <f t="shared" si="74"/>
        <v>0</v>
      </c>
      <c r="N48" s="10">
        <f t="shared" ref="N48" si="75">SUM(N49:N53)</f>
        <v>104035299</v>
      </c>
      <c r="O48" s="10">
        <f t="shared" si="74"/>
        <v>404503000</v>
      </c>
      <c r="P48" s="10">
        <f t="shared" si="74"/>
        <v>411080702</v>
      </c>
      <c r="Q48" s="10">
        <f t="shared" si="74"/>
        <v>945813</v>
      </c>
      <c r="R48" s="10">
        <f t="shared" si="74"/>
        <v>412026515</v>
      </c>
      <c r="S48" s="10">
        <f t="shared" si="74"/>
        <v>0</v>
      </c>
      <c r="T48" s="10">
        <f t="shared" si="74"/>
        <v>412026515</v>
      </c>
      <c r="U48" s="10">
        <f t="shared" si="74"/>
        <v>0</v>
      </c>
      <c r="V48" s="10">
        <f t="shared" si="74"/>
        <v>0</v>
      </c>
      <c r="W48" s="10">
        <f t="shared" si="74"/>
        <v>0</v>
      </c>
      <c r="X48" s="10">
        <f t="shared" si="74"/>
        <v>0</v>
      </c>
      <c r="Y48" s="10">
        <f t="shared" si="74"/>
        <v>0</v>
      </c>
      <c r="Z48" s="10">
        <f t="shared" si="74"/>
        <v>0</v>
      </c>
      <c r="AA48" s="10">
        <f t="shared" si="74"/>
        <v>50533000</v>
      </c>
      <c r="AB48" s="10">
        <f t="shared" si="74"/>
        <v>48035298</v>
      </c>
      <c r="AC48" s="10">
        <f t="shared" si="74"/>
        <v>2134996</v>
      </c>
      <c r="AD48" s="10">
        <f t="shared" si="74"/>
        <v>50170294</v>
      </c>
      <c r="AE48" s="10">
        <f t="shared" si="74"/>
        <v>0</v>
      </c>
      <c r="AF48" s="10">
        <f t="shared" si="74"/>
        <v>50170294</v>
      </c>
      <c r="AG48" s="10">
        <f t="shared" si="74"/>
        <v>0</v>
      </c>
      <c r="AH48" s="10">
        <f t="shared" si="74"/>
        <v>0</v>
      </c>
      <c r="AI48" s="10">
        <f t="shared" si="74"/>
        <v>0</v>
      </c>
      <c r="AJ48" s="10">
        <f t="shared" si="74"/>
        <v>0</v>
      </c>
      <c r="AK48" s="10">
        <f t="shared" si="74"/>
        <v>0</v>
      </c>
      <c r="AL48" s="10">
        <f t="shared" si="74"/>
        <v>0</v>
      </c>
      <c r="AM48" s="10">
        <f t="shared" si="74"/>
        <v>24912000</v>
      </c>
      <c r="AN48" s="10">
        <f t="shared" si="74"/>
        <v>25902173</v>
      </c>
      <c r="AO48" s="10">
        <f t="shared" si="74"/>
        <v>253742</v>
      </c>
      <c r="AP48" s="10">
        <f t="shared" si="74"/>
        <v>26155915</v>
      </c>
      <c r="AQ48" s="10">
        <f t="shared" si="74"/>
        <v>0</v>
      </c>
      <c r="AR48" s="10">
        <f t="shared" si="74"/>
        <v>26155915</v>
      </c>
      <c r="AS48" s="10">
        <f t="shared" si="74"/>
        <v>0</v>
      </c>
      <c r="AT48" s="10">
        <f t="shared" si="74"/>
        <v>0</v>
      </c>
      <c r="AU48" s="10">
        <f t="shared" si="74"/>
        <v>0</v>
      </c>
      <c r="AV48" s="10">
        <f t="shared" si="74"/>
        <v>0</v>
      </c>
      <c r="AW48" s="10">
        <f t="shared" si="74"/>
        <v>0</v>
      </c>
      <c r="AX48" s="10">
        <f t="shared" si="74"/>
        <v>0</v>
      </c>
      <c r="AY48" s="10">
        <f t="shared" si="74"/>
        <v>0</v>
      </c>
      <c r="AZ48" s="10">
        <f t="shared" si="74"/>
        <v>0</v>
      </c>
      <c r="BA48" s="10">
        <f t="shared" si="74"/>
        <v>0</v>
      </c>
      <c r="BB48" s="10">
        <f t="shared" si="74"/>
        <v>0</v>
      </c>
      <c r="BC48" s="10">
        <f t="shared" si="74"/>
        <v>0</v>
      </c>
      <c r="BD48" s="10">
        <f t="shared" si="74"/>
        <v>0</v>
      </c>
      <c r="BE48" s="10">
        <f t="shared" si="74"/>
        <v>13531000</v>
      </c>
      <c r="BF48" s="10">
        <f t="shared" si="74"/>
        <v>14240000</v>
      </c>
      <c r="BG48" s="10">
        <f t="shared" si="74"/>
        <v>0</v>
      </c>
      <c r="BH48" s="10">
        <f t="shared" si="74"/>
        <v>14240000</v>
      </c>
      <c r="BI48" s="10">
        <f t="shared" si="74"/>
        <v>0</v>
      </c>
      <c r="BJ48" s="10">
        <f t="shared" si="74"/>
        <v>14240000</v>
      </c>
      <c r="BK48" s="268"/>
      <c r="BL48" s="48">
        <f t="shared" si="55"/>
        <v>593977000</v>
      </c>
      <c r="BM48" s="48">
        <f t="shared" ref="BM48:BM62" si="76">SUM(D48,P48,AB48,AN48,AZ48)</f>
        <v>610069367</v>
      </c>
      <c r="BN48" s="48">
        <f t="shared" si="65"/>
        <v>-2448430</v>
      </c>
      <c r="BO48" s="48">
        <f t="shared" si="66"/>
        <v>607620937</v>
      </c>
      <c r="BP48" s="48">
        <f t="shared" si="67"/>
        <v>0</v>
      </c>
      <c r="BQ48" s="48">
        <f t="shared" si="68"/>
        <v>607620937</v>
      </c>
      <c r="BR48" s="48">
        <f t="shared" si="69"/>
        <v>109444000</v>
      </c>
      <c r="BS48" s="48">
        <f t="shared" ref="BS48:BS62" si="77">SUM(J48,V48,AH48,AT48,BF48)</f>
        <v>112069569</v>
      </c>
      <c r="BT48" s="48">
        <f t="shared" si="70"/>
        <v>6205730</v>
      </c>
      <c r="BU48" s="48">
        <f t="shared" si="71"/>
        <v>118275299</v>
      </c>
      <c r="BV48" s="48">
        <f t="shared" si="72"/>
        <v>0</v>
      </c>
      <c r="BW48" s="48">
        <f t="shared" si="73"/>
        <v>118275299</v>
      </c>
    </row>
    <row r="49" spans="1:75" ht="12" customHeight="1">
      <c r="A49" s="12" t="s">
        <v>14</v>
      </c>
      <c r="B49" s="16" t="s">
        <v>137</v>
      </c>
      <c r="C49" s="22">
        <v>21509000</v>
      </c>
      <c r="D49" s="22">
        <v>22874081</v>
      </c>
      <c r="E49" s="22">
        <f t="shared" ref="E49:E61" si="78">F49-D49</f>
        <v>129700</v>
      </c>
      <c r="F49" s="22">
        <v>23003781</v>
      </c>
      <c r="G49" s="22"/>
      <c r="H49" s="22">
        <f t="shared" ref="H49:H61" si="79">SUM(F49:G49)</f>
        <v>23003781</v>
      </c>
      <c r="I49" s="22">
        <v>21992000</v>
      </c>
      <c r="J49" s="22">
        <v>23473500</v>
      </c>
      <c r="K49" s="22">
        <f t="shared" ref="K49:K61" si="80">L49-J49</f>
        <v>209700</v>
      </c>
      <c r="L49" s="22">
        <v>23683200</v>
      </c>
      <c r="M49" s="22"/>
      <c r="N49" s="22">
        <f t="shared" ref="N49:N61" si="81">SUM(L49:M49)</f>
        <v>23683200</v>
      </c>
      <c r="O49" s="22">
        <v>242142000</v>
      </c>
      <c r="P49" s="22">
        <v>242943733</v>
      </c>
      <c r="Q49" s="22">
        <f t="shared" ref="Q49:Q61" si="82">R49-P49</f>
        <v>496704</v>
      </c>
      <c r="R49" s="22">
        <v>243440437</v>
      </c>
      <c r="S49" s="22"/>
      <c r="T49" s="22">
        <f t="shared" ref="T49:T61" si="83">SUM(R49:S49)</f>
        <v>243440437</v>
      </c>
      <c r="U49" s="22"/>
      <c r="V49" s="22"/>
      <c r="W49" s="22">
        <f t="shared" ref="W49:W61" si="84">X49-U49</f>
        <v>0</v>
      </c>
      <c r="X49" s="22"/>
      <c r="Y49" s="22"/>
      <c r="Z49" s="22">
        <f t="shared" ref="Z49:Z61" si="85">SUM(X49:Y49)</f>
        <v>0</v>
      </c>
      <c r="AA49" s="22">
        <v>24787000</v>
      </c>
      <c r="AB49" s="22">
        <v>23947900</v>
      </c>
      <c r="AC49" s="22">
        <f t="shared" ref="AC49:AC61" si="86">AD49-AB49</f>
        <v>142600</v>
      </c>
      <c r="AD49" s="22">
        <v>24090500</v>
      </c>
      <c r="AE49" s="22"/>
      <c r="AF49" s="22">
        <f t="shared" ref="AF49:AF61" si="87">SUM(AD49:AE49)</f>
        <v>24090500</v>
      </c>
      <c r="AG49" s="22"/>
      <c r="AH49" s="22"/>
      <c r="AI49" s="22">
        <f t="shared" ref="AI49:AI61" si="88">AJ49-AG49</f>
        <v>0</v>
      </c>
      <c r="AJ49" s="22"/>
      <c r="AK49" s="22"/>
      <c r="AL49" s="22">
        <f t="shared" ref="AL49:AL61" si="89">SUM(AJ49:AK49)</f>
        <v>0</v>
      </c>
      <c r="AM49" s="22">
        <v>14098000</v>
      </c>
      <c r="AN49" s="22">
        <v>14721500</v>
      </c>
      <c r="AO49" s="22">
        <f t="shared" ref="AO49:AO61" si="90">AP49-AN49</f>
        <v>74600</v>
      </c>
      <c r="AP49" s="22">
        <v>14796100</v>
      </c>
      <c r="AQ49" s="22"/>
      <c r="AR49" s="22">
        <f t="shared" ref="AR49:AR61" si="91">SUM(AP49:AQ49)</f>
        <v>14796100</v>
      </c>
      <c r="AS49" s="22"/>
      <c r="AT49" s="22"/>
      <c r="AU49" s="22">
        <f t="shared" ref="AU49:AU61" si="92">AV49-AS49</f>
        <v>0</v>
      </c>
      <c r="AV49" s="22"/>
      <c r="AW49" s="22"/>
      <c r="AX49" s="22">
        <f t="shared" ref="AX49:AX61" si="93">SUM(AV49:AW49)</f>
        <v>0</v>
      </c>
      <c r="AY49" s="22"/>
      <c r="AZ49" s="22"/>
      <c r="BA49" s="22">
        <f t="shared" ref="BA49:BA61" si="94">BB49-AY49</f>
        <v>0</v>
      </c>
      <c r="BB49" s="22"/>
      <c r="BC49" s="22"/>
      <c r="BD49" s="22">
        <f t="shared" ref="BD49:BD61" si="95">SUM(BB49:BC49)</f>
        <v>0</v>
      </c>
      <c r="BE49" s="22">
        <v>7800000</v>
      </c>
      <c r="BF49" s="22">
        <v>7906000</v>
      </c>
      <c r="BG49" s="22">
        <f t="shared" ref="BG49:BG61" si="96">BH49-BF49</f>
        <v>0</v>
      </c>
      <c r="BH49" s="22">
        <v>7906000</v>
      </c>
      <c r="BI49" s="22"/>
      <c r="BJ49" s="22">
        <f t="shared" ref="BJ49:BJ61" si="97">SUM(BH49:BI49)</f>
        <v>7906000</v>
      </c>
      <c r="BK49" s="271"/>
      <c r="BL49" s="48">
        <f t="shared" si="55"/>
        <v>302536000</v>
      </c>
      <c r="BM49" s="48">
        <f t="shared" si="76"/>
        <v>304487214</v>
      </c>
      <c r="BN49" s="48">
        <f t="shared" si="65"/>
        <v>843604</v>
      </c>
      <c r="BO49" s="48">
        <f t="shared" si="66"/>
        <v>305330818</v>
      </c>
      <c r="BP49" s="48">
        <f t="shared" si="67"/>
        <v>0</v>
      </c>
      <c r="BQ49" s="48">
        <f t="shared" si="68"/>
        <v>305330818</v>
      </c>
      <c r="BR49" s="48">
        <f t="shared" si="69"/>
        <v>29792000</v>
      </c>
      <c r="BS49" s="48">
        <f t="shared" si="77"/>
        <v>31379500</v>
      </c>
      <c r="BT49" s="48">
        <f t="shared" si="70"/>
        <v>209700</v>
      </c>
      <c r="BU49" s="48">
        <f t="shared" si="71"/>
        <v>31589200</v>
      </c>
      <c r="BV49" s="48">
        <f t="shared" si="72"/>
        <v>0</v>
      </c>
      <c r="BW49" s="48">
        <f t="shared" si="73"/>
        <v>31589200</v>
      </c>
    </row>
    <row r="50" spans="1:75" ht="12" customHeight="1">
      <c r="A50" s="12" t="s">
        <v>16</v>
      </c>
      <c r="B50" s="13" t="s">
        <v>138</v>
      </c>
      <c r="C50" s="40">
        <v>5836000</v>
      </c>
      <c r="D50" s="40">
        <v>6203683</v>
      </c>
      <c r="E50" s="40">
        <f t="shared" si="78"/>
        <v>35019</v>
      </c>
      <c r="F50" s="40">
        <v>6238702</v>
      </c>
      <c r="G50" s="40"/>
      <c r="H50" s="40">
        <f t="shared" si="79"/>
        <v>6238702</v>
      </c>
      <c r="I50" s="40">
        <v>6152000</v>
      </c>
      <c r="J50" s="40">
        <v>6482499</v>
      </c>
      <c r="K50" s="40">
        <f t="shared" si="80"/>
        <v>48330</v>
      </c>
      <c r="L50" s="40">
        <v>6530829</v>
      </c>
      <c r="M50" s="40"/>
      <c r="N50" s="40">
        <f t="shared" si="81"/>
        <v>6530829</v>
      </c>
      <c r="O50" s="40">
        <v>69845000</v>
      </c>
      <c r="P50" s="40">
        <v>70160969</v>
      </c>
      <c r="Q50" s="40">
        <f t="shared" si="82"/>
        <v>134109</v>
      </c>
      <c r="R50" s="40">
        <v>70295078</v>
      </c>
      <c r="S50" s="40"/>
      <c r="T50" s="40">
        <f t="shared" si="83"/>
        <v>70295078</v>
      </c>
      <c r="U50" s="40"/>
      <c r="V50" s="40"/>
      <c r="W50" s="40">
        <f t="shared" si="84"/>
        <v>0</v>
      </c>
      <c r="X50" s="40"/>
      <c r="Y50" s="40"/>
      <c r="Z50" s="40">
        <f t="shared" si="85"/>
        <v>0</v>
      </c>
      <c r="AA50" s="40">
        <v>6767000</v>
      </c>
      <c r="AB50" s="40">
        <v>6695483</v>
      </c>
      <c r="AC50" s="40">
        <f t="shared" si="86"/>
        <v>16902</v>
      </c>
      <c r="AD50" s="40">
        <v>6712385</v>
      </c>
      <c r="AE50" s="40"/>
      <c r="AF50" s="40">
        <f t="shared" si="87"/>
        <v>6712385</v>
      </c>
      <c r="AG50" s="40"/>
      <c r="AH50" s="40"/>
      <c r="AI50" s="40">
        <f t="shared" si="88"/>
        <v>0</v>
      </c>
      <c r="AJ50" s="40"/>
      <c r="AK50" s="40"/>
      <c r="AL50" s="40">
        <f t="shared" si="89"/>
        <v>0</v>
      </c>
      <c r="AM50" s="40">
        <v>3753000</v>
      </c>
      <c r="AN50" s="40">
        <v>3948845</v>
      </c>
      <c r="AO50" s="40">
        <f t="shared" si="90"/>
        <v>20142</v>
      </c>
      <c r="AP50" s="40">
        <v>3968987</v>
      </c>
      <c r="AQ50" s="40"/>
      <c r="AR50" s="40">
        <f t="shared" si="91"/>
        <v>3968987</v>
      </c>
      <c r="AS50" s="40"/>
      <c r="AT50" s="40"/>
      <c r="AU50" s="40">
        <f t="shared" si="92"/>
        <v>0</v>
      </c>
      <c r="AV50" s="40"/>
      <c r="AW50" s="40"/>
      <c r="AX50" s="40">
        <f t="shared" si="93"/>
        <v>0</v>
      </c>
      <c r="AY50" s="40"/>
      <c r="AZ50" s="40"/>
      <c r="BA50" s="40">
        <f t="shared" si="94"/>
        <v>0</v>
      </c>
      <c r="BB50" s="40"/>
      <c r="BC50" s="40"/>
      <c r="BD50" s="40">
        <f t="shared" si="95"/>
        <v>0</v>
      </c>
      <c r="BE50" s="40">
        <v>2126000</v>
      </c>
      <c r="BF50" s="40">
        <v>2217000</v>
      </c>
      <c r="BG50" s="40">
        <f t="shared" si="96"/>
        <v>0</v>
      </c>
      <c r="BH50" s="40">
        <v>2217000</v>
      </c>
      <c r="BI50" s="40"/>
      <c r="BJ50" s="40">
        <f t="shared" si="97"/>
        <v>2217000</v>
      </c>
      <c r="BK50" s="271"/>
      <c r="BL50" s="48">
        <f t="shared" si="55"/>
        <v>86201000</v>
      </c>
      <c r="BM50" s="48">
        <f t="shared" si="76"/>
        <v>87008980</v>
      </c>
      <c r="BN50" s="48">
        <f t="shared" si="65"/>
        <v>206172</v>
      </c>
      <c r="BO50" s="48">
        <f t="shared" si="66"/>
        <v>87215152</v>
      </c>
      <c r="BP50" s="48">
        <f t="shared" si="67"/>
        <v>0</v>
      </c>
      <c r="BQ50" s="48">
        <f t="shared" si="68"/>
        <v>87215152</v>
      </c>
      <c r="BR50" s="48">
        <f t="shared" si="69"/>
        <v>8278000</v>
      </c>
      <c r="BS50" s="48">
        <f t="shared" si="77"/>
        <v>8699499</v>
      </c>
      <c r="BT50" s="48">
        <f t="shared" si="70"/>
        <v>48330</v>
      </c>
      <c r="BU50" s="48">
        <f t="shared" si="71"/>
        <v>8747829</v>
      </c>
      <c r="BV50" s="48">
        <f t="shared" si="72"/>
        <v>0</v>
      </c>
      <c r="BW50" s="48">
        <f t="shared" si="73"/>
        <v>8747829</v>
      </c>
    </row>
    <row r="51" spans="1:75" ht="12" customHeight="1">
      <c r="A51" s="12" t="s">
        <v>18</v>
      </c>
      <c r="B51" s="13" t="s">
        <v>139</v>
      </c>
      <c r="C51" s="40">
        <v>85362000</v>
      </c>
      <c r="D51" s="40">
        <v>95973430</v>
      </c>
      <c r="E51" s="40">
        <f t="shared" si="78"/>
        <v>-5947700</v>
      </c>
      <c r="F51" s="40">
        <v>90025730</v>
      </c>
      <c r="G51" s="40"/>
      <c r="H51" s="40">
        <f t="shared" si="79"/>
        <v>90025730</v>
      </c>
      <c r="I51" s="40">
        <v>67769000</v>
      </c>
      <c r="J51" s="40">
        <v>67873570</v>
      </c>
      <c r="K51" s="40">
        <f t="shared" si="80"/>
        <v>5947700</v>
      </c>
      <c r="L51" s="40">
        <v>73821270</v>
      </c>
      <c r="M51" s="40"/>
      <c r="N51" s="40">
        <f t="shared" si="81"/>
        <v>73821270</v>
      </c>
      <c r="O51" s="40">
        <v>91199000</v>
      </c>
      <c r="P51" s="40">
        <v>97976000</v>
      </c>
      <c r="Q51" s="40">
        <f t="shared" si="82"/>
        <v>315000</v>
      </c>
      <c r="R51" s="40">
        <v>98291000</v>
      </c>
      <c r="S51" s="40"/>
      <c r="T51" s="40">
        <f t="shared" si="83"/>
        <v>98291000</v>
      </c>
      <c r="U51" s="40"/>
      <c r="V51" s="40"/>
      <c r="W51" s="40">
        <f t="shared" si="84"/>
        <v>0</v>
      </c>
      <c r="X51" s="40"/>
      <c r="Y51" s="40"/>
      <c r="Z51" s="40">
        <f t="shared" si="85"/>
        <v>0</v>
      </c>
      <c r="AA51" s="40">
        <v>17753000</v>
      </c>
      <c r="AB51" s="40">
        <v>17391915</v>
      </c>
      <c r="AC51" s="40">
        <f t="shared" si="86"/>
        <v>1975494</v>
      </c>
      <c r="AD51" s="40">
        <v>19367409</v>
      </c>
      <c r="AE51" s="40"/>
      <c r="AF51" s="40">
        <f t="shared" si="87"/>
        <v>19367409</v>
      </c>
      <c r="AG51" s="40">
        <v>0</v>
      </c>
      <c r="AH51" s="40"/>
      <c r="AI51" s="40">
        <f t="shared" si="88"/>
        <v>0</v>
      </c>
      <c r="AJ51" s="40"/>
      <c r="AK51" s="40"/>
      <c r="AL51" s="40">
        <f t="shared" si="89"/>
        <v>0</v>
      </c>
      <c r="AM51" s="40">
        <v>6577000</v>
      </c>
      <c r="AN51" s="40">
        <v>7231828</v>
      </c>
      <c r="AO51" s="40">
        <f t="shared" si="90"/>
        <v>159000</v>
      </c>
      <c r="AP51" s="40">
        <v>7390828</v>
      </c>
      <c r="AQ51" s="40"/>
      <c r="AR51" s="40">
        <f t="shared" si="91"/>
        <v>7390828</v>
      </c>
      <c r="AS51" s="40"/>
      <c r="AT51" s="40"/>
      <c r="AU51" s="40">
        <f t="shared" si="92"/>
        <v>0</v>
      </c>
      <c r="AV51" s="40"/>
      <c r="AW51" s="40"/>
      <c r="AX51" s="40">
        <f t="shared" si="93"/>
        <v>0</v>
      </c>
      <c r="AY51" s="40"/>
      <c r="AZ51" s="40"/>
      <c r="BA51" s="40">
        <f t="shared" si="94"/>
        <v>0</v>
      </c>
      <c r="BB51" s="40"/>
      <c r="BC51" s="40"/>
      <c r="BD51" s="40">
        <f t="shared" si="95"/>
        <v>0</v>
      </c>
      <c r="BE51" s="40">
        <v>2864000</v>
      </c>
      <c r="BF51" s="40">
        <v>4117000</v>
      </c>
      <c r="BG51" s="40">
        <f t="shared" si="96"/>
        <v>0</v>
      </c>
      <c r="BH51" s="40">
        <v>4117000</v>
      </c>
      <c r="BI51" s="40"/>
      <c r="BJ51" s="40">
        <f t="shared" si="97"/>
        <v>4117000</v>
      </c>
      <c r="BK51" s="271"/>
      <c r="BL51" s="48">
        <f t="shared" si="55"/>
        <v>200891000</v>
      </c>
      <c r="BM51" s="48">
        <f t="shared" si="76"/>
        <v>218573173</v>
      </c>
      <c r="BN51" s="48">
        <f t="shared" si="65"/>
        <v>-3498206</v>
      </c>
      <c r="BO51" s="48">
        <f t="shared" si="66"/>
        <v>215074967</v>
      </c>
      <c r="BP51" s="48">
        <f t="shared" si="67"/>
        <v>0</v>
      </c>
      <c r="BQ51" s="48">
        <f t="shared" si="68"/>
        <v>215074967</v>
      </c>
      <c r="BR51" s="48">
        <f t="shared" si="69"/>
        <v>70633000</v>
      </c>
      <c r="BS51" s="48">
        <f t="shared" si="77"/>
        <v>71990570</v>
      </c>
      <c r="BT51" s="48">
        <f t="shared" si="70"/>
        <v>5947700</v>
      </c>
      <c r="BU51" s="48">
        <f t="shared" si="71"/>
        <v>77938270</v>
      </c>
      <c r="BV51" s="48">
        <f t="shared" si="72"/>
        <v>0</v>
      </c>
      <c r="BW51" s="48">
        <f t="shared" si="73"/>
        <v>77938270</v>
      </c>
    </row>
    <row r="52" spans="1:75" ht="12" customHeight="1">
      <c r="A52" s="12" t="s">
        <v>19</v>
      </c>
      <c r="B52" s="13" t="s">
        <v>140</v>
      </c>
      <c r="C52" s="40">
        <v>0</v>
      </c>
      <c r="D52" s="40">
        <v>0</v>
      </c>
      <c r="E52" s="40">
        <f t="shared" si="78"/>
        <v>0</v>
      </c>
      <c r="F52" s="40">
        <v>0</v>
      </c>
      <c r="G52" s="40"/>
      <c r="H52" s="40">
        <f t="shared" si="79"/>
        <v>0</v>
      </c>
      <c r="I52" s="40"/>
      <c r="J52" s="40">
        <v>0</v>
      </c>
      <c r="K52" s="40">
        <f t="shared" si="80"/>
        <v>0</v>
      </c>
      <c r="L52" s="40">
        <v>0</v>
      </c>
      <c r="M52" s="40"/>
      <c r="N52" s="40">
        <f t="shared" si="81"/>
        <v>0</v>
      </c>
      <c r="O52" s="40">
        <v>0</v>
      </c>
      <c r="P52" s="40">
        <v>0</v>
      </c>
      <c r="Q52" s="40">
        <f t="shared" si="82"/>
        <v>0</v>
      </c>
      <c r="R52" s="40">
        <v>0</v>
      </c>
      <c r="S52" s="40"/>
      <c r="T52" s="40">
        <f t="shared" si="83"/>
        <v>0</v>
      </c>
      <c r="U52" s="40"/>
      <c r="V52" s="40"/>
      <c r="W52" s="40">
        <f t="shared" si="84"/>
        <v>0</v>
      </c>
      <c r="X52" s="40"/>
      <c r="Y52" s="40"/>
      <c r="Z52" s="40">
        <f t="shared" si="85"/>
        <v>0</v>
      </c>
      <c r="AA52" s="40">
        <v>0</v>
      </c>
      <c r="AB52" s="40">
        <v>0</v>
      </c>
      <c r="AC52" s="40">
        <f t="shared" si="86"/>
        <v>0</v>
      </c>
      <c r="AD52" s="40">
        <v>0</v>
      </c>
      <c r="AE52" s="40"/>
      <c r="AF52" s="40">
        <f t="shared" si="87"/>
        <v>0</v>
      </c>
      <c r="AG52" s="40"/>
      <c r="AH52" s="40"/>
      <c r="AI52" s="40">
        <f t="shared" si="88"/>
        <v>0</v>
      </c>
      <c r="AJ52" s="40"/>
      <c r="AK52" s="40"/>
      <c r="AL52" s="40">
        <f t="shared" si="89"/>
        <v>0</v>
      </c>
      <c r="AM52" s="40">
        <v>0</v>
      </c>
      <c r="AN52" s="40">
        <v>0</v>
      </c>
      <c r="AO52" s="40">
        <f t="shared" si="90"/>
        <v>0</v>
      </c>
      <c r="AP52" s="40">
        <v>0</v>
      </c>
      <c r="AQ52" s="40"/>
      <c r="AR52" s="40">
        <f t="shared" si="91"/>
        <v>0</v>
      </c>
      <c r="AS52" s="40"/>
      <c r="AT52" s="40"/>
      <c r="AU52" s="40">
        <f t="shared" si="92"/>
        <v>0</v>
      </c>
      <c r="AV52" s="40"/>
      <c r="AW52" s="40"/>
      <c r="AX52" s="40">
        <f t="shared" si="93"/>
        <v>0</v>
      </c>
      <c r="AY52" s="40"/>
      <c r="AZ52" s="40"/>
      <c r="BA52" s="40">
        <f t="shared" si="94"/>
        <v>0</v>
      </c>
      <c r="BB52" s="40"/>
      <c r="BC52" s="40"/>
      <c r="BD52" s="40">
        <f t="shared" si="95"/>
        <v>0</v>
      </c>
      <c r="BE52" s="40">
        <v>0</v>
      </c>
      <c r="BF52" s="40">
        <v>0</v>
      </c>
      <c r="BG52" s="40">
        <f t="shared" si="96"/>
        <v>0</v>
      </c>
      <c r="BH52" s="40">
        <v>0</v>
      </c>
      <c r="BI52" s="40"/>
      <c r="BJ52" s="40">
        <f t="shared" si="97"/>
        <v>0</v>
      </c>
      <c r="BK52" s="271"/>
      <c r="BL52" s="48">
        <f t="shared" si="55"/>
        <v>0</v>
      </c>
      <c r="BM52" s="48">
        <f t="shared" si="76"/>
        <v>0</v>
      </c>
      <c r="BN52" s="48">
        <f t="shared" si="65"/>
        <v>0</v>
      </c>
      <c r="BO52" s="48">
        <f t="shared" si="66"/>
        <v>0</v>
      </c>
      <c r="BP52" s="48">
        <f t="shared" si="67"/>
        <v>0</v>
      </c>
      <c r="BQ52" s="48">
        <f t="shared" si="68"/>
        <v>0</v>
      </c>
      <c r="BR52" s="48">
        <f t="shared" si="69"/>
        <v>0</v>
      </c>
      <c r="BS52" s="48">
        <f t="shared" si="77"/>
        <v>0</v>
      </c>
      <c r="BT52" s="48">
        <f t="shared" si="70"/>
        <v>0</v>
      </c>
      <c r="BU52" s="48">
        <f t="shared" si="71"/>
        <v>0</v>
      </c>
      <c r="BV52" s="48">
        <f t="shared" si="72"/>
        <v>0</v>
      </c>
      <c r="BW52" s="48">
        <f t="shared" si="73"/>
        <v>0</v>
      </c>
    </row>
    <row r="53" spans="1:75" ht="12" customHeight="1" thickBot="1">
      <c r="A53" s="12" t="s">
        <v>21</v>
      </c>
      <c r="B53" s="13" t="s">
        <v>142</v>
      </c>
      <c r="C53" s="40">
        <v>1322000</v>
      </c>
      <c r="D53" s="40">
        <v>0</v>
      </c>
      <c r="E53" s="40">
        <f t="shared" si="78"/>
        <v>0</v>
      </c>
      <c r="F53" s="40">
        <v>0</v>
      </c>
      <c r="G53" s="40"/>
      <c r="H53" s="40">
        <f t="shared" si="79"/>
        <v>0</v>
      </c>
      <c r="I53" s="40">
        <v>0</v>
      </c>
      <c r="J53" s="40">
        <v>0</v>
      </c>
      <c r="K53" s="40">
        <f t="shared" si="80"/>
        <v>0</v>
      </c>
      <c r="L53" s="40">
        <v>0</v>
      </c>
      <c r="M53" s="40"/>
      <c r="N53" s="40">
        <f t="shared" si="81"/>
        <v>0</v>
      </c>
      <c r="O53" s="40">
        <v>1317000</v>
      </c>
      <c r="P53" s="40">
        <v>0</v>
      </c>
      <c r="Q53" s="40">
        <f t="shared" si="82"/>
        <v>0</v>
      </c>
      <c r="R53" s="40">
        <v>0</v>
      </c>
      <c r="S53" s="40"/>
      <c r="T53" s="40">
        <f t="shared" si="83"/>
        <v>0</v>
      </c>
      <c r="U53" s="40"/>
      <c r="V53" s="40"/>
      <c r="W53" s="40">
        <f t="shared" si="84"/>
        <v>0</v>
      </c>
      <c r="X53" s="40"/>
      <c r="Y53" s="40"/>
      <c r="Z53" s="40">
        <f t="shared" si="85"/>
        <v>0</v>
      </c>
      <c r="AA53" s="40">
        <v>1226000</v>
      </c>
      <c r="AB53" s="40">
        <v>0</v>
      </c>
      <c r="AC53" s="40">
        <f t="shared" si="86"/>
        <v>0</v>
      </c>
      <c r="AD53" s="40">
        <v>0</v>
      </c>
      <c r="AE53" s="40"/>
      <c r="AF53" s="40">
        <f t="shared" si="87"/>
        <v>0</v>
      </c>
      <c r="AG53" s="40"/>
      <c r="AH53" s="40"/>
      <c r="AI53" s="40">
        <f t="shared" si="88"/>
        <v>0</v>
      </c>
      <c r="AJ53" s="40"/>
      <c r="AK53" s="40"/>
      <c r="AL53" s="40">
        <f t="shared" si="89"/>
        <v>0</v>
      </c>
      <c r="AM53" s="40">
        <v>484000</v>
      </c>
      <c r="AN53" s="40">
        <v>0</v>
      </c>
      <c r="AO53" s="40">
        <f t="shared" si="90"/>
        <v>0</v>
      </c>
      <c r="AP53" s="40">
        <v>0</v>
      </c>
      <c r="AQ53" s="40"/>
      <c r="AR53" s="40">
        <f t="shared" si="91"/>
        <v>0</v>
      </c>
      <c r="AS53" s="40"/>
      <c r="AT53" s="40"/>
      <c r="AU53" s="40">
        <f t="shared" si="92"/>
        <v>0</v>
      </c>
      <c r="AV53" s="40"/>
      <c r="AW53" s="40"/>
      <c r="AX53" s="40">
        <f t="shared" si="93"/>
        <v>0</v>
      </c>
      <c r="AY53" s="40"/>
      <c r="AZ53" s="40"/>
      <c r="BA53" s="40">
        <f t="shared" si="94"/>
        <v>0</v>
      </c>
      <c r="BB53" s="40"/>
      <c r="BC53" s="40"/>
      <c r="BD53" s="40">
        <f t="shared" si="95"/>
        <v>0</v>
      </c>
      <c r="BE53" s="40">
        <v>741000</v>
      </c>
      <c r="BF53" s="40">
        <v>0</v>
      </c>
      <c r="BG53" s="40">
        <f t="shared" si="96"/>
        <v>0</v>
      </c>
      <c r="BH53" s="40">
        <v>0</v>
      </c>
      <c r="BI53" s="40"/>
      <c r="BJ53" s="40">
        <f t="shared" si="97"/>
        <v>0</v>
      </c>
      <c r="BK53" s="271"/>
      <c r="BL53" s="48">
        <f t="shared" si="55"/>
        <v>4349000</v>
      </c>
      <c r="BM53" s="48">
        <f t="shared" si="76"/>
        <v>0</v>
      </c>
      <c r="BN53" s="48">
        <f t="shared" si="65"/>
        <v>0</v>
      </c>
      <c r="BO53" s="48">
        <f t="shared" si="66"/>
        <v>0</v>
      </c>
      <c r="BP53" s="48">
        <f t="shared" si="67"/>
        <v>0</v>
      </c>
      <c r="BQ53" s="48">
        <f t="shared" si="68"/>
        <v>0</v>
      </c>
      <c r="BR53" s="48">
        <f t="shared" si="69"/>
        <v>741000</v>
      </c>
      <c r="BS53" s="48">
        <f t="shared" si="77"/>
        <v>0</v>
      </c>
      <c r="BT53" s="48">
        <f t="shared" si="70"/>
        <v>0</v>
      </c>
      <c r="BU53" s="48">
        <f t="shared" si="71"/>
        <v>0</v>
      </c>
      <c r="BV53" s="48">
        <f t="shared" si="72"/>
        <v>0</v>
      </c>
      <c r="BW53" s="48">
        <f t="shared" si="73"/>
        <v>0</v>
      </c>
    </row>
    <row r="54" spans="1:75" ht="12" customHeight="1" thickBot="1">
      <c r="A54" s="17" t="s">
        <v>23</v>
      </c>
      <c r="B54" s="18" t="s">
        <v>294</v>
      </c>
      <c r="C54" s="10">
        <f>C55+C57+C59</f>
        <v>572000</v>
      </c>
      <c r="D54" s="10">
        <f t="shared" ref="D54:BJ54" si="98">D55+D57+D59</f>
        <v>872000</v>
      </c>
      <c r="E54" s="10">
        <f t="shared" si="98"/>
        <v>0</v>
      </c>
      <c r="F54" s="10">
        <f t="shared" si="98"/>
        <v>872000</v>
      </c>
      <c r="G54" s="10">
        <f t="shared" si="98"/>
        <v>0</v>
      </c>
      <c r="H54" s="10">
        <f t="shared" si="98"/>
        <v>872000</v>
      </c>
      <c r="I54" s="10">
        <f t="shared" si="98"/>
        <v>3068000</v>
      </c>
      <c r="J54" s="10">
        <f t="shared" si="98"/>
        <v>3290000</v>
      </c>
      <c r="K54" s="10">
        <f t="shared" si="98"/>
        <v>0</v>
      </c>
      <c r="L54" s="10">
        <f t="shared" si="98"/>
        <v>3290000</v>
      </c>
      <c r="M54" s="10">
        <f t="shared" si="98"/>
        <v>0</v>
      </c>
      <c r="N54" s="10">
        <f t="shared" ref="N54" si="99">N55+N57+N59</f>
        <v>3290000</v>
      </c>
      <c r="O54" s="10">
        <f t="shared" si="98"/>
        <v>2780000</v>
      </c>
      <c r="P54" s="10">
        <f t="shared" si="98"/>
        <v>3465880</v>
      </c>
      <c r="Q54" s="10">
        <f t="shared" si="98"/>
        <v>0</v>
      </c>
      <c r="R54" s="10">
        <f t="shared" si="98"/>
        <v>3465880</v>
      </c>
      <c r="S54" s="10">
        <f t="shared" si="98"/>
        <v>0</v>
      </c>
      <c r="T54" s="10">
        <f t="shared" si="98"/>
        <v>3465880</v>
      </c>
      <c r="U54" s="10">
        <f t="shared" si="98"/>
        <v>0</v>
      </c>
      <c r="V54" s="10">
        <f t="shared" si="98"/>
        <v>0</v>
      </c>
      <c r="W54" s="10">
        <f t="shared" si="98"/>
        <v>0</v>
      </c>
      <c r="X54" s="10">
        <f t="shared" si="98"/>
        <v>0</v>
      </c>
      <c r="Y54" s="10">
        <f t="shared" si="98"/>
        <v>0</v>
      </c>
      <c r="Z54" s="10">
        <f t="shared" si="98"/>
        <v>0</v>
      </c>
      <c r="AA54" s="10">
        <f t="shared" si="98"/>
        <v>191000</v>
      </c>
      <c r="AB54" s="10">
        <f t="shared" si="98"/>
        <v>1965000</v>
      </c>
      <c r="AC54" s="10">
        <f t="shared" si="98"/>
        <v>0</v>
      </c>
      <c r="AD54" s="10">
        <f t="shared" si="98"/>
        <v>1965000</v>
      </c>
      <c r="AE54" s="10">
        <f t="shared" si="98"/>
        <v>0</v>
      </c>
      <c r="AF54" s="10">
        <f t="shared" si="98"/>
        <v>1965000</v>
      </c>
      <c r="AG54" s="10">
        <f t="shared" si="98"/>
        <v>0</v>
      </c>
      <c r="AH54" s="10">
        <f t="shared" si="98"/>
        <v>0</v>
      </c>
      <c r="AI54" s="10">
        <f t="shared" si="98"/>
        <v>0</v>
      </c>
      <c r="AJ54" s="10">
        <f t="shared" si="98"/>
        <v>0</v>
      </c>
      <c r="AK54" s="10">
        <f t="shared" si="98"/>
        <v>0</v>
      </c>
      <c r="AL54" s="10">
        <f t="shared" si="98"/>
        <v>0</v>
      </c>
      <c r="AM54" s="10">
        <f t="shared" si="98"/>
        <v>2329000</v>
      </c>
      <c r="AN54" s="10">
        <f t="shared" si="98"/>
        <v>4075195</v>
      </c>
      <c r="AO54" s="10">
        <f t="shared" si="98"/>
        <v>141000</v>
      </c>
      <c r="AP54" s="10">
        <f t="shared" si="98"/>
        <v>4216195</v>
      </c>
      <c r="AQ54" s="10">
        <f t="shared" si="98"/>
        <v>0</v>
      </c>
      <c r="AR54" s="10">
        <f t="shared" si="98"/>
        <v>4216195</v>
      </c>
      <c r="AS54" s="10">
        <f t="shared" si="98"/>
        <v>0</v>
      </c>
      <c r="AT54" s="10">
        <f t="shared" si="98"/>
        <v>0</v>
      </c>
      <c r="AU54" s="10">
        <f t="shared" si="98"/>
        <v>0</v>
      </c>
      <c r="AV54" s="10">
        <f t="shared" si="98"/>
        <v>0</v>
      </c>
      <c r="AW54" s="10">
        <f t="shared" si="98"/>
        <v>0</v>
      </c>
      <c r="AX54" s="10">
        <f t="shared" si="98"/>
        <v>0</v>
      </c>
      <c r="AY54" s="10">
        <f t="shared" si="98"/>
        <v>0</v>
      </c>
      <c r="AZ54" s="10">
        <f t="shared" si="98"/>
        <v>0</v>
      </c>
      <c r="BA54" s="10">
        <f t="shared" si="98"/>
        <v>0</v>
      </c>
      <c r="BB54" s="10">
        <f t="shared" si="98"/>
        <v>0</v>
      </c>
      <c r="BC54" s="10">
        <f t="shared" si="98"/>
        <v>0</v>
      </c>
      <c r="BD54" s="10">
        <f t="shared" si="98"/>
        <v>0</v>
      </c>
      <c r="BE54" s="10">
        <f t="shared" si="98"/>
        <v>127000</v>
      </c>
      <c r="BF54" s="10">
        <f t="shared" si="98"/>
        <v>218000</v>
      </c>
      <c r="BG54" s="10">
        <f t="shared" si="98"/>
        <v>0</v>
      </c>
      <c r="BH54" s="10">
        <f t="shared" si="98"/>
        <v>218000</v>
      </c>
      <c r="BI54" s="10">
        <f t="shared" si="98"/>
        <v>0</v>
      </c>
      <c r="BJ54" s="10">
        <f t="shared" si="98"/>
        <v>218000</v>
      </c>
      <c r="BK54" s="268"/>
      <c r="BL54" s="48">
        <f t="shared" si="55"/>
        <v>5872000</v>
      </c>
      <c r="BM54" s="48">
        <f t="shared" si="76"/>
        <v>10378075</v>
      </c>
      <c r="BN54" s="48">
        <f t="shared" si="65"/>
        <v>141000</v>
      </c>
      <c r="BO54" s="48">
        <f t="shared" si="66"/>
        <v>10519075</v>
      </c>
      <c r="BP54" s="48">
        <f t="shared" si="67"/>
        <v>0</v>
      </c>
      <c r="BQ54" s="48">
        <f t="shared" si="68"/>
        <v>10519075</v>
      </c>
      <c r="BR54" s="48">
        <f t="shared" si="69"/>
        <v>3195000</v>
      </c>
      <c r="BS54" s="48">
        <f t="shared" si="77"/>
        <v>3508000</v>
      </c>
      <c r="BT54" s="48">
        <f t="shared" si="70"/>
        <v>0</v>
      </c>
      <c r="BU54" s="48">
        <f t="shared" si="71"/>
        <v>3508000</v>
      </c>
      <c r="BV54" s="48">
        <f t="shared" si="72"/>
        <v>0</v>
      </c>
      <c r="BW54" s="48">
        <f t="shared" si="73"/>
        <v>3508000</v>
      </c>
    </row>
    <row r="55" spans="1:75" s="39" customFormat="1" ht="12" customHeight="1">
      <c r="A55" s="12" t="s">
        <v>25</v>
      </c>
      <c r="B55" s="13" t="s">
        <v>144</v>
      </c>
      <c r="C55" s="22">
        <v>572000</v>
      </c>
      <c r="D55" s="22">
        <v>872000</v>
      </c>
      <c r="E55" s="22">
        <f t="shared" si="78"/>
        <v>0</v>
      </c>
      <c r="F55" s="22">
        <v>872000</v>
      </c>
      <c r="G55" s="22"/>
      <c r="H55" s="22">
        <f t="shared" si="79"/>
        <v>872000</v>
      </c>
      <c r="I55" s="22">
        <v>3068000</v>
      </c>
      <c r="J55" s="22">
        <v>3290000</v>
      </c>
      <c r="K55" s="22">
        <f t="shared" si="80"/>
        <v>0</v>
      </c>
      <c r="L55" s="22">
        <v>3290000</v>
      </c>
      <c r="M55" s="22"/>
      <c r="N55" s="22">
        <f t="shared" si="81"/>
        <v>3290000</v>
      </c>
      <c r="O55" s="22">
        <v>2780000</v>
      </c>
      <c r="P55" s="22">
        <v>3465880</v>
      </c>
      <c r="Q55" s="22">
        <f t="shared" si="82"/>
        <v>0</v>
      </c>
      <c r="R55" s="22">
        <v>3465880</v>
      </c>
      <c r="S55" s="22"/>
      <c r="T55" s="22">
        <f t="shared" si="83"/>
        <v>3465880</v>
      </c>
      <c r="U55" s="22"/>
      <c r="V55" s="22"/>
      <c r="W55" s="22">
        <f t="shared" si="84"/>
        <v>0</v>
      </c>
      <c r="X55" s="22"/>
      <c r="Y55" s="22"/>
      <c r="Z55" s="22">
        <f t="shared" si="85"/>
        <v>0</v>
      </c>
      <c r="AA55" s="22">
        <v>191000</v>
      </c>
      <c r="AB55" s="22">
        <v>1965000</v>
      </c>
      <c r="AC55" s="22">
        <f t="shared" si="86"/>
        <v>0</v>
      </c>
      <c r="AD55" s="22">
        <v>1965000</v>
      </c>
      <c r="AE55" s="22"/>
      <c r="AF55" s="22">
        <f t="shared" si="87"/>
        <v>1965000</v>
      </c>
      <c r="AG55" s="22"/>
      <c r="AH55" s="22"/>
      <c r="AI55" s="22">
        <f t="shared" si="88"/>
        <v>0</v>
      </c>
      <c r="AJ55" s="22"/>
      <c r="AK55" s="22"/>
      <c r="AL55" s="22">
        <f t="shared" si="89"/>
        <v>0</v>
      </c>
      <c r="AM55" s="22">
        <v>2329000</v>
      </c>
      <c r="AN55" s="22">
        <v>4075195</v>
      </c>
      <c r="AO55" s="22">
        <f t="shared" si="90"/>
        <v>141000</v>
      </c>
      <c r="AP55" s="22">
        <v>4216195</v>
      </c>
      <c r="AQ55" s="22"/>
      <c r="AR55" s="22">
        <f t="shared" si="91"/>
        <v>4216195</v>
      </c>
      <c r="AS55" s="22"/>
      <c r="AT55" s="22"/>
      <c r="AU55" s="22">
        <f t="shared" si="92"/>
        <v>0</v>
      </c>
      <c r="AV55" s="22"/>
      <c r="AW55" s="22"/>
      <c r="AX55" s="22">
        <f t="shared" si="93"/>
        <v>0</v>
      </c>
      <c r="AY55" s="22"/>
      <c r="AZ55" s="22"/>
      <c r="BA55" s="22">
        <f t="shared" si="94"/>
        <v>0</v>
      </c>
      <c r="BB55" s="22"/>
      <c r="BC55" s="22"/>
      <c r="BD55" s="22">
        <f t="shared" si="95"/>
        <v>0</v>
      </c>
      <c r="BE55" s="22">
        <v>127000</v>
      </c>
      <c r="BF55" s="22">
        <v>218000</v>
      </c>
      <c r="BG55" s="22">
        <f t="shared" si="96"/>
        <v>0</v>
      </c>
      <c r="BH55" s="22">
        <v>218000</v>
      </c>
      <c r="BI55" s="22"/>
      <c r="BJ55" s="22">
        <f t="shared" si="97"/>
        <v>218000</v>
      </c>
      <c r="BK55" s="271"/>
      <c r="BL55" s="48">
        <f t="shared" si="55"/>
        <v>5872000</v>
      </c>
      <c r="BM55" s="48">
        <f t="shared" si="76"/>
        <v>10378075</v>
      </c>
      <c r="BN55" s="48">
        <f t="shared" si="65"/>
        <v>141000</v>
      </c>
      <c r="BO55" s="48">
        <f t="shared" si="66"/>
        <v>10519075</v>
      </c>
      <c r="BP55" s="48">
        <f t="shared" si="67"/>
        <v>0</v>
      </c>
      <c r="BQ55" s="48">
        <f t="shared" si="68"/>
        <v>10519075</v>
      </c>
      <c r="BR55" s="48">
        <f t="shared" si="69"/>
        <v>3195000</v>
      </c>
      <c r="BS55" s="48">
        <f t="shared" si="77"/>
        <v>3508000</v>
      </c>
      <c r="BT55" s="48">
        <f t="shared" si="70"/>
        <v>0</v>
      </c>
      <c r="BU55" s="48">
        <f t="shared" si="71"/>
        <v>3508000</v>
      </c>
      <c r="BV55" s="48">
        <f t="shared" si="72"/>
        <v>0</v>
      </c>
      <c r="BW55" s="48">
        <f t="shared" si="73"/>
        <v>3508000</v>
      </c>
    </row>
    <row r="56" spans="1:75" s="39" customFormat="1" ht="12" customHeight="1">
      <c r="A56" s="12" t="s">
        <v>27</v>
      </c>
      <c r="B56" s="106" t="s">
        <v>145</v>
      </c>
      <c r="C56" s="22"/>
      <c r="D56" s="22">
        <v>0</v>
      </c>
      <c r="E56" s="22">
        <f t="shared" si="78"/>
        <v>0</v>
      </c>
      <c r="F56" s="22">
        <v>0</v>
      </c>
      <c r="G56" s="22"/>
      <c r="H56" s="22">
        <f t="shared" si="79"/>
        <v>0</v>
      </c>
      <c r="I56" s="22"/>
      <c r="J56" s="22">
        <v>0</v>
      </c>
      <c r="K56" s="22">
        <f t="shared" si="80"/>
        <v>0</v>
      </c>
      <c r="L56" s="22">
        <v>0</v>
      </c>
      <c r="M56" s="22"/>
      <c r="N56" s="22">
        <f t="shared" si="81"/>
        <v>0</v>
      </c>
      <c r="O56" s="22"/>
      <c r="P56" s="22">
        <v>0</v>
      </c>
      <c r="Q56" s="22">
        <f t="shared" si="82"/>
        <v>0</v>
      </c>
      <c r="R56" s="22">
        <v>0</v>
      </c>
      <c r="S56" s="22"/>
      <c r="T56" s="22">
        <f t="shared" si="83"/>
        <v>0</v>
      </c>
      <c r="U56" s="22"/>
      <c r="V56" s="22"/>
      <c r="W56" s="22">
        <f t="shared" si="84"/>
        <v>0</v>
      </c>
      <c r="X56" s="22"/>
      <c r="Y56" s="22"/>
      <c r="Z56" s="22">
        <f t="shared" si="85"/>
        <v>0</v>
      </c>
      <c r="AA56" s="22"/>
      <c r="AB56" s="22">
        <v>0</v>
      </c>
      <c r="AC56" s="22">
        <f t="shared" si="86"/>
        <v>0</v>
      </c>
      <c r="AD56" s="22">
        <v>0</v>
      </c>
      <c r="AE56" s="22"/>
      <c r="AF56" s="22">
        <f t="shared" si="87"/>
        <v>0</v>
      </c>
      <c r="AG56" s="22"/>
      <c r="AH56" s="22"/>
      <c r="AI56" s="22">
        <f t="shared" si="88"/>
        <v>0</v>
      </c>
      <c r="AJ56" s="22"/>
      <c r="AK56" s="22"/>
      <c r="AL56" s="22">
        <f t="shared" si="89"/>
        <v>0</v>
      </c>
      <c r="AM56" s="22"/>
      <c r="AN56" s="22">
        <v>0</v>
      </c>
      <c r="AO56" s="22">
        <f t="shared" si="90"/>
        <v>0</v>
      </c>
      <c r="AP56" s="22">
        <v>0</v>
      </c>
      <c r="AQ56" s="22"/>
      <c r="AR56" s="22">
        <f t="shared" si="91"/>
        <v>0</v>
      </c>
      <c r="AS56" s="22"/>
      <c r="AT56" s="22"/>
      <c r="AU56" s="22">
        <f t="shared" si="92"/>
        <v>0</v>
      </c>
      <c r="AV56" s="22"/>
      <c r="AW56" s="22"/>
      <c r="AX56" s="22">
        <f t="shared" si="93"/>
        <v>0</v>
      </c>
      <c r="AY56" s="22"/>
      <c r="AZ56" s="22"/>
      <c r="BA56" s="22">
        <f t="shared" si="94"/>
        <v>0</v>
      </c>
      <c r="BB56" s="22"/>
      <c r="BC56" s="22"/>
      <c r="BD56" s="22">
        <f t="shared" si="95"/>
        <v>0</v>
      </c>
      <c r="BE56" s="22"/>
      <c r="BF56" s="22">
        <v>0</v>
      </c>
      <c r="BG56" s="22">
        <f t="shared" si="96"/>
        <v>0</v>
      </c>
      <c r="BH56" s="22">
        <v>0</v>
      </c>
      <c r="BI56" s="22"/>
      <c r="BJ56" s="22">
        <f t="shared" si="97"/>
        <v>0</v>
      </c>
      <c r="BK56" s="271"/>
      <c r="BL56" s="48">
        <f t="shared" si="55"/>
        <v>0</v>
      </c>
      <c r="BM56" s="48">
        <f t="shared" si="76"/>
        <v>0</v>
      </c>
      <c r="BN56" s="48">
        <f t="shared" si="65"/>
        <v>0</v>
      </c>
      <c r="BO56" s="48">
        <f t="shared" si="66"/>
        <v>0</v>
      </c>
      <c r="BP56" s="48">
        <f t="shared" si="67"/>
        <v>0</v>
      </c>
      <c r="BQ56" s="48">
        <f t="shared" si="68"/>
        <v>0</v>
      </c>
      <c r="BR56" s="48">
        <f t="shared" si="69"/>
        <v>0</v>
      </c>
      <c r="BS56" s="48">
        <f t="shared" si="77"/>
        <v>0</v>
      </c>
      <c r="BT56" s="48">
        <f t="shared" si="70"/>
        <v>0</v>
      </c>
      <c r="BU56" s="48">
        <f t="shared" si="71"/>
        <v>0</v>
      </c>
      <c r="BV56" s="48">
        <f t="shared" si="72"/>
        <v>0</v>
      </c>
      <c r="BW56" s="48">
        <f t="shared" si="73"/>
        <v>0</v>
      </c>
    </row>
    <row r="57" spans="1:75" ht="12" customHeight="1">
      <c r="A57" s="12" t="s">
        <v>29</v>
      </c>
      <c r="B57" s="106" t="s">
        <v>146</v>
      </c>
      <c r="C57" s="40"/>
      <c r="D57" s="40">
        <v>0</v>
      </c>
      <c r="E57" s="40">
        <f t="shared" si="78"/>
        <v>0</v>
      </c>
      <c r="F57" s="40">
        <v>0</v>
      </c>
      <c r="G57" s="40"/>
      <c r="H57" s="40">
        <f t="shared" si="79"/>
        <v>0</v>
      </c>
      <c r="I57" s="40"/>
      <c r="J57" s="40">
        <v>0</v>
      </c>
      <c r="K57" s="40">
        <f t="shared" si="80"/>
        <v>0</v>
      </c>
      <c r="L57" s="40">
        <v>0</v>
      </c>
      <c r="M57" s="40"/>
      <c r="N57" s="40">
        <f t="shared" si="81"/>
        <v>0</v>
      </c>
      <c r="O57" s="40"/>
      <c r="P57" s="40">
        <v>0</v>
      </c>
      <c r="Q57" s="40">
        <f t="shared" si="82"/>
        <v>0</v>
      </c>
      <c r="R57" s="40">
        <v>0</v>
      </c>
      <c r="S57" s="40"/>
      <c r="T57" s="40">
        <f t="shared" si="83"/>
        <v>0</v>
      </c>
      <c r="U57" s="40"/>
      <c r="V57" s="40"/>
      <c r="W57" s="40">
        <f t="shared" si="84"/>
        <v>0</v>
      </c>
      <c r="X57" s="40"/>
      <c r="Y57" s="40"/>
      <c r="Z57" s="40">
        <f t="shared" si="85"/>
        <v>0</v>
      </c>
      <c r="AA57" s="40"/>
      <c r="AB57" s="40">
        <v>0</v>
      </c>
      <c r="AC57" s="40">
        <f t="shared" si="86"/>
        <v>0</v>
      </c>
      <c r="AD57" s="40">
        <v>0</v>
      </c>
      <c r="AE57" s="40"/>
      <c r="AF57" s="40">
        <f t="shared" si="87"/>
        <v>0</v>
      </c>
      <c r="AG57" s="40"/>
      <c r="AH57" s="40"/>
      <c r="AI57" s="40">
        <f t="shared" si="88"/>
        <v>0</v>
      </c>
      <c r="AJ57" s="40"/>
      <c r="AK57" s="40"/>
      <c r="AL57" s="40">
        <f t="shared" si="89"/>
        <v>0</v>
      </c>
      <c r="AM57" s="40"/>
      <c r="AN57" s="40">
        <v>0</v>
      </c>
      <c r="AO57" s="40">
        <f t="shared" si="90"/>
        <v>0</v>
      </c>
      <c r="AP57" s="40">
        <v>0</v>
      </c>
      <c r="AQ57" s="40"/>
      <c r="AR57" s="40">
        <f t="shared" si="91"/>
        <v>0</v>
      </c>
      <c r="AS57" s="40"/>
      <c r="AT57" s="40"/>
      <c r="AU57" s="40">
        <f t="shared" si="92"/>
        <v>0</v>
      </c>
      <c r="AV57" s="40"/>
      <c r="AW57" s="40"/>
      <c r="AX57" s="40">
        <f t="shared" si="93"/>
        <v>0</v>
      </c>
      <c r="AY57" s="40"/>
      <c r="AZ57" s="40"/>
      <c r="BA57" s="40">
        <f t="shared" si="94"/>
        <v>0</v>
      </c>
      <c r="BB57" s="40"/>
      <c r="BC57" s="40"/>
      <c r="BD57" s="40">
        <f t="shared" si="95"/>
        <v>0</v>
      </c>
      <c r="BE57" s="40"/>
      <c r="BF57" s="40">
        <v>0</v>
      </c>
      <c r="BG57" s="40">
        <f t="shared" si="96"/>
        <v>0</v>
      </c>
      <c r="BH57" s="40">
        <v>0</v>
      </c>
      <c r="BI57" s="40"/>
      <c r="BJ57" s="40">
        <f t="shared" si="97"/>
        <v>0</v>
      </c>
      <c r="BK57" s="271"/>
      <c r="BL57" s="48">
        <f t="shared" si="55"/>
        <v>0</v>
      </c>
      <c r="BM57" s="48">
        <f t="shared" si="76"/>
        <v>0</v>
      </c>
      <c r="BN57" s="48">
        <f t="shared" si="65"/>
        <v>0</v>
      </c>
      <c r="BO57" s="48">
        <f t="shared" si="66"/>
        <v>0</v>
      </c>
      <c r="BP57" s="48">
        <f t="shared" si="67"/>
        <v>0</v>
      </c>
      <c r="BQ57" s="48">
        <f t="shared" si="68"/>
        <v>0</v>
      </c>
      <c r="BR57" s="48">
        <f t="shared" si="69"/>
        <v>0</v>
      </c>
      <c r="BS57" s="48">
        <f t="shared" si="77"/>
        <v>0</v>
      </c>
      <c r="BT57" s="48">
        <f t="shared" si="70"/>
        <v>0</v>
      </c>
      <c r="BU57" s="48">
        <f t="shared" si="71"/>
        <v>0</v>
      </c>
      <c r="BV57" s="48">
        <f t="shared" si="72"/>
        <v>0</v>
      </c>
      <c r="BW57" s="48">
        <f t="shared" si="73"/>
        <v>0</v>
      </c>
    </row>
    <row r="58" spans="1:75" ht="12" customHeight="1">
      <c r="A58" s="12" t="s">
        <v>31</v>
      </c>
      <c r="B58" s="106" t="s">
        <v>147</v>
      </c>
      <c r="C58" s="40"/>
      <c r="D58" s="40">
        <v>0</v>
      </c>
      <c r="E58" s="40">
        <f t="shared" si="78"/>
        <v>0</v>
      </c>
      <c r="F58" s="40">
        <v>0</v>
      </c>
      <c r="G58" s="40"/>
      <c r="H58" s="40">
        <f t="shared" si="79"/>
        <v>0</v>
      </c>
      <c r="I58" s="40"/>
      <c r="J58" s="40">
        <v>0</v>
      </c>
      <c r="K58" s="40">
        <f t="shared" si="80"/>
        <v>0</v>
      </c>
      <c r="L58" s="40">
        <v>0</v>
      </c>
      <c r="M58" s="40"/>
      <c r="N58" s="40">
        <f t="shared" si="81"/>
        <v>0</v>
      </c>
      <c r="O58" s="40"/>
      <c r="P58" s="40">
        <v>0</v>
      </c>
      <c r="Q58" s="40">
        <f t="shared" si="82"/>
        <v>0</v>
      </c>
      <c r="R58" s="40">
        <v>0</v>
      </c>
      <c r="S58" s="40"/>
      <c r="T58" s="40">
        <f t="shared" si="83"/>
        <v>0</v>
      </c>
      <c r="U58" s="40"/>
      <c r="V58" s="40"/>
      <c r="W58" s="40">
        <f t="shared" si="84"/>
        <v>0</v>
      </c>
      <c r="X58" s="40"/>
      <c r="Y58" s="40"/>
      <c r="Z58" s="40">
        <f t="shared" si="85"/>
        <v>0</v>
      </c>
      <c r="AA58" s="40"/>
      <c r="AB58" s="40">
        <v>0</v>
      </c>
      <c r="AC58" s="40">
        <f t="shared" si="86"/>
        <v>0</v>
      </c>
      <c r="AD58" s="40">
        <v>0</v>
      </c>
      <c r="AE58" s="40"/>
      <c r="AF58" s="40">
        <f t="shared" si="87"/>
        <v>0</v>
      </c>
      <c r="AG58" s="40"/>
      <c r="AH58" s="40"/>
      <c r="AI58" s="40">
        <f t="shared" si="88"/>
        <v>0</v>
      </c>
      <c r="AJ58" s="40"/>
      <c r="AK58" s="40"/>
      <c r="AL58" s="40">
        <f t="shared" si="89"/>
        <v>0</v>
      </c>
      <c r="AM58" s="40"/>
      <c r="AN58" s="40">
        <v>0</v>
      </c>
      <c r="AO58" s="40">
        <f t="shared" si="90"/>
        <v>0</v>
      </c>
      <c r="AP58" s="40">
        <v>0</v>
      </c>
      <c r="AQ58" s="40"/>
      <c r="AR58" s="40">
        <f t="shared" si="91"/>
        <v>0</v>
      </c>
      <c r="AS58" s="40"/>
      <c r="AT58" s="40"/>
      <c r="AU58" s="40">
        <f t="shared" si="92"/>
        <v>0</v>
      </c>
      <c r="AV58" s="40"/>
      <c r="AW58" s="40"/>
      <c r="AX58" s="40">
        <f t="shared" si="93"/>
        <v>0</v>
      </c>
      <c r="AY58" s="40"/>
      <c r="AZ58" s="40"/>
      <c r="BA58" s="40">
        <f t="shared" si="94"/>
        <v>0</v>
      </c>
      <c r="BB58" s="40"/>
      <c r="BC58" s="40"/>
      <c r="BD58" s="40">
        <f t="shared" si="95"/>
        <v>0</v>
      </c>
      <c r="BE58" s="40"/>
      <c r="BF58" s="40">
        <v>0</v>
      </c>
      <c r="BG58" s="40">
        <f t="shared" si="96"/>
        <v>0</v>
      </c>
      <c r="BH58" s="40">
        <v>0</v>
      </c>
      <c r="BI58" s="40"/>
      <c r="BJ58" s="40">
        <f t="shared" si="97"/>
        <v>0</v>
      </c>
      <c r="BK58" s="271"/>
      <c r="BL58" s="48">
        <f t="shared" si="55"/>
        <v>0</v>
      </c>
      <c r="BM58" s="48">
        <f t="shared" si="76"/>
        <v>0</v>
      </c>
      <c r="BN58" s="48">
        <f t="shared" si="65"/>
        <v>0</v>
      </c>
      <c r="BO58" s="48">
        <f t="shared" si="66"/>
        <v>0</v>
      </c>
      <c r="BP58" s="48">
        <f t="shared" si="67"/>
        <v>0</v>
      </c>
      <c r="BQ58" s="48">
        <f t="shared" si="68"/>
        <v>0</v>
      </c>
      <c r="BR58" s="48">
        <f t="shared" si="69"/>
        <v>0</v>
      </c>
      <c r="BS58" s="48">
        <f t="shared" si="77"/>
        <v>0</v>
      </c>
      <c r="BT58" s="48">
        <f t="shared" si="70"/>
        <v>0</v>
      </c>
      <c r="BU58" s="48">
        <f t="shared" si="71"/>
        <v>0</v>
      </c>
      <c r="BV58" s="48">
        <f t="shared" si="72"/>
        <v>0</v>
      </c>
      <c r="BW58" s="48">
        <f t="shared" si="73"/>
        <v>0</v>
      </c>
    </row>
    <row r="59" spans="1:75" ht="12" customHeight="1">
      <c r="A59" s="12" t="s">
        <v>33</v>
      </c>
      <c r="B59" s="107" t="s">
        <v>148</v>
      </c>
      <c r="C59" s="40"/>
      <c r="D59" s="40">
        <v>0</v>
      </c>
      <c r="E59" s="40">
        <f t="shared" si="78"/>
        <v>0</v>
      </c>
      <c r="F59" s="40">
        <v>0</v>
      </c>
      <c r="G59" s="40"/>
      <c r="H59" s="40">
        <f t="shared" si="79"/>
        <v>0</v>
      </c>
      <c r="I59" s="40"/>
      <c r="J59" s="40">
        <v>0</v>
      </c>
      <c r="K59" s="40">
        <f t="shared" si="80"/>
        <v>0</v>
      </c>
      <c r="L59" s="40">
        <v>0</v>
      </c>
      <c r="M59" s="40"/>
      <c r="N59" s="40">
        <f t="shared" si="81"/>
        <v>0</v>
      </c>
      <c r="O59" s="40"/>
      <c r="P59" s="40">
        <v>0</v>
      </c>
      <c r="Q59" s="40">
        <f t="shared" si="82"/>
        <v>0</v>
      </c>
      <c r="R59" s="40">
        <v>0</v>
      </c>
      <c r="S59" s="40"/>
      <c r="T59" s="40">
        <f t="shared" si="83"/>
        <v>0</v>
      </c>
      <c r="U59" s="40"/>
      <c r="V59" s="40"/>
      <c r="W59" s="40">
        <f t="shared" si="84"/>
        <v>0</v>
      </c>
      <c r="X59" s="40"/>
      <c r="Y59" s="40"/>
      <c r="Z59" s="40">
        <f t="shared" si="85"/>
        <v>0</v>
      </c>
      <c r="AA59" s="40"/>
      <c r="AB59" s="40">
        <v>0</v>
      </c>
      <c r="AC59" s="40">
        <f t="shared" si="86"/>
        <v>0</v>
      </c>
      <c r="AD59" s="40">
        <v>0</v>
      </c>
      <c r="AE59" s="40"/>
      <c r="AF59" s="40">
        <f t="shared" si="87"/>
        <v>0</v>
      </c>
      <c r="AG59" s="40"/>
      <c r="AH59" s="40"/>
      <c r="AI59" s="40">
        <f t="shared" si="88"/>
        <v>0</v>
      </c>
      <c r="AJ59" s="40"/>
      <c r="AK59" s="40"/>
      <c r="AL59" s="40">
        <f t="shared" si="89"/>
        <v>0</v>
      </c>
      <c r="AM59" s="40"/>
      <c r="AN59" s="40">
        <v>0</v>
      </c>
      <c r="AO59" s="40">
        <f t="shared" si="90"/>
        <v>0</v>
      </c>
      <c r="AP59" s="40">
        <v>0</v>
      </c>
      <c r="AQ59" s="40"/>
      <c r="AR59" s="40">
        <f t="shared" si="91"/>
        <v>0</v>
      </c>
      <c r="AS59" s="40"/>
      <c r="AT59" s="40"/>
      <c r="AU59" s="40">
        <f t="shared" si="92"/>
        <v>0</v>
      </c>
      <c r="AV59" s="40"/>
      <c r="AW59" s="40"/>
      <c r="AX59" s="40">
        <f t="shared" si="93"/>
        <v>0</v>
      </c>
      <c r="AY59" s="40"/>
      <c r="AZ59" s="40"/>
      <c r="BA59" s="40">
        <f t="shared" si="94"/>
        <v>0</v>
      </c>
      <c r="BB59" s="40"/>
      <c r="BC59" s="40"/>
      <c r="BD59" s="40">
        <f t="shared" si="95"/>
        <v>0</v>
      </c>
      <c r="BE59" s="40"/>
      <c r="BF59" s="40">
        <v>0</v>
      </c>
      <c r="BG59" s="40">
        <f t="shared" si="96"/>
        <v>0</v>
      </c>
      <c r="BH59" s="40">
        <v>0</v>
      </c>
      <c r="BI59" s="40"/>
      <c r="BJ59" s="40">
        <f t="shared" si="97"/>
        <v>0</v>
      </c>
      <c r="BK59" s="271"/>
      <c r="BL59" s="48">
        <f t="shared" si="55"/>
        <v>0</v>
      </c>
      <c r="BM59" s="48">
        <f t="shared" si="76"/>
        <v>0</v>
      </c>
      <c r="BN59" s="48">
        <f t="shared" si="65"/>
        <v>0</v>
      </c>
      <c r="BO59" s="48">
        <f t="shared" si="66"/>
        <v>0</v>
      </c>
      <c r="BP59" s="48">
        <f t="shared" si="67"/>
        <v>0</v>
      </c>
      <c r="BQ59" s="48">
        <f t="shared" si="68"/>
        <v>0</v>
      </c>
      <c r="BR59" s="48">
        <f t="shared" si="69"/>
        <v>0</v>
      </c>
      <c r="BS59" s="48">
        <f t="shared" si="77"/>
        <v>0</v>
      </c>
      <c r="BT59" s="48">
        <f t="shared" si="70"/>
        <v>0</v>
      </c>
      <c r="BU59" s="48">
        <f t="shared" si="71"/>
        <v>0</v>
      </c>
      <c r="BV59" s="48">
        <f t="shared" si="72"/>
        <v>0</v>
      </c>
      <c r="BW59" s="48">
        <f t="shared" si="73"/>
        <v>0</v>
      </c>
    </row>
    <row r="60" spans="1:75" ht="12" customHeight="1" thickBot="1">
      <c r="A60" s="12" t="s">
        <v>31</v>
      </c>
      <c r="B60" s="106" t="s">
        <v>295</v>
      </c>
      <c r="C60" s="256"/>
      <c r="D60" s="256">
        <v>0</v>
      </c>
      <c r="E60" s="256">
        <f t="shared" si="78"/>
        <v>0</v>
      </c>
      <c r="F60" s="256">
        <v>0</v>
      </c>
      <c r="G60" s="256"/>
      <c r="H60" s="256">
        <f t="shared" si="79"/>
        <v>0</v>
      </c>
      <c r="I60" s="256"/>
      <c r="J60" s="256">
        <v>0</v>
      </c>
      <c r="K60" s="256">
        <f t="shared" si="80"/>
        <v>0</v>
      </c>
      <c r="L60" s="256">
        <v>0</v>
      </c>
      <c r="M60" s="256"/>
      <c r="N60" s="256">
        <f t="shared" si="81"/>
        <v>0</v>
      </c>
      <c r="O60" s="256"/>
      <c r="P60" s="256">
        <v>0</v>
      </c>
      <c r="Q60" s="256">
        <f t="shared" si="82"/>
        <v>0</v>
      </c>
      <c r="R60" s="256">
        <v>0</v>
      </c>
      <c r="S60" s="256"/>
      <c r="T60" s="256">
        <f t="shared" si="83"/>
        <v>0</v>
      </c>
      <c r="U60" s="256"/>
      <c r="V60" s="256"/>
      <c r="W60" s="256">
        <f t="shared" si="84"/>
        <v>0</v>
      </c>
      <c r="X60" s="256"/>
      <c r="Y60" s="256"/>
      <c r="Z60" s="256">
        <f t="shared" si="85"/>
        <v>0</v>
      </c>
      <c r="AA60" s="256"/>
      <c r="AB60" s="256">
        <v>0</v>
      </c>
      <c r="AC60" s="256">
        <f t="shared" si="86"/>
        <v>0</v>
      </c>
      <c r="AD60" s="256">
        <v>0</v>
      </c>
      <c r="AE60" s="256"/>
      <c r="AF60" s="256">
        <f t="shared" si="87"/>
        <v>0</v>
      </c>
      <c r="AG60" s="256"/>
      <c r="AH60" s="256"/>
      <c r="AI60" s="256">
        <f t="shared" si="88"/>
        <v>0</v>
      </c>
      <c r="AJ60" s="256"/>
      <c r="AK60" s="256"/>
      <c r="AL60" s="256">
        <f t="shared" si="89"/>
        <v>0</v>
      </c>
      <c r="AM60" s="256"/>
      <c r="AN60" s="256">
        <v>0</v>
      </c>
      <c r="AO60" s="256">
        <f t="shared" si="90"/>
        <v>0</v>
      </c>
      <c r="AP60" s="256">
        <v>0</v>
      </c>
      <c r="AQ60" s="256"/>
      <c r="AR60" s="256">
        <f t="shared" si="91"/>
        <v>0</v>
      </c>
      <c r="AS60" s="256"/>
      <c r="AT60" s="256"/>
      <c r="AU60" s="256">
        <f t="shared" si="92"/>
        <v>0</v>
      </c>
      <c r="AV60" s="256"/>
      <c r="AW60" s="256"/>
      <c r="AX60" s="256">
        <f t="shared" si="93"/>
        <v>0</v>
      </c>
      <c r="AY60" s="256"/>
      <c r="AZ60" s="256"/>
      <c r="BA60" s="256">
        <f t="shared" si="94"/>
        <v>0</v>
      </c>
      <c r="BB60" s="256"/>
      <c r="BC60" s="256"/>
      <c r="BD60" s="256">
        <f t="shared" si="95"/>
        <v>0</v>
      </c>
      <c r="BE60" s="256"/>
      <c r="BF60" s="256">
        <v>0</v>
      </c>
      <c r="BG60" s="256">
        <f t="shared" si="96"/>
        <v>0</v>
      </c>
      <c r="BH60" s="256">
        <v>0</v>
      </c>
      <c r="BI60" s="256"/>
      <c r="BJ60" s="256">
        <f t="shared" si="97"/>
        <v>0</v>
      </c>
      <c r="BK60" s="271"/>
      <c r="BL60" s="48">
        <f t="shared" si="55"/>
        <v>0</v>
      </c>
      <c r="BM60" s="48">
        <f t="shared" si="76"/>
        <v>0</v>
      </c>
      <c r="BN60" s="48">
        <f t="shared" si="65"/>
        <v>0</v>
      </c>
      <c r="BO60" s="48">
        <f t="shared" si="66"/>
        <v>0</v>
      </c>
      <c r="BP60" s="48">
        <f t="shared" si="67"/>
        <v>0</v>
      </c>
      <c r="BQ60" s="48">
        <f t="shared" si="68"/>
        <v>0</v>
      </c>
      <c r="BR60" s="48">
        <f t="shared" si="69"/>
        <v>0</v>
      </c>
      <c r="BS60" s="48">
        <f t="shared" si="77"/>
        <v>0</v>
      </c>
      <c r="BT60" s="48">
        <f t="shared" si="70"/>
        <v>0</v>
      </c>
      <c r="BU60" s="48">
        <f t="shared" si="71"/>
        <v>0</v>
      </c>
      <c r="BV60" s="48">
        <f t="shared" si="72"/>
        <v>0</v>
      </c>
      <c r="BW60" s="48">
        <f t="shared" si="73"/>
        <v>0</v>
      </c>
    </row>
    <row r="61" spans="1:75" ht="12" customHeight="1" thickBot="1">
      <c r="A61" s="258" t="s">
        <v>296</v>
      </c>
      <c r="B61" s="18" t="s">
        <v>193</v>
      </c>
      <c r="C61" s="257"/>
      <c r="D61" s="257">
        <v>0</v>
      </c>
      <c r="E61" s="257">
        <f t="shared" si="78"/>
        <v>0</v>
      </c>
      <c r="F61" s="257">
        <v>0</v>
      </c>
      <c r="G61" s="257"/>
      <c r="H61" s="257">
        <f t="shared" si="79"/>
        <v>0</v>
      </c>
      <c r="I61" s="257"/>
      <c r="J61" s="257">
        <v>0</v>
      </c>
      <c r="K61" s="257">
        <f t="shared" si="80"/>
        <v>0</v>
      </c>
      <c r="L61" s="257">
        <v>0</v>
      </c>
      <c r="M61" s="257"/>
      <c r="N61" s="257">
        <f t="shared" si="81"/>
        <v>0</v>
      </c>
      <c r="O61" s="257"/>
      <c r="P61" s="257">
        <v>0</v>
      </c>
      <c r="Q61" s="257">
        <f t="shared" si="82"/>
        <v>0</v>
      </c>
      <c r="R61" s="257">
        <v>0</v>
      </c>
      <c r="S61" s="257"/>
      <c r="T61" s="257">
        <f t="shared" si="83"/>
        <v>0</v>
      </c>
      <c r="U61" s="257"/>
      <c r="V61" s="257"/>
      <c r="W61" s="257">
        <f t="shared" si="84"/>
        <v>0</v>
      </c>
      <c r="X61" s="257"/>
      <c r="Y61" s="257"/>
      <c r="Z61" s="257">
        <f t="shared" si="85"/>
        <v>0</v>
      </c>
      <c r="AA61" s="257"/>
      <c r="AB61" s="257">
        <v>0</v>
      </c>
      <c r="AC61" s="257">
        <f t="shared" si="86"/>
        <v>0</v>
      </c>
      <c r="AD61" s="257">
        <v>0</v>
      </c>
      <c r="AE61" s="257"/>
      <c r="AF61" s="257">
        <f t="shared" si="87"/>
        <v>0</v>
      </c>
      <c r="AG61" s="257"/>
      <c r="AH61" s="257"/>
      <c r="AI61" s="257">
        <f t="shared" si="88"/>
        <v>0</v>
      </c>
      <c r="AJ61" s="257"/>
      <c r="AK61" s="257"/>
      <c r="AL61" s="257">
        <f t="shared" si="89"/>
        <v>0</v>
      </c>
      <c r="AM61" s="257"/>
      <c r="AN61" s="257">
        <v>0</v>
      </c>
      <c r="AO61" s="257">
        <f t="shared" si="90"/>
        <v>0</v>
      </c>
      <c r="AP61" s="257">
        <v>0</v>
      </c>
      <c r="AQ61" s="257"/>
      <c r="AR61" s="257">
        <f t="shared" si="91"/>
        <v>0</v>
      </c>
      <c r="AS61" s="257"/>
      <c r="AT61" s="257"/>
      <c r="AU61" s="257">
        <f t="shared" si="92"/>
        <v>0</v>
      </c>
      <c r="AV61" s="257"/>
      <c r="AW61" s="257"/>
      <c r="AX61" s="257">
        <f t="shared" si="93"/>
        <v>0</v>
      </c>
      <c r="AY61" s="257"/>
      <c r="AZ61" s="257"/>
      <c r="BA61" s="257">
        <f t="shared" si="94"/>
        <v>0</v>
      </c>
      <c r="BB61" s="257"/>
      <c r="BC61" s="257"/>
      <c r="BD61" s="257">
        <f t="shared" si="95"/>
        <v>0</v>
      </c>
      <c r="BE61" s="257"/>
      <c r="BF61" s="257">
        <v>0</v>
      </c>
      <c r="BG61" s="257">
        <f t="shared" si="96"/>
        <v>0</v>
      </c>
      <c r="BH61" s="257">
        <v>0</v>
      </c>
      <c r="BI61" s="257"/>
      <c r="BJ61" s="257">
        <f t="shared" si="97"/>
        <v>0</v>
      </c>
      <c r="BK61" s="271"/>
      <c r="BL61" s="48">
        <f t="shared" si="55"/>
        <v>0</v>
      </c>
      <c r="BM61" s="48">
        <f t="shared" si="76"/>
        <v>0</v>
      </c>
      <c r="BN61" s="48">
        <f t="shared" si="65"/>
        <v>0</v>
      </c>
      <c r="BO61" s="48">
        <f t="shared" si="66"/>
        <v>0</v>
      </c>
      <c r="BP61" s="48">
        <f t="shared" si="67"/>
        <v>0</v>
      </c>
      <c r="BQ61" s="48">
        <f t="shared" si="68"/>
        <v>0</v>
      </c>
      <c r="BR61" s="48">
        <f t="shared" si="69"/>
        <v>0</v>
      </c>
      <c r="BS61" s="48">
        <f t="shared" si="77"/>
        <v>0</v>
      </c>
      <c r="BT61" s="48">
        <f t="shared" si="70"/>
        <v>0</v>
      </c>
      <c r="BU61" s="48">
        <f t="shared" si="71"/>
        <v>0</v>
      </c>
      <c r="BV61" s="48">
        <f t="shared" si="72"/>
        <v>0</v>
      </c>
      <c r="BW61" s="48">
        <f t="shared" si="73"/>
        <v>0</v>
      </c>
    </row>
    <row r="62" spans="1:75" ht="15" customHeight="1" thickBot="1">
      <c r="A62" s="17" t="s">
        <v>151</v>
      </c>
      <c r="B62" s="41" t="s">
        <v>297</v>
      </c>
      <c r="C62" s="42">
        <f>+C48+C54+C61</f>
        <v>114601000</v>
      </c>
      <c r="D62" s="42">
        <f t="shared" ref="D62" si="100">+D48+D54+D61</f>
        <v>125923194</v>
      </c>
      <c r="E62" s="42">
        <f t="shared" ref="E62" si="101">+E48+E54+E61</f>
        <v>-5782981</v>
      </c>
      <c r="F62" s="42">
        <f t="shared" ref="F62" si="102">+F48+F54+F61</f>
        <v>120140213</v>
      </c>
      <c r="G62" s="42">
        <f t="shared" ref="G62" si="103">+G48+G54+G61</f>
        <v>0</v>
      </c>
      <c r="H62" s="42">
        <f t="shared" ref="H62" si="104">+H48+H54+H61</f>
        <v>120140213</v>
      </c>
      <c r="I62" s="42">
        <f t="shared" ref="I62" si="105">+I48+I54+I61</f>
        <v>98981000</v>
      </c>
      <c r="J62" s="42">
        <f t="shared" ref="J62" si="106">+J48+J54+J61</f>
        <v>101119569</v>
      </c>
      <c r="K62" s="42">
        <f t="shared" ref="K62" si="107">+K48+K54+K61</f>
        <v>6205730</v>
      </c>
      <c r="L62" s="42">
        <f t="shared" ref="L62" si="108">+L48+L54+L61</f>
        <v>107325299</v>
      </c>
      <c r="M62" s="42">
        <f t="shared" ref="M62:N62" si="109">+M48+M54+M61</f>
        <v>0</v>
      </c>
      <c r="N62" s="42">
        <f t="shared" si="109"/>
        <v>107325299</v>
      </c>
      <c r="O62" s="42">
        <f t="shared" ref="O62" si="110">+O48+O54+O61</f>
        <v>407283000</v>
      </c>
      <c r="P62" s="42">
        <f t="shared" ref="P62" si="111">+P48+P54+P61</f>
        <v>414546582</v>
      </c>
      <c r="Q62" s="42">
        <f t="shared" ref="Q62" si="112">+Q48+Q54+Q61</f>
        <v>945813</v>
      </c>
      <c r="R62" s="42">
        <f t="shared" ref="R62" si="113">+R48+R54+R61</f>
        <v>415492395</v>
      </c>
      <c r="S62" s="42">
        <f t="shared" ref="S62" si="114">+S48+S54+S61</f>
        <v>0</v>
      </c>
      <c r="T62" s="42">
        <f t="shared" ref="T62" si="115">+T48+T54+T61</f>
        <v>415492395</v>
      </c>
      <c r="U62" s="42">
        <f t="shared" ref="U62" si="116">+U48+U54+U61</f>
        <v>0</v>
      </c>
      <c r="V62" s="42">
        <f t="shared" ref="V62" si="117">+V48+V54+V61</f>
        <v>0</v>
      </c>
      <c r="W62" s="42">
        <f t="shared" ref="W62" si="118">+W48+W54+W61</f>
        <v>0</v>
      </c>
      <c r="X62" s="42">
        <f t="shared" ref="X62" si="119">+X48+X54+X61</f>
        <v>0</v>
      </c>
      <c r="Y62" s="42">
        <f t="shared" ref="Y62" si="120">+Y48+Y54+Y61</f>
        <v>0</v>
      </c>
      <c r="Z62" s="42">
        <f t="shared" ref="Z62" si="121">+Z48+Z54+Z61</f>
        <v>0</v>
      </c>
      <c r="AA62" s="42">
        <f t="shared" ref="AA62" si="122">+AA48+AA54+AA61</f>
        <v>50724000</v>
      </c>
      <c r="AB62" s="42">
        <f t="shared" ref="AB62" si="123">+AB48+AB54+AB61</f>
        <v>50000298</v>
      </c>
      <c r="AC62" s="42">
        <f t="shared" ref="AC62" si="124">+AC48+AC54+AC61</f>
        <v>2134996</v>
      </c>
      <c r="AD62" s="42">
        <f t="shared" ref="AD62" si="125">+AD48+AD54+AD61</f>
        <v>52135294</v>
      </c>
      <c r="AE62" s="42">
        <f t="shared" ref="AE62" si="126">+AE48+AE54+AE61</f>
        <v>0</v>
      </c>
      <c r="AF62" s="42">
        <f t="shared" ref="AF62" si="127">+AF48+AF54+AF61</f>
        <v>52135294</v>
      </c>
      <c r="AG62" s="42">
        <f t="shared" ref="AG62" si="128">+AG48+AG54+AG61</f>
        <v>0</v>
      </c>
      <c r="AH62" s="42">
        <f t="shared" ref="AH62" si="129">+AH48+AH54+AH61</f>
        <v>0</v>
      </c>
      <c r="AI62" s="42">
        <f t="shared" ref="AI62" si="130">+AI48+AI54+AI61</f>
        <v>0</v>
      </c>
      <c r="AJ62" s="42">
        <f t="shared" ref="AJ62" si="131">+AJ48+AJ54+AJ61</f>
        <v>0</v>
      </c>
      <c r="AK62" s="42">
        <f t="shared" ref="AK62" si="132">+AK48+AK54+AK61</f>
        <v>0</v>
      </c>
      <c r="AL62" s="42">
        <f t="shared" ref="AL62" si="133">+AL48+AL54+AL61</f>
        <v>0</v>
      </c>
      <c r="AM62" s="42">
        <f t="shared" ref="AM62" si="134">+AM48+AM54+AM61</f>
        <v>27241000</v>
      </c>
      <c r="AN62" s="42">
        <f t="shared" ref="AN62" si="135">+AN48+AN54+AN61</f>
        <v>29977368</v>
      </c>
      <c r="AO62" s="42">
        <f t="shared" ref="AO62" si="136">+AO48+AO54+AO61</f>
        <v>394742</v>
      </c>
      <c r="AP62" s="42">
        <f t="shared" ref="AP62" si="137">+AP48+AP54+AP61</f>
        <v>30372110</v>
      </c>
      <c r="AQ62" s="42">
        <f t="shared" ref="AQ62" si="138">+AQ48+AQ54+AQ61</f>
        <v>0</v>
      </c>
      <c r="AR62" s="42">
        <f t="shared" ref="AR62" si="139">+AR48+AR54+AR61</f>
        <v>30372110</v>
      </c>
      <c r="AS62" s="42">
        <f t="shared" ref="AS62" si="140">+AS48+AS54+AS61</f>
        <v>0</v>
      </c>
      <c r="AT62" s="42">
        <f t="shared" ref="AT62" si="141">+AT48+AT54+AT61</f>
        <v>0</v>
      </c>
      <c r="AU62" s="42">
        <f t="shared" ref="AU62" si="142">+AU48+AU54+AU61</f>
        <v>0</v>
      </c>
      <c r="AV62" s="42">
        <f t="shared" ref="AV62" si="143">+AV48+AV54+AV61</f>
        <v>0</v>
      </c>
      <c r="AW62" s="42">
        <f t="shared" ref="AW62" si="144">+AW48+AW54+AW61</f>
        <v>0</v>
      </c>
      <c r="AX62" s="42">
        <f t="shared" ref="AX62" si="145">+AX48+AX54+AX61</f>
        <v>0</v>
      </c>
      <c r="AY62" s="42">
        <f t="shared" ref="AY62" si="146">+AY48+AY54+AY61</f>
        <v>0</v>
      </c>
      <c r="AZ62" s="42">
        <f t="shared" ref="AZ62" si="147">+AZ48+AZ54+AZ61</f>
        <v>0</v>
      </c>
      <c r="BA62" s="42">
        <f t="shared" ref="BA62" si="148">+BA48+BA54+BA61</f>
        <v>0</v>
      </c>
      <c r="BB62" s="42">
        <f t="shared" ref="BB62" si="149">+BB48+BB54+BB61</f>
        <v>0</v>
      </c>
      <c r="BC62" s="42">
        <f t="shared" ref="BC62" si="150">+BC48+BC54+BC61</f>
        <v>0</v>
      </c>
      <c r="BD62" s="42">
        <f t="shared" ref="BD62" si="151">+BD48+BD54+BD61</f>
        <v>0</v>
      </c>
      <c r="BE62" s="42">
        <f t="shared" ref="BE62" si="152">+BE48+BE54+BE61</f>
        <v>13658000</v>
      </c>
      <c r="BF62" s="42">
        <f t="shared" ref="BF62" si="153">+BF48+BF54+BF61</f>
        <v>14458000</v>
      </c>
      <c r="BG62" s="42">
        <f t="shared" ref="BG62" si="154">+BG48+BG54+BG61</f>
        <v>0</v>
      </c>
      <c r="BH62" s="42">
        <f t="shared" ref="BH62" si="155">+BH48+BH54+BH61</f>
        <v>14458000</v>
      </c>
      <c r="BI62" s="42">
        <f t="shared" ref="BI62" si="156">+BI48+BI54+BI61</f>
        <v>0</v>
      </c>
      <c r="BJ62" s="42">
        <f t="shared" ref="BJ62" si="157">+BJ48+BJ54+BJ61</f>
        <v>14458000</v>
      </c>
      <c r="BK62" s="34"/>
      <c r="BL62" s="48">
        <f t="shared" si="55"/>
        <v>599849000</v>
      </c>
      <c r="BM62" s="48">
        <f t="shared" si="76"/>
        <v>620447442</v>
      </c>
      <c r="BN62" s="48">
        <f t="shared" si="65"/>
        <v>-2307430</v>
      </c>
      <c r="BO62" s="48">
        <f t="shared" si="66"/>
        <v>618140012</v>
      </c>
      <c r="BP62" s="48">
        <f t="shared" si="67"/>
        <v>0</v>
      </c>
      <c r="BQ62" s="48">
        <f t="shared" si="68"/>
        <v>618140012</v>
      </c>
      <c r="BR62" s="48">
        <f t="shared" si="69"/>
        <v>112639000</v>
      </c>
      <c r="BS62" s="48">
        <f t="shared" si="77"/>
        <v>115577569</v>
      </c>
      <c r="BT62" s="48">
        <f t="shared" si="70"/>
        <v>6205730</v>
      </c>
      <c r="BU62" s="48">
        <f t="shared" si="71"/>
        <v>121783299</v>
      </c>
      <c r="BV62" s="48">
        <f t="shared" si="72"/>
        <v>0</v>
      </c>
      <c r="BW62" s="48">
        <f t="shared" si="73"/>
        <v>121783299</v>
      </c>
    </row>
    <row r="63" spans="1:75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8">
        <f>SUM(C63,O63,AA63,AM63,AY63)</f>
        <v>0</v>
      </c>
      <c r="BM63" s="48"/>
      <c r="BN63" s="48">
        <f>SUM(I63,U63,AG63,AS63,BE63)</f>
        <v>0</v>
      </c>
      <c r="BO63" s="48"/>
    </row>
    <row r="64" spans="1:75" ht="15" hidden="1" customHeight="1" thickBot="1">
      <c r="A64" s="45" t="s">
        <v>298</v>
      </c>
      <c r="B64" s="46"/>
      <c r="C64" s="506">
        <v>11.5</v>
      </c>
      <c r="D64" s="506"/>
      <c r="E64" s="506">
        <v>11.5</v>
      </c>
      <c r="F64" s="506">
        <v>11.5</v>
      </c>
      <c r="G64" s="506">
        <v>11.5</v>
      </c>
      <c r="H64" s="506">
        <v>11.5</v>
      </c>
      <c r="I64" s="506">
        <v>15</v>
      </c>
      <c r="J64" s="506"/>
      <c r="K64" s="506">
        <v>11.5</v>
      </c>
      <c r="L64" s="506">
        <v>11.5</v>
      </c>
      <c r="M64" s="506">
        <v>11.5</v>
      </c>
      <c r="N64" s="506">
        <v>11.5</v>
      </c>
      <c r="O64" s="506">
        <v>77.5</v>
      </c>
      <c r="P64" s="506"/>
      <c r="Q64" s="506">
        <v>11.5</v>
      </c>
      <c r="R64" s="506">
        <v>11.5</v>
      </c>
      <c r="S64" s="506">
        <v>11.5</v>
      </c>
      <c r="T64" s="506">
        <v>11.5</v>
      </c>
      <c r="U64" s="506"/>
      <c r="V64" s="506"/>
      <c r="W64" s="506">
        <v>11.5</v>
      </c>
      <c r="X64" s="506">
        <v>11.5</v>
      </c>
      <c r="Y64" s="506">
        <v>11.5</v>
      </c>
      <c r="Z64" s="506">
        <v>11.5</v>
      </c>
      <c r="AA64" s="506">
        <v>14</v>
      </c>
      <c r="AB64" s="506"/>
      <c r="AC64" s="506">
        <v>11.5</v>
      </c>
      <c r="AD64" s="506">
        <v>11.5</v>
      </c>
      <c r="AE64" s="506">
        <v>11.5</v>
      </c>
      <c r="AF64" s="506">
        <v>11.5</v>
      </c>
      <c r="AG64" s="506"/>
      <c r="AH64" s="506"/>
      <c r="AI64" s="506">
        <v>11.5</v>
      </c>
      <c r="AJ64" s="506">
        <v>11.5</v>
      </c>
      <c r="AK64" s="506">
        <v>11.5</v>
      </c>
      <c r="AL64" s="506">
        <v>11.5</v>
      </c>
      <c r="AM64" s="506">
        <v>6.5</v>
      </c>
      <c r="AN64" s="506"/>
      <c r="AO64" s="506">
        <v>11.5</v>
      </c>
      <c r="AP64" s="506">
        <v>11.5</v>
      </c>
      <c r="AQ64" s="506">
        <v>11.5</v>
      </c>
      <c r="AR64" s="506">
        <v>11.5</v>
      </c>
      <c r="AS64" s="506"/>
      <c r="AT64" s="506"/>
      <c r="AU64" s="506">
        <v>11.5</v>
      </c>
      <c r="AV64" s="506">
        <v>11.5</v>
      </c>
      <c r="AW64" s="506">
        <v>11.5</v>
      </c>
      <c r="AX64" s="506">
        <v>11.5</v>
      </c>
      <c r="AY64" s="506"/>
      <c r="AZ64" s="506"/>
      <c r="BA64" s="506">
        <v>11.5</v>
      </c>
      <c r="BB64" s="506">
        <v>11.5</v>
      </c>
      <c r="BC64" s="506">
        <v>11.5</v>
      </c>
      <c r="BD64" s="506">
        <v>11.5</v>
      </c>
      <c r="BE64" s="507">
        <v>2.75</v>
      </c>
      <c r="BF64" s="507"/>
      <c r="BG64" s="506">
        <v>11.5</v>
      </c>
      <c r="BH64" s="506">
        <v>11.5</v>
      </c>
      <c r="BI64" s="506">
        <v>11.5</v>
      </c>
      <c r="BJ64" s="506">
        <v>11.5</v>
      </c>
      <c r="BK64" s="272"/>
      <c r="BL64" s="48">
        <f>SUM(C64,O64,AA64,AM64,AY64)</f>
        <v>109.5</v>
      </c>
      <c r="BM64" s="48"/>
      <c r="BN64" s="48">
        <f>SUM(I64,U64,AG64,AS64,BE64)</f>
        <v>17.75</v>
      </c>
      <c r="BO64" s="48"/>
    </row>
    <row r="65" spans="1:65" ht="14.25" hidden="1" customHeight="1" thickBot="1">
      <c r="A65" s="45" t="s">
        <v>299</v>
      </c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272"/>
      <c r="BL65" s="272"/>
      <c r="BM65" s="272"/>
    </row>
  </sheetData>
  <sheetProtection formatCells="0"/>
  <mergeCells count="17">
    <mergeCell ref="A1:A2"/>
    <mergeCell ref="B1:B2"/>
    <mergeCell ref="C1:N1"/>
    <mergeCell ref="O1:Z1"/>
    <mergeCell ref="AY1:BJ1"/>
    <mergeCell ref="AA1:AL1"/>
    <mergeCell ref="AM1:AX1"/>
    <mergeCell ref="AY47:BJ47"/>
    <mergeCell ref="C3:I3"/>
    <mergeCell ref="O3:U3"/>
    <mergeCell ref="AA3:AG3"/>
    <mergeCell ref="AM3:AS3"/>
    <mergeCell ref="AY3:BE3"/>
    <mergeCell ref="C47:N47"/>
    <mergeCell ref="O47:Z47"/>
    <mergeCell ref="AA47:AL47"/>
    <mergeCell ref="AM47:AX47"/>
  </mergeCells>
  <phoneticPr fontId="32" type="noConversion"/>
  <printOptions horizontalCentered="1"/>
  <pageMargins left="0.19685039370078741" right="0.19685039370078741" top="0.94488188976377963" bottom="0.74803149606299213" header="0.31496062992125984" footer="0.31496062992125984"/>
  <pageSetup paperSize="9" scale="80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melléklet
Adatok: Ft-ban</oddHeader>
  </headerFooter>
  <rowBreaks count="1" manualBreakCount="1">
    <brk id="45" max="61" man="1"/>
  </rowBreaks>
  <colBreaks count="4" manualBreakCount="4">
    <brk id="14" max="64" man="1"/>
    <brk id="26" max="64" man="1"/>
    <brk id="38" max="64" man="1"/>
    <brk id="50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5"/>
  <sheetViews>
    <sheetView zoomScaleNormal="100" zoomScaleSheetLayoutView="85" workbookViewId="0">
      <pane xSplit="2" ySplit="5" topLeftCell="C6" activePane="bottomRight" state="frozen"/>
      <selection activeCell="A64" sqref="A64:XFD65"/>
      <selection pane="topRight" activeCell="A64" sqref="A64:XFD65"/>
      <selection pane="bottomLeft" activeCell="A64" sqref="A64:XFD65"/>
      <selection pane="bottomRight" activeCell="X35" sqref="X35"/>
    </sheetView>
  </sheetViews>
  <sheetFormatPr defaultRowHeight="12.75"/>
  <cols>
    <col min="1" max="1" width="8.42578125" style="43" customWidth="1"/>
    <col min="2" max="2" width="54.85546875" style="4" bestFit="1" customWidth="1"/>
    <col min="3" max="3" width="10.85546875" style="4" bestFit="1" customWidth="1"/>
    <col min="4" max="4" width="10.85546875" style="4" customWidth="1"/>
    <col min="5" max="5" width="11.7109375" style="4" customWidth="1"/>
    <col min="6" max="6" width="10.85546875" style="4" bestFit="1" customWidth="1"/>
    <col min="7" max="7" width="10.28515625" style="4" hidden="1" customWidth="1"/>
    <col min="8" max="8" width="10.85546875" style="4" hidden="1" customWidth="1"/>
    <col min="9" max="9" width="9.140625" style="4" bestFit="1" customWidth="1"/>
    <col min="10" max="10" width="9.7109375" style="4" customWidth="1"/>
    <col min="11" max="11" width="9.140625" style="4" bestFit="1" customWidth="1"/>
    <col min="12" max="12" width="9.7109375" style="4" customWidth="1"/>
    <col min="13" max="13" width="9.42578125" style="4" hidden="1" customWidth="1"/>
    <col min="14" max="14" width="10" style="4" hidden="1" customWidth="1"/>
    <col min="15" max="15" width="10" style="4" bestFit="1" customWidth="1"/>
    <col min="16" max="16" width="10" style="4" customWidth="1"/>
    <col min="17" max="17" width="10.5703125" style="4" bestFit="1" customWidth="1"/>
    <col min="18" max="18" width="10" style="4" bestFit="1" customWidth="1"/>
    <col min="19" max="19" width="9.7109375" style="4" hidden="1" customWidth="1"/>
    <col min="20" max="20" width="9.85546875" style="4" hidden="1" customWidth="1"/>
    <col min="21" max="21" width="9.42578125" style="4" hidden="1" customWidth="1"/>
    <col min="22" max="23" width="9.140625" style="4"/>
    <col min="24" max="25" width="9.5703125" style="4" bestFit="1" customWidth="1"/>
    <col min="26" max="26" width="7.140625" style="4" bestFit="1" customWidth="1"/>
    <col min="27" max="27" width="9.5703125" style="4" bestFit="1" customWidth="1"/>
    <col min="28" max="28" width="9.140625" style="4"/>
    <col min="29" max="29" width="9.5703125" style="4" bestFit="1" customWidth="1"/>
    <col min="30" max="261" width="9.140625" style="4"/>
    <col min="262" max="262" width="11.85546875" style="4" customWidth="1"/>
    <col min="263" max="263" width="67.85546875" style="4" customWidth="1"/>
    <col min="264" max="264" width="21.42578125" style="4" customWidth="1"/>
    <col min="265" max="16384" width="9.140625" style="4"/>
  </cols>
  <sheetData>
    <row r="1" spans="1:23" s="3" customFormat="1" ht="15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3" ht="15.75" customHeight="1" thickBot="1">
      <c r="A2" s="262"/>
      <c r="B2" s="180"/>
      <c r="C2" s="750" t="s">
        <v>300</v>
      </c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51"/>
    </row>
    <row r="3" spans="1:23" s="6" customFormat="1" ht="53.25" thickBot="1">
      <c r="A3" s="675" t="s">
        <v>267</v>
      </c>
      <c r="B3" s="180" t="s">
        <v>268</v>
      </c>
      <c r="C3" s="189" t="s">
        <v>274</v>
      </c>
      <c r="D3" s="687" t="s">
        <v>812</v>
      </c>
      <c r="E3" s="619" t="s">
        <v>746</v>
      </c>
      <c r="F3" s="331" t="s">
        <v>813</v>
      </c>
      <c r="G3" s="619" t="s">
        <v>777</v>
      </c>
      <c r="H3" s="619" t="s">
        <v>747</v>
      </c>
      <c r="I3" s="619" t="s">
        <v>275</v>
      </c>
      <c r="J3" s="687" t="s">
        <v>812</v>
      </c>
      <c r="K3" s="619" t="s">
        <v>746</v>
      </c>
      <c r="L3" s="331" t="s">
        <v>813</v>
      </c>
      <c r="M3" s="619" t="s">
        <v>777</v>
      </c>
      <c r="N3" s="619" t="s">
        <v>747</v>
      </c>
      <c r="O3" s="619" t="s">
        <v>301</v>
      </c>
      <c r="P3" s="687" t="s">
        <v>812</v>
      </c>
      <c r="Q3" s="619" t="s">
        <v>746</v>
      </c>
      <c r="R3" s="619" t="s">
        <v>813</v>
      </c>
      <c r="S3" s="619" t="s">
        <v>777</v>
      </c>
      <c r="T3" s="619" t="s">
        <v>747</v>
      </c>
      <c r="U3" s="752" t="s">
        <v>276</v>
      </c>
    </row>
    <row r="4" spans="1:23" s="6" customFormat="1" ht="15.95" customHeight="1" thickBot="1">
      <c r="A4" s="7"/>
      <c r="B4" s="8" t="s">
        <v>183</v>
      </c>
      <c r="C4" s="743" t="s">
        <v>277</v>
      </c>
      <c r="D4" s="744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9"/>
      <c r="P4" s="618"/>
      <c r="Q4" s="618"/>
      <c r="R4" s="618"/>
      <c r="S4" s="618"/>
      <c r="T4" s="618"/>
      <c r="U4" s="753"/>
    </row>
    <row r="5" spans="1:23" s="11" customFormat="1" ht="12" customHeight="1" thickBot="1">
      <c r="A5" s="5" t="s">
        <v>12</v>
      </c>
      <c r="B5" s="181" t="s">
        <v>278</v>
      </c>
      <c r="C5" s="190">
        <f>SUM(C6:C15)</f>
        <v>250000</v>
      </c>
      <c r="D5" s="190">
        <f t="shared" ref="D5:U5" si="0">SUM(D6:D15)</f>
        <v>250000</v>
      </c>
      <c r="E5" s="190">
        <f t="shared" si="0"/>
        <v>0</v>
      </c>
      <c r="F5" s="190">
        <f t="shared" si="0"/>
        <v>250000</v>
      </c>
      <c r="G5" s="190">
        <f t="shared" si="0"/>
        <v>0</v>
      </c>
      <c r="H5" s="190">
        <f t="shared" si="0"/>
        <v>250000</v>
      </c>
      <c r="I5" s="190">
        <f t="shared" si="0"/>
        <v>0</v>
      </c>
      <c r="J5" s="190">
        <f t="shared" si="0"/>
        <v>0</v>
      </c>
      <c r="K5" s="190">
        <f t="shared" si="0"/>
        <v>0</v>
      </c>
      <c r="L5" s="190">
        <f t="shared" si="0"/>
        <v>0</v>
      </c>
      <c r="M5" s="190">
        <f t="shared" si="0"/>
        <v>0</v>
      </c>
      <c r="N5" s="190">
        <f t="shared" si="0"/>
        <v>0</v>
      </c>
      <c r="O5" s="190">
        <f t="shared" si="0"/>
        <v>0</v>
      </c>
      <c r="P5" s="190">
        <f t="shared" si="0"/>
        <v>0</v>
      </c>
      <c r="Q5" s="190">
        <f t="shared" si="0"/>
        <v>0</v>
      </c>
      <c r="R5" s="190">
        <f t="shared" si="0"/>
        <v>0</v>
      </c>
      <c r="S5" s="190">
        <f t="shared" si="0"/>
        <v>0</v>
      </c>
      <c r="T5" s="190">
        <f t="shared" si="0"/>
        <v>0</v>
      </c>
      <c r="U5" s="190">
        <f t="shared" si="0"/>
        <v>1000000</v>
      </c>
      <c r="W5" s="48"/>
    </row>
    <row r="6" spans="1:23" s="67" customFormat="1" ht="12" customHeight="1">
      <c r="A6" s="12" t="s">
        <v>444</v>
      </c>
      <c r="B6" s="300" t="s">
        <v>52</v>
      </c>
      <c r="C6" s="303"/>
      <c r="D6" s="176">
        <v>0</v>
      </c>
      <c r="E6" s="176">
        <f>F6-D6</f>
        <v>0</v>
      </c>
      <c r="F6" s="176">
        <v>0</v>
      </c>
      <c r="G6" s="176"/>
      <c r="H6" s="176">
        <f t="shared" ref="H6:H61" si="1">SUM(F6:G6)</f>
        <v>0</v>
      </c>
      <c r="I6" s="70"/>
      <c r="J6" s="176">
        <v>0</v>
      </c>
      <c r="K6" s="176">
        <f>L6-J6</f>
        <v>0</v>
      </c>
      <c r="L6" s="176">
        <v>0</v>
      </c>
      <c r="M6" s="176"/>
      <c r="N6" s="176">
        <f t="shared" ref="N6:N61" si="2">SUM(L6:M6)</f>
        <v>0</v>
      </c>
      <c r="O6" s="70"/>
      <c r="P6" s="176">
        <v>0</v>
      </c>
      <c r="Q6" s="176">
        <f>R6-P6</f>
        <v>0</v>
      </c>
      <c r="R6" s="176">
        <v>0</v>
      </c>
      <c r="S6" s="176"/>
      <c r="T6" s="176">
        <f t="shared" ref="T6:T61" si="3">SUM(R6:S6)</f>
        <v>0</v>
      </c>
      <c r="U6" s="70">
        <f>SUM(C6:O6)</f>
        <v>0</v>
      </c>
    </row>
    <row r="7" spans="1:23" s="67" customFormat="1" ht="12" customHeight="1">
      <c r="A7" s="12" t="s">
        <v>445</v>
      </c>
      <c r="B7" s="301" t="s">
        <v>54</v>
      </c>
      <c r="C7" s="304"/>
      <c r="D7" s="52">
        <v>0</v>
      </c>
      <c r="E7" s="52">
        <f t="shared" ref="E7:E43" si="4">F7-D7</f>
        <v>0</v>
      </c>
      <c r="F7" s="52">
        <v>0</v>
      </c>
      <c r="G7" s="52"/>
      <c r="H7" s="52">
        <f t="shared" si="1"/>
        <v>0</v>
      </c>
      <c r="I7" s="73"/>
      <c r="J7" s="52">
        <v>0</v>
      </c>
      <c r="K7" s="52">
        <f t="shared" ref="K7:K43" si="5">L7-J7</f>
        <v>0</v>
      </c>
      <c r="L7" s="52">
        <v>0</v>
      </c>
      <c r="M7" s="52"/>
      <c r="N7" s="52">
        <f t="shared" si="2"/>
        <v>0</v>
      </c>
      <c r="O7" s="73"/>
      <c r="P7" s="52">
        <v>0</v>
      </c>
      <c r="Q7" s="52">
        <f t="shared" ref="Q7:Q43" si="6">R7-P7</f>
        <v>0</v>
      </c>
      <c r="R7" s="52">
        <v>0</v>
      </c>
      <c r="S7" s="52"/>
      <c r="T7" s="52">
        <f t="shared" si="3"/>
        <v>0</v>
      </c>
      <c r="U7" s="70">
        <f t="shared" ref="U7:U15" si="7">SUM(C7:O7)</f>
        <v>0</v>
      </c>
    </row>
    <row r="8" spans="1:23" s="67" customFormat="1" ht="12" customHeight="1">
      <c r="A8" s="12" t="s">
        <v>446</v>
      </c>
      <c r="B8" s="301" t="s">
        <v>56</v>
      </c>
      <c r="C8" s="304"/>
      <c r="D8" s="52">
        <v>0</v>
      </c>
      <c r="E8" s="52">
        <f t="shared" si="4"/>
        <v>0</v>
      </c>
      <c r="F8" s="52">
        <v>0</v>
      </c>
      <c r="G8" s="52"/>
      <c r="H8" s="52">
        <f t="shared" si="1"/>
        <v>0</v>
      </c>
      <c r="I8" s="73"/>
      <c r="J8" s="52">
        <v>0</v>
      </c>
      <c r="K8" s="52">
        <f t="shared" si="5"/>
        <v>0</v>
      </c>
      <c r="L8" s="52">
        <v>0</v>
      </c>
      <c r="M8" s="52"/>
      <c r="N8" s="52">
        <f t="shared" si="2"/>
        <v>0</v>
      </c>
      <c r="O8" s="73"/>
      <c r="P8" s="52">
        <v>0</v>
      </c>
      <c r="Q8" s="52">
        <f t="shared" si="6"/>
        <v>0</v>
      </c>
      <c r="R8" s="52">
        <v>0</v>
      </c>
      <c r="S8" s="52"/>
      <c r="T8" s="52">
        <f t="shared" si="3"/>
        <v>0</v>
      </c>
      <c r="U8" s="70">
        <f t="shared" si="7"/>
        <v>0</v>
      </c>
    </row>
    <row r="9" spans="1:23" s="67" customFormat="1" ht="12" customHeight="1">
      <c r="A9" s="12" t="s">
        <v>447</v>
      </c>
      <c r="B9" s="301" t="s">
        <v>58</v>
      </c>
      <c r="C9" s="304"/>
      <c r="D9" s="52">
        <v>0</v>
      </c>
      <c r="E9" s="52">
        <f t="shared" si="4"/>
        <v>0</v>
      </c>
      <c r="F9" s="52">
        <v>0</v>
      </c>
      <c r="G9" s="52"/>
      <c r="H9" s="52">
        <f t="shared" si="1"/>
        <v>0</v>
      </c>
      <c r="I9" s="73"/>
      <c r="J9" s="52">
        <v>0</v>
      </c>
      <c r="K9" s="52">
        <f t="shared" si="5"/>
        <v>0</v>
      </c>
      <c r="L9" s="52">
        <v>0</v>
      </c>
      <c r="M9" s="52"/>
      <c r="N9" s="52">
        <f t="shared" si="2"/>
        <v>0</v>
      </c>
      <c r="O9" s="73"/>
      <c r="P9" s="52">
        <v>0</v>
      </c>
      <c r="Q9" s="52">
        <f t="shared" si="6"/>
        <v>0</v>
      </c>
      <c r="R9" s="52">
        <v>0</v>
      </c>
      <c r="S9" s="52"/>
      <c r="T9" s="52">
        <f t="shared" si="3"/>
        <v>0</v>
      </c>
      <c r="U9" s="70">
        <f t="shared" si="7"/>
        <v>0</v>
      </c>
    </row>
    <row r="10" spans="1:23" s="67" customFormat="1" ht="12" customHeight="1">
      <c r="A10" s="12" t="s">
        <v>141</v>
      </c>
      <c r="B10" s="301" t="s">
        <v>60</v>
      </c>
      <c r="C10" s="304"/>
      <c r="D10" s="52">
        <v>0</v>
      </c>
      <c r="E10" s="52">
        <f t="shared" si="4"/>
        <v>0</v>
      </c>
      <c r="F10" s="52">
        <v>0</v>
      </c>
      <c r="G10" s="52"/>
      <c r="H10" s="52">
        <f t="shared" si="1"/>
        <v>0</v>
      </c>
      <c r="I10" s="73"/>
      <c r="J10" s="52">
        <v>0</v>
      </c>
      <c r="K10" s="52">
        <f t="shared" si="5"/>
        <v>0</v>
      </c>
      <c r="L10" s="52">
        <v>0</v>
      </c>
      <c r="M10" s="52"/>
      <c r="N10" s="52">
        <f t="shared" si="2"/>
        <v>0</v>
      </c>
      <c r="O10" s="73"/>
      <c r="P10" s="52">
        <v>0</v>
      </c>
      <c r="Q10" s="52">
        <f t="shared" si="6"/>
        <v>0</v>
      </c>
      <c r="R10" s="52">
        <v>0</v>
      </c>
      <c r="S10" s="52"/>
      <c r="T10" s="52">
        <f t="shared" si="3"/>
        <v>0</v>
      </c>
      <c r="U10" s="70">
        <f t="shared" si="7"/>
        <v>0</v>
      </c>
    </row>
    <row r="11" spans="1:23" s="67" customFormat="1" ht="12" customHeight="1">
      <c r="A11" s="12" t="s">
        <v>448</v>
      </c>
      <c r="B11" s="301" t="s">
        <v>62</v>
      </c>
      <c r="C11" s="304"/>
      <c r="D11" s="52">
        <v>43000</v>
      </c>
      <c r="E11" s="52">
        <f t="shared" si="4"/>
        <v>0</v>
      </c>
      <c r="F11" s="52">
        <v>43000</v>
      </c>
      <c r="G11" s="52"/>
      <c r="H11" s="52">
        <f t="shared" si="1"/>
        <v>43000</v>
      </c>
      <c r="I11" s="73"/>
      <c r="J11" s="52">
        <v>0</v>
      </c>
      <c r="K11" s="52">
        <f t="shared" si="5"/>
        <v>0</v>
      </c>
      <c r="L11" s="52">
        <v>0</v>
      </c>
      <c r="M11" s="52"/>
      <c r="N11" s="52">
        <f t="shared" si="2"/>
        <v>0</v>
      </c>
      <c r="O11" s="73"/>
      <c r="P11" s="52">
        <v>0</v>
      </c>
      <c r="Q11" s="52">
        <f t="shared" si="6"/>
        <v>0</v>
      </c>
      <c r="R11" s="52">
        <v>0</v>
      </c>
      <c r="S11" s="52"/>
      <c r="T11" s="52">
        <f t="shared" si="3"/>
        <v>0</v>
      </c>
      <c r="U11" s="70">
        <f t="shared" si="7"/>
        <v>129000</v>
      </c>
    </row>
    <row r="12" spans="1:23" s="67" customFormat="1" ht="12" customHeight="1">
      <c r="A12" s="12" t="s">
        <v>449</v>
      </c>
      <c r="B12" s="301" t="s">
        <v>64</v>
      </c>
      <c r="C12" s="304"/>
      <c r="D12" s="52">
        <v>0</v>
      </c>
      <c r="E12" s="52">
        <f t="shared" si="4"/>
        <v>0</v>
      </c>
      <c r="F12" s="52">
        <v>0</v>
      </c>
      <c r="G12" s="52"/>
      <c r="H12" s="52">
        <f t="shared" si="1"/>
        <v>0</v>
      </c>
      <c r="I12" s="73"/>
      <c r="J12" s="52">
        <v>0</v>
      </c>
      <c r="K12" s="52">
        <f t="shared" si="5"/>
        <v>0</v>
      </c>
      <c r="L12" s="52">
        <v>0</v>
      </c>
      <c r="M12" s="52"/>
      <c r="N12" s="52">
        <f t="shared" si="2"/>
        <v>0</v>
      </c>
      <c r="O12" s="73"/>
      <c r="P12" s="52">
        <v>0</v>
      </c>
      <c r="Q12" s="52">
        <f t="shared" si="6"/>
        <v>0</v>
      </c>
      <c r="R12" s="52">
        <v>0</v>
      </c>
      <c r="S12" s="52"/>
      <c r="T12" s="52">
        <f t="shared" si="3"/>
        <v>0</v>
      </c>
      <c r="U12" s="70">
        <f t="shared" si="7"/>
        <v>0</v>
      </c>
    </row>
    <row r="13" spans="1:23" s="67" customFormat="1" ht="12" customHeight="1">
      <c r="A13" s="12" t="s">
        <v>450</v>
      </c>
      <c r="B13" s="301" t="s">
        <v>66</v>
      </c>
      <c r="C13" s="304"/>
      <c r="D13" s="52">
        <v>0</v>
      </c>
      <c r="E13" s="52">
        <f t="shared" si="4"/>
        <v>0</v>
      </c>
      <c r="F13" s="52">
        <v>0</v>
      </c>
      <c r="G13" s="52"/>
      <c r="H13" s="52">
        <f t="shared" si="1"/>
        <v>0</v>
      </c>
      <c r="I13" s="73"/>
      <c r="J13" s="52">
        <v>0</v>
      </c>
      <c r="K13" s="52">
        <f t="shared" si="5"/>
        <v>0</v>
      </c>
      <c r="L13" s="52">
        <v>0</v>
      </c>
      <c r="M13" s="52"/>
      <c r="N13" s="52">
        <f t="shared" si="2"/>
        <v>0</v>
      </c>
      <c r="O13" s="73"/>
      <c r="P13" s="52">
        <v>0</v>
      </c>
      <c r="Q13" s="52">
        <f t="shared" si="6"/>
        <v>0</v>
      </c>
      <c r="R13" s="52">
        <v>0</v>
      </c>
      <c r="S13" s="52"/>
      <c r="T13" s="52">
        <f t="shared" si="3"/>
        <v>0</v>
      </c>
      <c r="U13" s="70">
        <f t="shared" si="7"/>
        <v>0</v>
      </c>
    </row>
    <row r="14" spans="1:23" s="67" customFormat="1" ht="12" customHeight="1">
      <c r="A14" s="12" t="s">
        <v>451</v>
      </c>
      <c r="B14" s="301" t="s">
        <v>68</v>
      </c>
      <c r="C14" s="305"/>
      <c r="D14" s="611">
        <v>0</v>
      </c>
      <c r="E14" s="611">
        <f t="shared" si="4"/>
        <v>0</v>
      </c>
      <c r="F14" s="611">
        <v>0</v>
      </c>
      <c r="G14" s="611"/>
      <c r="H14" s="611">
        <f t="shared" si="1"/>
        <v>0</v>
      </c>
      <c r="I14" s="79"/>
      <c r="J14" s="611">
        <v>0</v>
      </c>
      <c r="K14" s="611">
        <f t="shared" si="5"/>
        <v>0</v>
      </c>
      <c r="L14" s="611">
        <v>0</v>
      </c>
      <c r="M14" s="611"/>
      <c r="N14" s="611">
        <f t="shared" si="2"/>
        <v>0</v>
      </c>
      <c r="O14" s="79"/>
      <c r="P14" s="611">
        <v>0</v>
      </c>
      <c r="Q14" s="611">
        <f t="shared" si="6"/>
        <v>0</v>
      </c>
      <c r="R14" s="611">
        <v>0</v>
      </c>
      <c r="S14" s="611"/>
      <c r="T14" s="611">
        <f t="shared" si="3"/>
        <v>0</v>
      </c>
      <c r="U14" s="70">
        <f t="shared" si="7"/>
        <v>0</v>
      </c>
    </row>
    <row r="15" spans="1:23" s="67" customFormat="1" ht="12" customHeight="1" thickBot="1">
      <c r="A15" s="12" t="s">
        <v>452</v>
      </c>
      <c r="B15" s="302" t="s">
        <v>70</v>
      </c>
      <c r="C15" s="306">
        <v>250000</v>
      </c>
      <c r="D15" s="612">
        <v>207000</v>
      </c>
      <c r="E15" s="612">
        <f t="shared" si="4"/>
        <v>0</v>
      </c>
      <c r="F15" s="612">
        <v>207000</v>
      </c>
      <c r="G15" s="612"/>
      <c r="H15" s="612">
        <f t="shared" si="1"/>
        <v>207000</v>
      </c>
      <c r="I15" s="80"/>
      <c r="J15" s="612">
        <v>0</v>
      </c>
      <c r="K15" s="612">
        <f t="shared" si="5"/>
        <v>0</v>
      </c>
      <c r="L15" s="612">
        <v>0</v>
      </c>
      <c r="M15" s="612"/>
      <c r="N15" s="612">
        <f t="shared" si="2"/>
        <v>0</v>
      </c>
      <c r="O15" s="80"/>
      <c r="P15" s="612">
        <v>0</v>
      </c>
      <c r="Q15" s="612">
        <f t="shared" si="6"/>
        <v>0</v>
      </c>
      <c r="R15" s="612">
        <v>0</v>
      </c>
      <c r="S15" s="612"/>
      <c r="T15" s="612">
        <f t="shared" si="3"/>
        <v>0</v>
      </c>
      <c r="U15" s="70">
        <f t="shared" si="7"/>
        <v>871000</v>
      </c>
    </row>
    <row r="16" spans="1:23" s="11" customFormat="1" ht="12" customHeight="1" thickBot="1">
      <c r="A16" s="5" t="s">
        <v>23</v>
      </c>
      <c r="B16" s="181" t="s">
        <v>556</v>
      </c>
      <c r="C16" s="190">
        <f>SUM(C17:C21)</f>
        <v>10288000</v>
      </c>
      <c r="D16" s="190">
        <f t="shared" ref="D16:T16" si="8">SUM(D17:D21)</f>
        <v>10288000</v>
      </c>
      <c r="E16" s="190">
        <f t="shared" si="8"/>
        <v>0</v>
      </c>
      <c r="F16" s="190">
        <f t="shared" si="8"/>
        <v>10288000</v>
      </c>
      <c r="G16" s="190">
        <f t="shared" si="8"/>
        <v>0</v>
      </c>
      <c r="H16" s="190">
        <f t="shared" si="8"/>
        <v>10288000</v>
      </c>
      <c r="I16" s="190">
        <f t="shared" si="8"/>
        <v>0</v>
      </c>
      <c r="J16" s="190">
        <f t="shared" si="8"/>
        <v>0</v>
      </c>
      <c r="K16" s="190">
        <f t="shared" si="8"/>
        <v>0</v>
      </c>
      <c r="L16" s="190">
        <f t="shared" si="8"/>
        <v>0</v>
      </c>
      <c r="M16" s="190">
        <f t="shared" si="8"/>
        <v>0</v>
      </c>
      <c r="N16" s="190">
        <f t="shared" si="8"/>
        <v>0</v>
      </c>
      <c r="O16" s="190">
        <f t="shared" si="8"/>
        <v>0</v>
      </c>
      <c r="P16" s="190">
        <f t="shared" si="8"/>
        <v>4440884</v>
      </c>
      <c r="Q16" s="190">
        <f t="shared" si="8"/>
        <v>149929</v>
      </c>
      <c r="R16" s="190">
        <f t="shared" si="8"/>
        <v>4590813</v>
      </c>
      <c r="S16" s="190">
        <f t="shared" si="8"/>
        <v>0</v>
      </c>
      <c r="T16" s="190">
        <f t="shared" si="8"/>
        <v>4590813</v>
      </c>
      <c r="U16" s="190">
        <f t="shared" ref="U16" si="9">SUM(U17:U21)</f>
        <v>41152000</v>
      </c>
      <c r="W16" s="48"/>
    </row>
    <row r="17" spans="1:23" s="15" customFormat="1" ht="12" customHeight="1">
      <c r="A17" s="12" t="s">
        <v>453</v>
      </c>
      <c r="B17" s="69" t="s">
        <v>26</v>
      </c>
      <c r="C17" s="191"/>
      <c r="D17" s="613">
        <v>0</v>
      </c>
      <c r="E17" s="613">
        <f t="shared" si="4"/>
        <v>0</v>
      </c>
      <c r="F17" s="613">
        <v>0</v>
      </c>
      <c r="G17" s="613"/>
      <c r="H17" s="613">
        <f t="shared" si="1"/>
        <v>0</v>
      </c>
      <c r="I17" s="14"/>
      <c r="J17" s="613">
        <v>0</v>
      </c>
      <c r="K17" s="613">
        <f t="shared" si="5"/>
        <v>0</v>
      </c>
      <c r="L17" s="613">
        <v>0</v>
      </c>
      <c r="M17" s="613"/>
      <c r="N17" s="613">
        <f t="shared" si="2"/>
        <v>0</v>
      </c>
      <c r="O17" s="14"/>
      <c r="P17" s="613">
        <v>0</v>
      </c>
      <c r="Q17" s="613">
        <f t="shared" si="6"/>
        <v>0</v>
      </c>
      <c r="R17" s="613">
        <v>0</v>
      </c>
      <c r="S17" s="613"/>
      <c r="T17" s="613">
        <f t="shared" si="3"/>
        <v>0</v>
      </c>
      <c r="U17" s="14">
        <f>SUM(C17:O17)</f>
        <v>0</v>
      </c>
      <c r="W17" s="48"/>
    </row>
    <row r="18" spans="1:23" s="15" customFormat="1" ht="12" customHeight="1">
      <c r="A18" s="12" t="s">
        <v>454</v>
      </c>
      <c r="B18" s="72" t="s">
        <v>28</v>
      </c>
      <c r="C18" s="191"/>
      <c r="D18" s="613">
        <v>0</v>
      </c>
      <c r="E18" s="613">
        <f t="shared" si="4"/>
        <v>0</v>
      </c>
      <c r="F18" s="613">
        <v>0</v>
      </c>
      <c r="G18" s="613"/>
      <c r="H18" s="613">
        <f t="shared" si="1"/>
        <v>0</v>
      </c>
      <c r="I18" s="14"/>
      <c r="J18" s="613">
        <v>0</v>
      </c>
      <c r="K18" s="613">
        <f t="shared" si="5"/>
        <v>0</v>
      </c>
      <c r="L18" s="613">
        <v>0</v>
      </c>
      <c r="M18" s="613"/>
      <c r="N18" s="613">
        <f t="shared" si="2"/>
        <v>0</v>
      </c>
      <c r="O18" s="14"/>
      <c r="P18" s="613">
        <v>0</v>
      </c>
      <c r="Q18" s="613">
        <f t="shared" si="6"/>
        <v>0</v>
      </c>
      <c r="R18" s="613">
        <v>0</v>
      </c>
      <c r="S18" s="613"/>
      <c r="T18" s="613">
        <f t="shared" si="3"/>
        <v>0</v>
      </c>
      <c r="U18" s="14"/>
      <c r="W18" s="48"/>
    </row>
    <row r="19" spans="1:23" s="15" customFormat="1" ht="12" customHeight="1">
      <c r="A19" s="12" t="s">
        <v>455</v>
      </c>
      <c r="B19" s="72" t="s">
        <v>30</v>
      </c>
      <c r="C19" s="191"/>
      <c r="D19" s="613">
        <v>0</v>
      </c>
      <c r="E19" s="613">
        <f t="shared" si="4"/>
        <v>0</v>
      </c>
      <c r="F19" s="613">
        <v>0</v>
      </c>
      <c r="G19" s="613"/>
      <c r="H19" s="613">
        <f t="shared" si="1"/>
        <v>0</v>
      </c>
      <c r="I19" s="14"/>
      <c r="J19" s="613">
        <v>0</v>
      </c>
      <c r="K19" s="613">
        <f t="shared" si="5"/>
        <v>0</v>
      </c>
      <c r="L19" s="613">
        <v>0</v>
      </c>
      <c r="M19" s="613"/>
      <c r="N19" s="613">
        <f t="shared" si="2"/>
        <v>0</v>
      </c>
      <c r="O19" s="14"/>
      <c r="P19" s="613">
        <v>0</v>
      </c>
      <c r="Q19" s="613">
        <f t="shared" si="6"/>
        <v>0</v>
      </c>
      <c r="R19" s="613">
        <v>0</v>
      </c>
      <c r="S19" s="613"/>
      <c r="T19" s="613">
        <f t="shared" si="3"/>
        <v>0</v>
      </c>
      <c r="U19" s="14"/>
      <c r="W19" s="48"/>
    </row>
    <row r="20" spans="1:23" s="15" customFormat="1" ht="12" customHeight="1">
      <c r="A20" s="12" t="s">
        <v>456</v>
      </c>
      <c r="B20" s="72" t="s">
        <v>32</v>
      </c>
      <c r="C20" s="191"/>
      <c r="D20" s="613">
        <v>0</v>
      </c>
      <c r="E20" s="613">
        <f t="shared" si="4"/>
        <v>0</v>
      </c>
      <c r="F20" s="613">
        <v>0</v>
      </c>
      <c r="G20" s="613"/>
      <c r="H20" s="613">
        <f t="shared" si="1"/>
        <v>0</v>
      </c>
      <c r="I20" s="14"/>
      <c r="J20" s="613">
        <v>0</v>
      </c>
      <c r="K20" s="613">
        <f t="shared" si="5"/>
        <v>0</v>
      </c>
      <c r="L20" s="613">
        <v>0</v>
      </c>
      <c r="M20" s="613"/>
      <c r="N20" s="613">
        <f t="shared" si="2"/>
        <v>0</v>
      </c>
      <c r="O20" s="14"/>
      <c r="P20" s="613">
        <v>0</v>
      </c>
      <c r="Q20" s="613">
        <f t="shared" si="6"/>
        <v>0</v>
      </c>
      <c r="R20" s="613">
        <v>0</v>
      </c>
      <c r="S20" s="613"/>
      <c r="T20" s="613">
        <f t="shared" si="3"/>
        <v>0</v>
      </c>
      <c r="U20" s="14">
        <f>SUM(C20:O20)</f>
        <v>0</v>
      </c>
      <c r="W20" s="48"/>
    </row>
    <row r="21" spans="1:23" s="15" customFormat="1" ht="12" customHeight="1" thickBot="1">
      <c r="A21" s="12" t="s">
        <v>457</v>
      </c>
      <c r="B21" s="183" t="s">
        <v>280</v>
      </c>
      <c r="C21" s="191">
        <v>10288000</v>
      </c>
      <c r="D21" s="613">
        <v>10288000</v>
      </c>
      <c r="E21" s="613">
        <f t="shared" si="4"/>
        <v>0</v>
      </c>
      <c r="F21" s="613">
        <v>10288000</v>
      </c>
      <c r="G21" s="613"/>
      <c r="H21" s="613">
        <f t="shared" si="1"/>
        <v>10288000</v>
      </c>
      <c r="I21" s="14"/>
      <c r="J21" s="613">
        <v>0</v>
      </c>
      <c r="K21" s="613">
        <f t="shared" si="5"/>
        <v>0</v>
      </c>
      <c r="L21" s="613">
        <v>0</v>
      </c>
      <c r="M21" s="613"/>
      <c r="N21" s="613">
        <f t="shared" si="2"/>
        <v>0</v>
      </c>
      <c r="O21" s="14"/>
      <c r="P21" s="613">
        <v>4440884</v>
      </c>
      <c r="Q21" s="613">
        <f t="shared" si="6"/>
        <v>149929</v>
      </c>
      <c r="R21" s="613">
        <v>4590813</v>
      </c>
      <c r="S21" s="613"/>
      <c r="T21" s="613">
        <f t="shared" si="3"/>
        <v>4590813</v>
      </c>
      <c r="U21" s="14">
        <f>SUM(C21:O21)</f>
        <v>41152000</v>
      </c>
      <c r="W21" s="48"/>
    </row>
    <row r="22" spans="1:23" s="15" customFormat="1" ht="12" customHeight="1" thickBot="1">
      <c r="A22" s="17" t="s">
        <v>35</v>
      </c>
      <c r="B22" s="184" t="s">
        <v>190</v>
      </c>
      <c r="C22" s="192"/>
      <c r="D22" s="27">
        <v>0</v>
      </c>
      <c r="E22" s="27">
        <f t="shared" si="4"/>
        <v>0</v>
      </c>
      <c r="F22" s="27">
        <v>0</v>
      </c>
      <c r="G22" s="27"/>
      <c r="H22" s="27">
        <f t="shared" si="1"/>
        <v>0</v>
      </c>
      <c r="I22" s="19"/>
      <c r="J22" s="27">
        <v>0</v>
      </c>
      <c r="K22" s="27">
        <f t="shared" si="5"/>
        <v>0</v>
      </c>
      <c r="L22" s="27">
        <v>0</v>
      </c>
      <c r="M22" s="27"/>
      <c r="N22" s="27">
        <f t="shared" si="2"/>
        <v>0</v>
      </c>
      <c r="O22" s="19"/>
      <c r="P22" s="27">
        <v>0</v>
      </c>
      <c r="Q22" s="27">
        <f t="shared" si="6"/>
        <v>0</v>
      </c>
      <c r="R22" s="27">
        <v>0</v>
      </c>
      <c r="S22" s="27"/>
      <c r="T22" s="27">
        <f t="shared" si="3"/>
        <v>0</v>
      </c>
      <c r="U22" s="19"/>
      <c r="W22" s="48"/>
    </row>
    <row r="23" spans="1:23" s="15" customFormat="1" ht="12" customHeight="1" thickBot="1">
      <c r="A23" s="17" t="s">
        <v>151</v>
      </c>
      <c r="B23" s="184" t="s">
        <v>557</v>
      </c>
      <c r="C23" s="190">
        <v>0</v>
      </c>
      <c r="D23" s="190">
        <v>0</v>
      </c>
      <c r="E23" s="190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190">
        <v>0</v>
      </c>
      <c r="P23" s="190">
        <v>0</v>
      </c>
      <c r="Q23" s="190">
        <v>0</v>
      </c>
      <c r="R23" s="190">
        <v>0</v>
      </c>
      <c r="S23" s="190">
        <v>0</v>
      </c>
      <c r="T23" s="190">
        <v>0</v>
      </c>
      <c r="U23" s="10">
        <f>+U24+U28</f>
        <v>0</v>
      </c>
      <c r="W23" s="48"/>
    </row>
    <row r="24" spans="1:23" s="15" customFormat="1" ht="12" customHeight="1">
      <c r="A24" s="20" t="s">
        <v>458</v>
      </c>
      <c r="B24" s="69" t="s">
        <v>38</v>
      </c>
      <c r="C24" s="193"/>
      <c r="D24" s="193">
        <v>0</v>
      </c>
      <c r="E24" s="193">
        <f t="shared" si="4"/>
        <v>0</v>
      </c>
      <c r="F24" s="193">
        <v>0</v>
      </c>
      <c r="G24" s="193"/>
      <c r="H24" s="193">
        <f t="shared" si="1"/>
        <v>0</v>
      </c>
      <c r="I24" s="193"/>
      <c r="J24" s="193">
        <v>0</v>
      </c>
      <c r="K24" s="193">
        <f t="shared" si="5"/>
        <v>0</v>
      </c>
      <c r="L24" s="193">
        <v>0</v>
      </c>
      <c r="M24" s="193"/>
      <c r="N24" s="193">
        <f t="shared" si="2"/>
        <v>0</v>
      </c>
      <c r="O24" s="193"/>
      <c r="P24" s="193">
        <v>0</v>
      </c>
      <c r="Q24" s="193">
        <f t="shared" si="6"/>
        <v>0</v>
      </c>
      <c r="R24" s="193">
        <v>0</v>
      </c>
      <c r="S24" s="193"/>
      <c r="T24" s="193">
        <f t="shared" si="3"/>
        <v>0</v>
      </c>
      <c r="U24" s="193"/>
      <c r="W24" s="48"/>
    </row>
    <row r="25" spans="1:23" s="15" customFormat="1" ht="12" customHeight="1">
      <c r="A25" s="20" t="s">
        <v>459</v>
      </c>
      <c r="B25" s="72" t="s">
        <v>40</v>
      </c>
      <c r="C25" s="193"/>
      <c r="D25" s="193">
        <v>0</v>
      </c>
      <c r="E25" s="193">
        <f t="shared" si="4"/>
        <v>0</v>
      </c>
      <c r="F25" s="193">
        <v>0</v>
      </c>
      <c r="G25" s="193"/>
      <c r="H25" s="193">
        <f t="shared" si="1"/>
        <v>0</v>
      </c>
      <c r="I25" s="193"/>
      <c r="J25" s="193">
        <v>0</v>
      </c>
      <c r="K25" s="193">
        <f t="shared" si="5"/>
        <v>0</v>
      </c>
      <c r="L25" s="193">
        <v>0</v>
      </c>
      <c r="M25" s="193"/>
      <c r="N25" s="193">
        <f t="shared" si="2"/>
        <v>0</v>
      </c>
      <c r="O25" s="193"/>
      <c r="P25" s="193">
        <v>0</v>
      </c>
      <c r="Q25" s="193">
        <f t="shared" si="6"/>
        <v>0</v>
      </c>
      <c r="R25" s="193">
        <v>0</v>
      </c>
      <c r="S25" s="193"/>
      <c r="T25" s="193">
        <f t="shared" si="3"/>
        <v>0</v>
      </c>
      <c r="U25" s="193"/>
      <c r="W25" s="48"/>
    </row>
    <row r="26" spans="1:23" s="15" customFormat="1" ht="12" customHeight="1">
      <c r="A26" s="20" t="s">
        <v>460</v>
      </c>
      <c r="B26" s="72" t="s">
        <v>42</v>
      </c>
      <c r="C26" s="193"/>
      <c r="D26" s="193">
        <v>0</v>
      </c>
      <c r="E26" s="193">
        <f t="shared" si="4"/>
        <v>0</v>
      </c>
      <c r="F26" s="193">
        <v>0</v>
      </c>
      <c r="G26" s="193"/>
      <c r="H26" s="193">
        <f t="shared" si="1"/>
        <v>0</v>
      </c>
      <c r="I26" s="193"/>
      <c r="J26" s="193">
        <v>0</v>
      </c>
      <c r="K26" s="193">
        <f t="shared" si="5"/>
        <v>0</v>
      </c>
      <c r="L26" s="193">
        <v>0</v>
      </c>
      <c r="M26" s="193"/>
      <c r="N26" s="193">
        <f t="shared" si="2"/>
        <v>0</v>
      </c>
      <c r="O26" s="193"/>
      <c r="P26" s="193">
        <v>0</v>
      </c>
      <c r="Q26" s="193">
        <f t="shared" si="6"/>
        <v>0</v>
      </c>
      <c r="R26" s="193">
        <v>0</v>
      </c>
      <c r="S26" s="193"/>
      <c r="T26" s="193">
        <f t="shared" si="3"/>
        <v>0</v>
      </c>
      <c r="U26" s="193"/>
      <c r="W26" s="48"/>
    </row>
    <row r="27" spans="1:23" s="15" customFormat="1" ht="12" customHeight="1">
      <c r="A27" s="20" t="s">
        <v>461</v>
      </c>
      <c r="B27" s="72" t="s">
        <v>44</v>
      </c>
      <c r="C27" s="193"/>
      <c r="D27" s="193">
        <v>0</v>
      </c>
      <c r="E27" s="193">
        <f t="shared" si="4"/>
        <v>0</v>
      </c>
      <c r="F27" s="193">
        <v>0</v>
      </c>
      <c r="G27" s="193"/>
      <c r="H27" s="193">
        <f t="shared" si="1"/>
        <v>0</v>
      </c>
      <c r="I27" s="193"/>
      <c r="J27" s="193">
        <v>0</v>
      </c>
      <c r="K27" s="193">
        <f t="shared" si="5"/>
        <v>0</v>
      </c>
      <c r="L27" s="193">
        <v>0</v>
      </c>
      <c r="M27" s="193"/>
      <c r="N27" s="193">
        <f t="shared" si="2"/>
        <v>0</v>
      </c>
      <c r="O27" s="193"/>
      <c r="P27" s="193">
        <v>0</v>
      </c>
      <c r="Q27" s="193">
        <f t="shared" si="6"/>
        <v>0</v>
      </c>
      <c r="R27" s="193">
        <v>0</v>
      </c>
      <c r="S27" s="193"/>
      <c r="T27" s="193">
        <f t="shared" si="3"/>
        <v>0</v>
      </c>
      <c r="U27" s="193"/>
      <c r="W27" s="48"/>
    </row>
    <row r="28" spans="1:23" s="15" customFormat="1" ht="12" customHeight="1" thickBot="1">
      <c r="A28" s="20" t="s">
        <v>462</v>
      </c>
      <c r="B28" s="186" t="s">
        <v>282</v>
      </c>
      <c r="C28" s="193"/>
      <c r="D28" s="193">
        <v>0</v>
      </c>
      <c r="E28" s="193">
        <f t="shared" si="4"/>
        <v>0</v>
      </c>
      <c r="F28" s="193">
        <v>0</v>
      </c>
      <c r="G28" s="193"/>
      <c r="H28" s="193">
        <f t="shared" si="1"/>
        <v>0</v>
      </c>
      <c r="I28" s="193"/>
      <c r="J28" s="193">
        <v>0</v>
      </c>
      <c r="K28" s="193">
        <f t="shared" si="5"/>
        <v>0</v>
      </c>
      <c r="L28" s="193">
        <v>0</v>
      </c>
      <c r="M28" s="193"/>
      <c r="N28" s="193">
        <f t="shared" si="2"/>
        <v>0</v>
      </c>
      <c r="O28" s="193"/>
      <c r="P28" s="193">
        <v>0</v>
      </c>
      <c r="Q28" s="193">
        <f t="shared" si="6"/>
        <v>0</v>
      </c>
      <c r="R28" s="193">
        <v>0</v>
      </c>
      <c r="S28" s="193"/>
      <c r="T28" s="193">
        <f t="shared" si="3"/>
        <v>0</v>
      </c>
      <c r="U28" s="193"/>
      <c r="W28" s="48"/>
    </row>
    <row r="29" spans="1:23" s="15" customFormat="1" ht="12" customHeight="1" thickBot="1">
      <c r="A29" s="17" t="s">
        <v>49</v>
      </c>
      <c r="B29" s="184" t="s">
        <v>283</v>
      </c>
      <c r="C29" s="190">
        <f>+C30+C31+C32</f>
        <v>0</v>
      </c>
      <c r="D29" s="190">
        <f t="shared" ref="D29:T29" si="10">+D30+D31+D32</f>
        <v>0</v>
      </c>
      <c r="E29" s="190">
        <f t="shared" si="10"/>
        <v>0</v>
      </c>
      <c r="F29" s="190">
        <f t="shared" si="10"/>
        <v>0</v>
      </c>
      <c r="G29" s="190">
        <f t="shared" si="10"/>
        <v>0</v>
      </c>
      <c r="H29" s="190">
        <f t="shared" si="10"/>
        <v>0</v>
      </c>
      <c r="I29" s="190">
        <f t="shared" si="10"/>
        <v>0</v>
      </c>
      <c r="J29" s="190">
        <f t="shared" si="10"/>
        <v>0</v>
      </c>
      <c r="K29" s="190">
        <f t="shared" si="10"/>
        <v>0</v>
      </c>
      <c r="L29" s="190">
        <f t="shared" si="10"/>
        <v>0</v>
      </c>
      <c r="M29" s="190">
        <f t="shared" si="10"/>
        <v>0</v>
      </c>
      <c r="N29" s="190">
        <f t="shared" si="10"/>
        <v>0</v>
      </c>
      <c r="O29" s="190">
        <f t="shared" si="10"/>
        <v>0</v>
      </c>
      <c r="P29" s="190">
        <f t="shared" si="10"/>
        <v>0</v>
      </c>
      <c r="Q29" s="190">
        <f t="shared" si="10"/>
        <v>0</v>
      </c>
      <c r="R29" s="190">
        <f t="shared" si="10"/>
        <v>0</v>
      </c>
      <c r="S29" s="190">
        <f t="shared" si="10"/>
        <v>0</v>
      </c>
      <c r="T29" s="190">
        <f t="shared" si="10"/>
        <v>0</v>
      </c>
      <c r="U29" s="190">
        <f t="shared" ref="U29" si="11">+U30+U31+U32</f>
        <v>0</v>
      </c>
      <c r="W29" s="48"/>
    </row>
    <row r="30" spans="1:23" s="15" customFormat="1" ht="12" customHeight="1">
      <c r="A30" s="20" t="s">
        <v>51</v>
      </c>
      <c r="B30" s="185" t="s">
        <v>74</v>
      </c>
      <c r="C30" s="193"/>
      <c r="D30" s="332">
        <v>0</v>
      </c>
      <c r="E30" s="332">
        <f t="shared" si="4"/>
        <v>0</v>
      </c>
      <c r="F30" s="332">
        <v>0</v>
      </c>
      <c r="G30" s="332"/>
      <c r="H30" s="332">
        <f t="shared" si="1"/>
        <v>0</v>
      </c>
      <c r="I30" s="22"/>
      <c r="J30" s="332">
        <v>0</v>
      </c>
      <c r="K30" s="332">
        <f t="shared" si="5"/>
        <v>0</v>
      </c>
      <c r="L30" s="332">
        <v>0</v>
      </c>
      <c r="M30" s="332"/>
      <c r="N30" s="332">
        <f t="shared" si="2"/>
        <v>0</v>
      </c>
      <c r="O30" s="22"/>
      <c r="P30" s="332">
        <v>0</v>
      </c>
      <c r="Q30" s="332">
        <f t="shared" si="6"/>
        <v>0</v>
      </c>
      <c r="R30" s="332">
        <v>0</v>
      </c>
      <c r="S30" s="332"/>
      <c r="T30" s="332">
        <f t="shared" si="3"/>
        <v>0</v>
      </c>
      <c r="U30" s="22">
        <f>SUM(C30:O30)</f>
        <v>0</v>
      </c>
      <c r="W30" s="48"/>
    </row>
    <row r="31" spans="1:23" s="15" customFormat="1" ht="12" customHeight="1">
      <c r="A31" s="20" t="s">
        <v>53</v>
      </c>
      <c r="B31" s="186" t="s">
        <v>76</v>
      </c>
      <c r="C31" s="194"/>
      <c r="D31" s="614">
        <v>0</v>
      </c>
      <c r="E31" s="614">
        <f t="shared" si="4"/>
        <v>0</v>
      </c>
      <c r="F31" s="614">
        <v>0</v>
      </c>
      <c r="G31" s="614"/>
      <c r="H31" s="614">
        <f t="shared" si="1"/>
        <v>0</v>
      </c>
      <c r="I31" s="24"/>
      <c r="J31" s="614">
        <v>0</v>
      </c>
      <c r="K31" s="614">
        <f t="shared" si="5"/>
        <v>0</v>
      </c>
      <c r="L31" s="614">
        <v>0</v>
      </c>
      <c r="M31" s="614"/>
      <c r="N31" s="614">
        <f t="shared" si="2"/>
        <v>0</v>
      </c>
      <c r="O31" s="24"/>
      <c r="P31" s="614">
        <v>0</v>
      </c>
      <c r="Q31" s="614">
        <f t="shared" si="6"/>
        <v>0</v>
      </c>
      <c r="R31" s="614">
        <v>0</v>
      </c>
      <c r="S31" s="614"/>
      <c r="T31" s="614">
        <f t="shared" si="3"/>
        <v>0</v>
      </c>
      <c r="U31" s="24">
        <f>SUM(C31:O31)</f>
        <v>0</v>
      </c>
      <c r="W31" s="48"/>
    </row>
    <row r="32" spans="1:23" s="15" customFormat="1" ht="12" customHeight="1" thickBot="1">
      <c r="A32" s="12" t="s">
        <v>55</v>
      </c>
      <c r="B32" s="187" t="s">
        <v>78</v>
      </c>
      <c r="C32" s="195"/>
      <c r="D32" s="615">
        <v>0</v>
      </c>
      <c r="E32" s="615">
        <f t="shared" si="4"/>
        <v>0</v>
      </c>
      <c r="F32" s="615">
        <v>0</v>
      </c>
      <c r="G32" s="615"/>
      <c r="H32" s="615">
        <f t="shared" si="1"/>
        <v>0</v>
      </c>
      <c r="I32" s="25"/>
      <c r="J32" s="615">
        <v>0</v>
      </c>
      <c r="K32" s="615">
        <f t="shared" si="5"/>
        <v>0</v>
      </c>
      <c r="L32" s="615">
        <v>0</v>
      </c>
      <c r="M32" s="615"/>
      <c r="N32" s="615">
        <f t="shared" si="2"/>
        <v>0</v>
      </c>
      <c r="O32" s="25"/>
      <c r="P32" s="615">
        <v>0</v>
      </c>
      <c r="Q32" s="615">
        <f t="shared" si="6"/>
        <v>0</v>
      </c>
      <c r="R32" s="615">
        <v>0</v>
      </c>
      <c r="S32" s="615"/>
      <c r="T32" s="615">
        <f t="shared" si="3"/>
        <v>0</v>
      </c>
      <c r="U32" s="25">
        <f>SUM(C32:O32)</f>
        <v>0</v>
      </c>
      <c r="W32" s="48"/>
    </row>
    <row r="33" spans="1:26" s="11" customFormat="1" ht="12" customHeight="1" thickBot="1">
      <c r="A33" s="17" t="s">
        <v>71</v>
      </c>
      <c r="B33" s="184" t="s">
        <v>191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">
        <f>SUM(C33:O33)</f>
        <v>0</v>
      </c>
      <c r="W33" s="48"/>
    </row>
    <row r="34" spans="1:26" s="67" customFormat="1" ht="22.5">
      <c r="A34" s="20" t="s">
        <v>464</v>
      </c>
      <c r="B34" s="300" t="s">
        <v>651</v>
      </c>
      <c r="C34" s="307"/>
      <c r="D34" s="176">
        <v>0</v>
      </c>
      <c r="E34" s="176">
        <f t="shared" si="4"/>
        <v>0</v>
      </c>
      <c r="F34" s="176">
        <v>0</v>
      </c>
      <c r="G34" s="176"/>
      <c r="H34" s="176">
        <f t="shared" si="1"/>
        <v>0</v>
      </c>
      <c r="I34" s="70"/>
      <c r="J34" s="176">
        <v>0</v>
      </c>
      <c r="K34" s="176">
        <f t="shared" si="5"/>
        <v>0</v>
      </c>
      <c r="L34" s="176">
        <v>0</v>
      </c>
      <c r="M34" s="176"/>
      <c r="N34" s="176">
        <f t="shared" si="2"/>
        <v>0</v>
      </c>
      <c r="O34" s="70"/>
      <c r="P34" s="176">
        <v>0</v>
      </c>
      <c r="Q34" s="176">
        <f t="shared" si="6"/>
        <v>0</v>
      </c>
      <c r="R34" s="176">
        <v>0</v>
      </c>
      <c r="S34" s="176"/>
      <c r="T34" s="176">
        <f t="shared" si="3"/>
        <v>0</v>
      </c>
      <c r="U34" s="70"/>
    </row>
    <row r="35" spans="1:26" s="67" customFormat="1" ht="12" customHeight="1">
      <c r="A35" s="20" t="s">
        <v>465</v>
      </c>
      <c r="B35" s="301" t="s">
        <v>705</v>
      </c>
      <c r="C35" s="304"/>
      <c r="D35" s="52">
        <v>0</v>
      </c>
      <c r="E35" s="52">
        <f t="shared" si="4"/>
        <v>0</v>
      </c>
      <c r="F35" s="52">
        <v>0</v>
      </c>
      <c r="G35" s="52"/>
      <c r="H35" s="52">
        <f t="shared" si="1"/>
        <v>0</v>
      </c>
      <c r="I35" s="73"/>
      <c r="J35" s="52">
        <v>0</v>
      </c>
      <c r="K35" s="52">
        <f t="shared" si="5"/>
        <v>0</v>
      </c>
      <c r="L35" s="52">
        <v>0</v>
      </c>
      <c r="M35" s="52"/>
      <c r="N35" s="52">
        <f t="shared" si="2"/>
        <v>0</v>
      </c>
      <c r="O35" s="73"/>
      <c r="P35" s="52">
        <v>0</v>
      </c>
      <c r="Q35" s="52">
        <f t="shared" si="6"/>
        <v>0</v>
      </c>
      <c r="R35" s="52">
        <v>0</v>
      </c>
      <c r="S35" s="52"/>
      <c r="T35" s="52">
        <f t="shared" si="3"/>
        <v>0</v>
      </c>
      <c r="U35" s="73"/>
    </row>
    <row r="36" spans="1:26" s="67" customFormat="1" ht="22.5">
      <c r="A36" s="20" t="s">
        <v>466</v>
      </c>
      <c r="B36" s="301" t="s">
        <v>700</v>
      </c>
      <c r="C36" s="304"/>
      <c r="D36" s="52">
        <v>0</v>
      </c>
      <c r="E36" s="52">
        <f t="shared" si="4"/>
        <v>0</v>
      </c>
      <c r="F36" s="52">
        <v>0</v>
      </c>
      <c r="G36" s="52"/>
      <c r="H36" s="52">
        <f t="shared" si="1"/>
        <v>0</v>
      </c>
      <c r="I36" s="73"/>
      <c r="J36" s="52">
        <v>0</v>
      </c>
      <c r="K36" s="52">
        <f t="shared" si="5"/>
        <v>0</v>
      </c>
      <c r="L36" s="52">
        <v>0</v>
      </c>
      <c r="M36" s="52"/>
      <c r="N36" s="52">
        <f t="shared" si="2"/>
        <v>0</v>
      </c>
      <c r="O36" s="73"/>
      <c r="P36" s="52">
        <v>0</v>
      </c>
      <c r="Q36" s="52">
        <f t="shared" si="6"/>
        <v>0</v>
      </c>
      <c r="R36" s="52">
        <v>0</v>
      </c>
      <c r="S36" s="52"/>
      <c r="T36" s="52">
        <f t="shared" si="3"/>
        <v>0</v>
      </c>
      <c r="U36" s="73"/>
    </row>
    <row r="37" spans="1:26" s="67" customFormat="1" ht="22.5">
      <c r="A37" s="20"/>
      <c r="B37" s="302" t="s">
        <v>659</v>
      </c>
      <c r="C37" s="320"/>
      <c r="D37" s="108">
        <v>0</v>
      </c>
      <c r="E37" s="108">
        <f t="shared" si="4"/>
        <v>0</v>
      </c>
      <c r="F37" s="108">
        <v>0</v>
      </c>
      <c r="G37" s="108"/>
      <c r="H37" s="108">
        <f t="shared" si="1"/>
        <v>0</v>
      </c>
      <c r="I37" s="77"/>
      <c r="J37" s="108">
        <v>0</v>
      </c>
      <c r="K37" s="108">
        <f t="shared" si="5"/>
        <v>0</v>
      </c>
      <c r="L37" s="108">
        <v>0</v>
      </c>
      <c r="M37" s="108"/>
      <c r="N37" s="108">
        <f t="shared" si="2"/>
        <v>0</v>
      </c>
      <c r="O37" s="77"/>
      <c r="P37" s="108">
        <v>0</v>
      </c>
      <c r="Q37" s="108">
        <f t="shared" si="6"/>
        <v>0</v>
      </c>
      <c r="R37" s="108">
        <v>0</v>
      </c>
      <c r="S37" s="108"/>
      <c r="T37" s="108">
        <f t="shared" si="3"/>
        <v>0</v>
      </c>
      <c r="U37" s="77"/>
    </row>
    <row r="38" spans="1:26" s="67" customFormat="1" ht="13.5" thickBot="1">
      <c r="A38" s="20" t="s">
        <v>467</v>
      </c>
      <c r="B38" s="302" t="s">
        <v>660</v>
      </c>
      <c r="C38" s="308"/>
      <c r="D38" s="108">
        <v>0</v>
      </c>
      <c r="E38" s="108">
        <f t="shared" si="4"/>
        <v>0</v>
      </c>
      <c r="F38" s="108">
        <v>0</v>
      </c>
      <c r="G38" s="108"/>
      <c r="H38" s="108">
        <f t="shared" si="1"/>
        <v>0</v>
      </c>
      <c r="I38" s="77"/>
      <c r="J38" s="108">
        <v>0</v>
      </c>
      <c r="K38" s="108">
        <f t="shared" si="5"/>
        <v>0</v>
      </c>
      <c r="L38" s="108">
        <v>0</v>
      </c>
      <c r="M38" s="108"/>
      <c r="N38" s="108">
        <f t="shared" si="2"/>
        <v>0</v>
      </c>
      <c r="O38" s="77"/>
      <c r="P38" s="108">
        <v>0</v>
      </c>
      <c r="Q38" s="108">
        <f t="shared" si="6"/>
        <v>0</v>
      </c>
      <c r="R38" s="108">
        <v>0</v>
      </c>
      <c r="S38" s="108"/>
      <c r="T38" s="108">
        <f t="shared" si="3"/>
        <v>0</v>
      </c>
      <c r="U38" s="77"/>
    </row>
    <row r="39" spans="1:26" s="11" customFormat="1" ht="12" customHeight="1" thickBot="1">
      <c r="A39" s="17" t="s">
        <v>162</v>
      </c>
      <c r="B39" s="184" t="s">
        <v>284</v>
      </c>
      <c r="C39" s="192"/>
      <c r="D39" s="27">
        <v>0</v>
      </c>
      <c r="E39" s="27">
        <f t="shared" si="4"/>
        <v>0</v>
      </c>
      <c r="F39" s="27">
        <v>0</v>
      </c>
      <c r="G39" s="27"/>
      <c r="H39" s="27">
        <f t="shared" si="1"/>
        <v>0</v>
      </c>
      <c r="I39" s="27"/>
      <c r="J39" s="27">
        <v>0</v>
      </c>
      <c r="K39" s="27">
        <f t="shared" si="5"/>
        <v>0</v>
      </c>
      <c r="L39" s="27">
        <v>0</v>
      </c>
      <c r="M39" s="27"/>
      <c r="N39" s="27">
        <f t="shared" si="2"/>
        <v>0</v>
      </c>
      <c r="O39" s="27"/>
      <c r="P39" s="27">
        <v>0</v>
      </c>
      <c r="Q39" s="27">
        <f t="shared" si="6"/>
        <v>0</v>
      </c>
      <c r="R39" s="27">
        <v>0</v>
      </c>
      <c r="S39" s="27"/>
      <c r="T39" s="27">
        <f t="shared" si="3"/>
        <v>0</v>
      </c>
      <c r="U39" s="27">
        <f>SUM(C39:I39)</f>
        <v>0</v>
      </c>
      <c r="W39" s="48"/>
    </row>
    <row r="40" spans="1:26" s="11" customFormat="1" ht="12" customHeight="1" thickBot="1">
      <c r="A40" s="5" t="s">
        <v>89</v>
      </c>
      <c r="B40" s="184" t="s">
        <v>285</v>
      </c>
      <c r="C40" s="190">
        <f>+C5+C16+C22+C23+C29+C33+C39</f>
        <v>10538000</v>
      </c>
      <c r="D40" s="190">
        <f t="shared" ref="D40:U40" si="12">+D5+D16+D22+D23+D29+D33+D39</f>
        <v>10538000</v>
      </c>
      <c r="E40" s="190">
        <f t="shared" si="12"/>
        <v>0</v>
      </c>
      <c r="F40" s="190">
        <f t="shared" si="12"/>
        <v>10538000</v>
      </c>
      <c r="G40" s="190">
        <f t="shared" si="12"/>
        <v>0</v>
      </c>
      <c r="H40" s="190">
        <f t="shared" si="12"/>
        <v>10538000</v>
      </c>
      <c r="I40" s="190">
        <f t="shared" si="12"/>
        <v>0</v>
      </c>
      <c r="J40" s="190">
        <f t="shared" si="12"/>
        <v>0</v>
      </c>
      <c r="K40" s="190">
        <f t="shared" si="12"/>
        <v>0</v>
      </c>
      <c r="L40" s="190">
        <f t="shared" si="12"/>
        <v>0</v>
      </c>
      <c r="M40" s="190">
        <f t="shared" si="12"/>
        <v>0</v>
      </c>
      <c r="N40" s="190">
        <f t="shared" si="12"/>
        <v>0</v>
      </c>
      <c r="O40" s="190">
        <f t="shared" si="12"/>
        <v>0</v>
      </c>
      <c r="P40" s="190">
        <f t="shared" si="12"/>
        <v>4440884</v>
      </c>
      <c r="Q40" s="190">
        <f t="shared" si="12"/>
        <v>149929</v>
      </c>
      <c r="R40" s="190">
        <f t="shared" si="12"/>
        <v>4590813</v>
      </c>
      <c r="S40" s="190">
        <f t="shared" si="12"/>
        <v>0</v>
      </c>
      <c r="T40" s="190">
        <f t="shared" si="12"/>
        <v>4590813</v>
      </c>
      <c r="U40" s="190">
        <f t="shared" si="12"/>
        <v>42152000</v>
      </c>
      <c r="W40" s="48"/>
    </row>
    <row r="41" spans="1:26" s="11" customFormat="1" ht="12" customHeight="1" thickBot="1">
      <c r="A41" s="29" t="s">
        <v>95</v>
      </c>
      <c r="B41" s="184" t="s">
        <v>286</v>
      </c>
      <c r="C41" s="190">
        <f>+C42+C43+C44</f>
        <v>170844354</v>
      </c>
      <c r="D41" s="190">
        <f t="shared" ref="D41:U41" si="13">+D42+D43+D44</f>
        <v>161287249</v>
      </c>
      <c r="E41" s="190">
        <f t="shared" si="13"/>
        <v>-190914</v>
      </c>
      <c r="F41" s="190">
        <f t="shared" si="13"/>
        <v>161096335</v>
      </c>
      <c r="G41" s="190">
        <f t="shared" si="13"/>
        <v>0</v>
      </c>
      <c r="H41" s="190">
        <f t="shared" si="13"/>
        <v>161096335</v>
      </c>
      <c r="I41" s="190">
        <f t="shared" si="13"/>
        <v>7240000</v>
      </c>
      <c r="J41" s="190">
        <f t="shared" si="13"/>
        <v>7430020</v>
      </c>
      <c r="K41" s="190">
        <f t="shared" si="13"/>
        <v>3030483</v>
      </c>
      <c r="L41" s="190">
        <f t="shared" si="13"/>
        <v>10460503</v>
      </c>
      <c r="M41" s="190">
        <f t="shared" si="13"/>
        <v>0</v>
      </c>
      <c r="N41" s="190">
        <f t="shared" si="13"/>
        <v>10460503</v>
      </c>
      <c r="O41" s="190">
        <f t="shared" si="13"/>
        <v>69531000</v>
      </c>
      <c r="P41" s="190">
        <f t="shared" si="13"/>
        <v>70174128</v>
      </c>
      <c r="Q41" s="190">
        <f t="shared" si="13"/>
        <v>-2428470</v>
      </c>
      <c r="R41" s="190">
        <f t="shared" si="13"/>
        <v>67745658</v>
      </c>
      <c r="S41" s="190">
        <f t="shared" si="13"/>
        <v>0</v>
      </c>
      <c r="T41" s="190">
        <f t="shared" si="13"/>
        <v>67745658</v>
      </c>
      <c r="U41" s="190">
        <f t="shared" si="13"/>
        <v>762285868</v>
      </c>
      <c r="W41" s="48"/>
    </row>
    <row r="42" spans="1:26" s="11" customFormat="1" ht="12" customHeight="1">
      <c r="A42" s="20" t="s">
        <v>287</v>
      </c>
      <c r="B42" s="185" t="s">
        <v>243</v>
      </c>
      <c r="C42" s="193">
        <v>2283354</v>
      </c>
      <c r="D42" s="332">
        <v>2283354</v>
      </c>
      <c r="E42" s="332">
        <f t="shared" si="4"/>
        <v>0</v>
      </c>
      <c r="F42" s="332">
        <v>2283354</v>
      </c>
      <c r="G42" s="332"/>
      <c r="H42" s="332">
        <f t="shared" si="1"/>
        <v>2283354</v>
      </c>
      <c r="I42" s="22"/>
      <c r="J42" s="332">
        <v>0</v>
      </c>
      <c r="K42" s="332">
        <f t="shared" si="5"/>
        <v>0</v>
      </c>
      <c r="L42" s="332">
        <v>0</v>
      </c>
      <c r="M42" s="332"/>
      <c r="N42" s="332">
        <f t="shared" si="2"/>
        <v>0</v>
      </c>
      <c r="O42" s="22"/>
      <c r="P42" s="332">
        <v>0</v>
      </c>
      <c r="Q42" s="332">
        <f t="shared" si="6"/>
        <v>0</v>
      </c>
      <c r="R42" s="332">
        <v>0</v>
      </c>
      <c r="S42" s="332"/>
      <c r="T42" s="332">
        <f t="shared" si="3"/>
        <v>0</v>
      </c>
      <c r="U42" s="22">
        <f>SUM(C42:O42)</f>
        <v>9133416</v>
      </c>
      <c r="W42" s="48"/>
    </row>
    <row r="43" spans="1:26" s="11" customFormat="1" ht="12" customHeight="1">
      <c r="A43" s="20" t="s">
        <v>288</v>
      </c>
      <c r="B43" s="186" t="s">
        <v>289</v>
      </c>
      <c r="C43" s="194"/>
      <c r="D43" s="614">
        <v>0</v>
      </c>
      <c r="E43" s="614">
        <f t="shared" si="4"/>
        <v>0</v>
      </c>
      <c r="F43" s="614">
        <v>0</v>
      </c>
      <c r="G43" s="614"/>
      <c r="H43" s="614">
        <f t="shared" si="1"/>
        <v>0</v>
      </c>
      <c r="I43" s="24"/>
      <c r="J43" s="614">
        <v>0</v>
      </c>
      <c r="K43" s="614">
        <f t="shared" si="5"/>
        <v>0</v>
      </c>
      <c r="L43" s="614">
        <v>0</v>
      </c>
      <c r="M43" s="614"/>
      <c r="N43" s="614">
        <f t="shared" si="2"/>
        <v>0</v>
      </c>
      <c r="O43" s="24"/>
      <c r="P43" s="614">
        <v>0</v>
      </c>
      <c r="Q43" s="614">
        <f t="shared" si="6"/>
        <v>0</v>
      </c>
      <c r="R43" s="614">
        <v>0</v>
      </c>
      <c r="S43" s="614"/>
      <c r="T43" s="614">
        <f t="shared" si="3"/>
        <v>0</v>
      </c>
      <c r="U43" s="24">
        <f>SUM(C43:O43)</f>
        <v>0</v>
      </c>
      <c r="W43" s="48"/>
    </row>
    <row r="44" spans="1:26" s="15" customFormat="1" ht="12" customHeight="1" thickBot="1">
      <c r="A44" s="12" t="s">
        <v>290</v>
      </c>
      <c r="B44" s="187" t="s">
        <v>291</v>
      </c>
      <c r="C44" s="195">
        <f>C62-(C40+C42+C43)</f>
        <v>168561000</v>
      </c>
      <c r="D44" s="195">
        <f t="shared" ref="D44:T44" si="14">D62-(D40+D42+D43)</f>
        <v>159003895</v>
      </c>
      <c r="E44" s="195">
        <f t="shared" si="14"/>
        <v>-190914</v>
      </c>
      <c r="F44" s="195">
        <f t="shared" si="14"/>
        <v>158812981</v>
      </c>
      <c r="G44" s="195">
        <f t="shared" si="14"/>
        <v>0</v>
      </c>
      <c r="H44" s="195">
        <f t="shared" si="14"/>
        <v>158812981</v>
      </c>
      <c r="I44" s="195">
        <f t="shared" si="14"/>
        <v>7240000</v>
      </c>
      <c r="J44" s="195">
        <f t="shared" si="14"/>
        <v>7430020</v>
      </c>
      <c r="K44" s="195">
        <f t="shared" si="14"/>
        <v>3030483</v>
      </c>
      <c r="L44" s="195">
        <f t="shared" si="14"/>
        <v>10460503</v>
      </c>
      <c r="M44" s="195">
        <f t="shared" si="14"/>
        <v>0</v>
      </c>
      <c r="N44" s="195">
        <f t="shared" si="14"/>
        <v>10460503</v>
      </c>
      <c r="O44" s="195">
        <f t="shared" si="14"/>
        <v>69531000</v>
      </c>
      <c r="P44" s="195">
        <f t="shared" si="14"/>
        <v>70174128</v>
      </c>
      <c r="Q44" s="195">
        <f t="shared" si="14"/>
        <v>-2428470</v>
      </c>
      <c r="R44" s="195">
        <f t="shared" si="14"/>
        <v>67745658</v>
      </c>
      <c r="S44" s="195">
        <f t="shared" si="14"/>
        <v>0</v>
      </c>
      <c r="T44" s="195">
        <f t="shared" si="14"/>
        <v>67745658</v>
      </c>
      <c r="U44" s="25">
        <f>U62-(U40+U42+U43)</f>
        <v>753152452</v>
      </c>
      <c r="W44" s="48"/>
      <c r="X44" s="568"/>
      <c r="Y44" s="568"/>
      <c r="Z44" s="568"/>
    </row>
    <row r="45" spans="1:26" s="15" customFormat="1" ht="15" customHeight="1" thickBot="1">
      <c r="A45" s="29" t="s">
        <v>174</v>
      </c>
      <c r="B45" s="188" t="s">
        <v>292</v>
      </c>
      <c r="C45" s="196">
        <f>+C40+C41</f>
        <v>181382354</v>
      </c>
      <c r="D45" s="196">
        <f t="shared" ref="D45:U45" si="15">+D40+D41</f>
        <v>171825249</v>
      </c>
      <c r="E45" s="196">
        <f t="shared" si="15"/>
        <v>-190914</v>
      </c>
      <c r="F45" s="196">
        <f t="shared" si="15"/>
        <v>171634335</v>
      </c>
      <c r="G45" s="196">
        <f t="shared" si="15"/>
        <v>0</v>
      </c>
      <c r="H45" s="196">
        <f t="shared" si="15"/>
        <v>171634335</v>
      </c>
      <c r="I45" s="196">
        <f t="shared" si="15"/>
        <v>7240000</v>
      </c>
      <c r="J45" s="196">
        <f t="shared" si="15"/>
        <v>7430020</v>
      </c>
      <c r="K45" s="196">
        <f t="shared" si="15"/>
        <v>3030483</v>
      </c>
      <c r="L45" s="196">
        <f t="shared" si="15"/>
        <v>10460503</v>
      </c>
      <c r="M45" s="196">
        <f t="shared" si="15"/>
        <v>0</v>
      </c>
      <c r="N45" s="196">
        <f t="shared" si="15"/>
        <v>10460503</v>
      </c>
      <c r="O45" s="196">
        <f t="shared" si="15"/>
        <v>69531000</v>
      </c>
      <c r="P45" s="196">
        <f t="shared" si="15"/>
        <v>74615012</v>
      </c>
      <c r="Q45" s="196">
        <f t="shared" si="15"/>
        <v>-2278541</v>
      </c>
      <c r="R45" s="196">
        <f t="shared" si="15"/>
        <v>72336471</v>
      </c>
      <c r="S45" s="196">
        <f t="shared" si="15"/>
        <v>0</v>
      </c>
      <c r="T45" s="196">
        <f t="shared" si="15"/>
        <v>72336471</v>
      </c>
      <c r="U45" s="196">
        <f t="shared" si="15"/>
        <v>804437868</v>
      </c>
      <c r="W45" s="48"/>
    </row>
    <row r="46" spans="1:26" s="15" customFormat="1" ht="15" customHeight="1" thickBo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4"/>
      <c r="W46" s="48"/>
    </row>
    <row r="47" spans="1:26" s="6" customFormat="1" ht="42.75" thickBot="1">
      <c r="A47" s="38"/>
      <c r="B47" s="261" t="s">
        <v>184</v>
      </c>
      <c r="C47" s="189" t="s">
        <v>274</v>
      </c>
      <c r="D47" s="619" t="s">
        <v>747</v>
      </c>
      <c r="E47" s="619" t="s">
        <v>746</v>
      </c>
      <c r="F47" s="331" t="s">
        <v>747</v>
      </c>
      <c r="G47" s="619" t="s">
        <v>777</v>
      </c>
      <c r="H47" s="619" t="s">
        <v>747</v>
      </c>
      <c r="I47" s="331" t="s">
        <v>275</v>
      </c>
      <c r="J47" s="619" t="s">
        <v>747</v>
      </c>
      <c r="K47" s="619" t="s">
        <v>746</v>
      </c>
      <c r="L47" s="331" t="s">
        <v>747</v>
      </c>
      <c r="M47" s="619" t="s">
        <v>777</v>
      </c>
      <c r="N47" s="619" t="s">
        <v>747</v>
      </c>
      <c r="O47" s="179" t="s">
        <v>301</v>
      </c>
      <c r="P47" s="619" t="s">
        <v>747</v>
      </c>
      <c r="Q47" s="619" t="s">
        <v>746</v>
      </c>
      <c r="R47" s="619" t="s">
        <v>747</v>
      </c>
      <c r="S47" s="619" t="s">
        <v>777</v>
      </c>
      <c r="T47" s="619" t="s">
        <v>747</v>
      </c>
      <c r="U47" s="31" t="s">
        <v>276</v>
      </c>
      <c r="W47" s="48"/>
    </row>
    <row r="48" spans="1:26" s="39" customFormat="1" ht="12" customHeight="1" thickBot="1">
      <c r="A48" s="17" t="s">
        <v>12</v>
      </c>
      <c r="B48" s="184" t="s">
        <v>293</v>
      </c>
      <c r="C48" s="190">
        <f>SUM(C49:C53)</f>
        <v>178382354</v>
      </c>
      <c r="D48" s="190">
        <f t="shared" ref="D48:T48" si="16">SUM(D49:D53)</f>
        <v>169125249</v>
      </c>
      <c r="E48" s="190">
        <f t="shared" si="16"/>
        <v>-190914</v>
      </c>
      <c r="F48" s="190">
        <f t="shared" si="16"/>
        <v>168934335</v>
      </c>
      <c r="G48" s="190">
        <f t="shared" si="16"/>
        <v>0</v>
      </c>
      <c r="H48" s="190">
        <f t="shared" si="16"/>
        <v>168934335</v>
      </c>
      <c r="I48" s="190">
        <f t="shared" si="16"/>
        <v>7240000</v>
      </c>
      <c r="J48" s="190">
        <f t="shared" si="16"/>
        <v>7430020</v>
      </c>
      <c r="K48" s="190">
        <f t="shared" si="16"/>
        <v>3030483</v>
      </c>
      <c r="L48" s="190">
        <f t="shared" si="16"/>
        <v>10460503</v>
      </c>
      <c r="M48" s="190">
        <f t="shared" si="16"/>
        <v>0</v>
      </c>
      <c r="N48" s="190">
        <f t="shared" si="16"/>
        <v>10460503</v>
      </c>
      <c r="O48" s="190">
        <f t="shared" si="16"/>
        <v>69531000</v>
      </c>
      <c r="P48" s="190">
        <f t="shared" si="16"/>
        <v>74615012</v>
      </c>
      <c r="Q48" s="190">
        <f t="shared" si="16"/>
        <v>-2278541</v>
      </c>
      <c r="R48" s="190">
        <f t="shared" si="16"/>
        <v>72336471</v>
      </c>
      <c r="S48" s="190">
        <f t="shared" si="16"/>
        <v>0</v>
      </c>
      <c r="T48" s="190">
        <f t="shared" si="16"/>
        <v>72336471</v>
      </c>
      <c r="U48" s="10">
        <f>SUM(U49:U53)</f>
        <v>793337868</v>
      </c>
      <c r="W48" s="48"/>
    </row>
    <row r="49" spans="1:29" ht="12" customHeight="1">
      <c r="A49" s="12" t="s">
        <v>14</v>
      </c>
      <c r="B49" s="182" t="s">
        <v>137</v>
      </c>
      <c r="C49" s="193">
        <v>123129000</v>
      </c>
      <c r="D49" s="332">
        <v>115597500</v>
      </c>
      <c r="E49" s="332">
        <f t="shared" ref="E49:E61" si="17">F49-D49</f>
        <v>-1731600</v>
      </c>
      <c r="F49" s="332">
        <v>113865900</v>
      </c>
      <c r="G49" s="332"/>
      <c r="H49" s="332">
        <f t="shared" si="1"/>
        <v>113865900</v>
      </c>
      <c r="I49" s="22">
        <v>5660000</v>
      </c>
      <c r="J49" s="332">
        <v>5816000</v>
      </c>
      <c r="K49" s="332">
        <f t="shared" ref="K49:K61" si="18">L49-J49</f>
        <v>2991400</v>
      </c>
      <c r="L49" s="332">
        <v>8807400</v>
      </c>
      <c r="M49" s="332"/>
      <c r="N49" s="332">
        <f t="shared" si="2"/>
        <v>8807400</v>
      </c>
      <c r="O49" s="22">
        <v>53782000</v>
      </c>
      <c r="P49" s="332">
        <v>57251700</v>
      </c>
      <c r="Q49" s="332">
        <f t="shared" ref="Q49:Q61" si="19">R49-P49</f>
        <v>-699400</v>
      </c>
      <c r="R49" s="332">
        <v>56552300</v>
      </c>
      <c r="S49" s="332"/>
      <c r="T49" s="332">
        <f t="shared" si="3"/>
        <v>56552300</v>
      </c>
      <c r="U49" s="22">
        <f>SUM(C49:O49)</f>
        <v>550590900</v>
      </c>
      <c r="W49" s="48"/>
      <c r="X49" s="48">
        <f>SUM(C49,I49,O49)</f>
        <v>182571000</v>
      </c>
      <c r="Y49" s="48">
        <f t="shared" ref="Y49:AC49" si="20">SUM(D49,J49,P49)</f>
        <v>178665200</v>
      </c>
      <c r="Z49" s="48">
        <f t="shared" si="20"/>
        <v>560400</v>
      </c>
      <c r="AA49" s="48">
        <f t="shared" si="20"/>
        <v>179225600</v>
      </c>
      <c r="AB49" s="48">
        <f t="shared" si="20"/>
        <v>0</v>
      </c>
      <c r="AC49" s="48">
        <f t="shared" si="20"/>
        <v>179225600</v>
      </c>
    </row>
    <row r="50" spans="1:29" ht="12" customHeight="1">
      <c r="A50" s="12" t="s">
        <v>16</v>
      </c>
      <c r="B50" s="183" t="s">
        <v>138</v>
      </c>
      <c r="C50" s="197">
        <v>34691000</v>
      </c>
      <c r="D50" s="333">
        <v>32665395</v>
      </c>
      <c r="E50" s="333">
        <f t="shared" si="17"/>
        <v>1333486</v>
      </c>
      <c r="F50" s="333">
        <v>33998881</v>
      </c>
      <c r="G50" s="333"/>
      <c r="H50" s="333">
        <f t="shared" si="1"/>
        <v>33998881</v>
      </c>
      <c r="I50" s="40">
        <v>1580000</v>
      </c>
      <c r="J50" s="333">
        <v>1614020</v>
      </c>
      <c r="K50" s="333">
        <f t="shared" si="18"/>
        <v>6183</v>
      </c>
      <c r="L50" s="333">
        <v>1620203</v>
      </c>
      <c r="M50" s="333"/>
      <c r="N50" s="333">
        <f t="shared" si="2"/>
        <v>1620203</v>
      </c>
      <c r="O50" s="40">
        <v>15311000</v>
      </c>
      <c r="P50" s="333">
        <v>16303693</v>
      </c>
      <c r="Q50" s="333">
        <f t="shared" si="19"/>
        <v>-1252270</v>
      </c>
      <c r="R50" s="333">
        <v>15051423</v>
      </c>
      <c r="S50" s="333"/>
      <c r="T50" s="333">
        <f t="shared" si="3"/>
        <v>15051423</v>
      </c>
      <c r="U50" s="40">
        <f>SUM(C50:O50)</f>
        <v>158439252</v>
      </c>
      <c r="W50" s="48"/>
      <c r="X50" s="48">
        <f t="shared" ref="X50:X62" si="21">SUM(C50,I50,O50)</f>
        <v>51582000</v>
      </c>
      <c r="Y50" s="48">
        <f t="shared" ref="Y50:Y62" si="22">SUM(D50,J50,P50)</f>
        <v>50583108</v>
      </c>
      <c r="Z50" s="48">
        <f t="shared" ref="Z50:Z62" si="23">SUM(E50,K50,Q50)</f>
        <v>87399</v>
      </c>
      <c r="AA50" s="48">
        <f t="shared" ref="AA50:AA62" si="24">SUM(F50,L50,R50)</f>
        <v>50670507</v>
      </c>
      <c r="AB50" s="48">
        <f t="shared" ref="AB50:AB62" si="25">SUM(G50,M50,S50)</f>
        <v>0</v>
      </c>
      <c r="AC50" s="48">
        <f t="shared" ref="AC50:AC62" si="26">SUM(H50,N50,T50)</f>
        <v>50670507</v>
      </c>
    </row>
    <row r="51" spans="1:29" ht="12" customHeight="1">
      <c r="A51" s="12" t="s">
        <v>18</v>
      </c>
      <c r="B51" s="183" t="s">
        <v>139</v>
      </c>
      <c r="C51" s="197">
        <v>17819354</v>
      </c>
      <c r="D51" s="333">
        <v>18119354</v>
      </c>
      <c r="E51" s="333">
        <f t="shared" si="17"/>
        <v>207200</v>
      </c>
      <c r="F51" s="333">
        <v>18326554</v>
      </c>
      <c r="G51" s="333"/>
      <c r="H51" s="333">
        <f t="shared" si="1"/>
        <v>18326554</v>
      </c>
      <c r="I51" s="40"/>
      <c r="J51" s="333">
        <v>0</v>
      </c>
      <c r="K51" s="333">
        <f t="shared" si="18"/>
        <v>32900</v>
      </c>
      <c r="L51" s="333">
        <v>32900</v>
      </c>
      <c r="M51" s="333"/>
      <c r="N51" s="333">
        <f t="shared" si="2"/>
        <v>32900</v>
      </c>
      <c r="O51" s="40">
        <v>438000</v>
      </c>
      <c r="P51" s="333">
        <v>1052416</v>
      </c>
      <c r="Q51" s="333">
        <f t="shared" si="19"/>
        <v>-326871</v>
      </c>
      <c r="R51" s="333">
        <v>725545</v>
      </c>
      <c r="S51" s="333"/>
      <c r="T51" s="333">
        <f t="shared" si="3"/>
        <v>725545</v>
      </c>
      <c r="U51" s="40">
        <f>SUM(C51:O51)</f>
        <v>73335716</v>
      </c>
      <c r="W51" s="48"/>
      <c r="X51" s="48">
        <f t="shared" si="21"/>
        <v>18257354</v>
      </c>
      <c r="Y51" s="48">
        <f t="shared" si="22"/>
        <v>19171770</v>
      </c>
      <c r="Z51" s="48">
        <f t="shared" si="23"/>
        <v>-86771</v>
      </c>
      <c r="AA51" s="48">
        <f t="shared" si="24"/>
        <v>19084999</v>
      </c>
      <c r="AB51" s="48">
        <f t="shared" si="25"/>
        <v>0</v>
      </c>
      <c r="AC51" s="48">
        <f t="shared" si="26"/>
        <v>19084999</v>
      </c>
    </row>
    <row r="52" spans="1:29" ht="12" customHeight="1">
      <c r="A52" s="12" t="s">
        <v>19</v>
      </c>
      <c r="B52" s="183" t="s">
        <v>140</v>
      </c>
      <c r="C52" s="197"/>
      <c r="D52" s="333">
        <v>0</v>
      </c>
      <c r="E52" s="333">
        <f t="shared" si="17"/>
        <v>0</v>
      </c>
      <c r="F52" s="333">
        <v>0</v>
      </c>
      <c r="G52" s="333"/>
      <c r="H52" s="333">
        <f t="shared" si="1"/>
        <v>0</v>
      </c>
      <c r="I52" s="40"/>
      <c r="J52" s="333">
        <v>0</v>
      </c>
      <c r="K52" s="333">
        <f t="shared" si="18"/>
        <v>0</v>
      </c>
      <c r="L52" s="333">
        <v>0</v>
      </c>
      <c r="M52" s="333"/>
      <c r="N52" s="333">
        <f t="shared" si="2"/>
        <v>0</v>
      </c>
      <c r="O52" s="40"/>
      <c r="P52" s="333">
        <v>0</v>
      </c>
      <c r="Q52" s="333">
        <f t="shared" si="19"/>
        <v>0</v>
      </c>
      <c r="R52" s="333">
        <v>0</v>
      </c>
      <c r="S52" s="333"/>
      <c r="T52" s="333">
        <f t="shared" si="3"/>
        <v>0</v>
      </c>
      <c r="U52" s="40">
        <f>SUM(C52:O52)</f>
        <v>0</v>
      </c>
      <c r="W52" s="48"/>
      <c r="X52" s="48">
        <f t="shared" si="21"/>
        <v>0</v>
      </c>
      <c r="Y52" s="48">
        <f t="shared" si="22"/>
        <v>0</v>
      </c>
      <c r="Z52" s="48">
        <f t="shared" si="23"/>
        <v>0</v>
      </c>
      <c r="AA52" s="48">
        <f t="shared" si="24"/>
        <v>0</v>
      </c>
      <c r="AB52" s="48">
        <f t="shared" si="25"/>
        <v>0</v>
      </c>
      <c r="AC52" s="48">
        <f t="shared" si="26"/>
        <v>0</v>
      </c>
    </row>
    <row r="53" spans="1:29" ht="12" customHeight="1" thickBot="1">
      <c r="A53" s="12" t="s">
        <v>21</v>
      </c>
      <c r="B53" s="183" t="s">
        <v>142</v>
      </c>
      <c r="C53" s="197">
        <v>2743000</v>
      </c>
      <c r="D53" s="333">
        <v>2743000</v>
      </c>
      <c r="E53" s="333">
        <f t="shared" si="17"/>
        <v>0</v>
      </c>
      <c r="F53" s="333">
        <v>2743000</v>
      </c>
      <c r="G53" s="333"/>
      <c r="H53" s="333">
        <f t="shared" si="1"/>
        <v>2743000</v>
      </c>
      <c r="I53" s="40"/>
      <c r="J53" s="333">
        <v>0</v>
      </c>
      <c r="K53" s="333">
        <f t="shared" si="18"/>
        <v>0</v>
      </c>
      <c r="L53" s="333">
        <v>0</v>
      </c>
      <c r="M53" s="333"/>
      <c r="N53" s="333">
        <f t="shared" si="2"/>
        <v>0</v>
      </c>
      <c r="O53" s="40"/>
      <c r="P53" s="333">
        <v>7203</v>
      </c>
      <c r="Q53" s="333">
        <f t="shared" si="19"/>
        <v>0</v>
      </c>
      <c r="R53" s="333">
        <v>7203</v>
      </c>
      <c r="S53" s="333"/>
      <c r="T53" s="333">
        <f t="shared" si="3"/>
        <v>7203</v>
      </c>
      <c r="U53" s="40">
        <f>SUM(C53:O53)</f>
        <v>10972000</v>
      </c>
      <c r="W53" s="48"/>
      <c r="X53" s="48">
        <f t="shared" si="21"/>
        <v>2743000</v>
      </c>
      <c r="Y53" s="48">
        <f t="shared" si="22"/>
        <v>2750203</v>
      </c>
      <c r="Z53" s="48">
        <f t="shared" si="23"/>
        <v>0</v>
      </c>
      <c r="AA53" s="48">
        <f t="shared" si="24"/>
        <v>2750203</v>
      </c>
      <c r="AB53" s="48">
        <f t="shared" si="25"/>
        <v>0</v>
      </c>
      <c r="AC53" s="48">
        <f t="shared" si="26"/>
        <v>2750203</v>
      </c>
    </row>
    <row r="54" spans="1:29" ht="12" customHeight="1" thickBot="1">
      <c r="A54" s="17" t="s">
        <v>23</v>
      </c>
      <c r="B54" s="184" t="s">
        <v>294</v>
      </c>
      <c r="C54" s="190">
        <f>SUM(C55:C59)</f>
        <v>3000000</v>
      </c>
      <c r="D54" s="190">
        <f t="shared" ref="D54:U54" si="27">SUM(D55:D59)</f>
        <v>2700000</v>
      </c>
      <c r="E54" s="190">
        <f t="shared" si="27"/>
        <v>0</v>
      </c>
      <c r="F54" s="190">
        <f t="shared" si="27"/>
        <v>2700000</v>
      </c>
      <c r="G54" s="190">
        <f t="shared" si="27"/>
        <v>0</v>
      </c>
      <c r="H54" s="190">
        <f t="shared" si="27"/>
        <v>2700000</v>
      </c>
      <c r="I54" s="190">
        <f t="shared" si="27"/>
        <v>0</v>
      </c>
      <c r="J54" s="190">
        <f t="shared" si="27"/>
        <v>0</v>
      </c>
      <c r="K54" s="190">
        <f t="shared" si="27"/>
        <v>0</v>
      </c>
      <c r="L54" s="190">
        <f t="shared" si="27"/>
        <v>0</v>
      </c>
      <c r="M54" s="190">
        <f t="shared" si="27"/>
        <v>0</v>
      </c>
      <c r="N54" s="190">
        <f t="shared" si="27"/>
        <v>0</v>
      </c>
      <c r="O54" s="190">
        <f t="shared" si="27"/>
        <v>0</v>
      </c>
      <c r="P54" s="190">
        <f t="shared" si="27"/>
        <v>0</v>
      </c>
      <c r="Q54" s="190">
        <f t="shared" si="27"/>
        <v>0</v>
      </c>
      <c r="R54" s="190">
        <f t="shared" si="27"/>
        <v>0</v>
      </c>
      <c r="S54" s="190">
        <f t="shared" si="27"/>
        <v>0</v>
      </c>
      <c r="T54" s="190">
        <f t="shared" si="27"/>
        <v>0</v>
      </c>
      <c r="U54" s="190">
        <f t="shared" si="27"/>
        <v>11100000</v>
      </c>
      <c r="W54" s="48"/>
      <c r="X54" s="48">
        <f t="shared" si="21"/>
        <v>3000000</v>
      </c>
      <c r="Y54" s="48">
        <f t="shared" si="22"/>
        <v>2700000</v>
      </c>
      <c r="Z54" s="48">
        <f t="shared" si="23"/>
        <v>0</v>
      </c>
      <c r="AA54" s="48">
        <f t="shared" si="24"/>
        <v>2700000</v>
      </c>
      <c r="AB54" s="48">
        <f t="shared" si="25"/>
        <v>0</v>
      </c>
      <c r="AC54" s="48">
        <f t="shared" si="26"/>
        <v>2700000</v>
      </c>
    </row>
    <row r="55" spans="1:29" s="39" customFormat="1" ht="12" customHeight="1">
      <c r="A55" s="68" t="s">
        <v>25</v>
      </c>
      <c r="B55" s="13" t="s">
        <v>144</v>
      </c>
      <c r="C55" s="193">
        <v>3000000</v>
      </c>
      <c r="D55" s="332">
        <v>2700000</v>
      </c>
      <c r="E55" s="332">
        <f t="shared" si="17"/>
        <v>0</v>
      </c>
      <c r="F55" s="332">
        <v>2700000</v>
      </c>
      <c r="G55" s="332"/>
      <c r="H55" s="332">
        <f t="shared" si="1"/>
        <v>2700000</v>
      </c>
      <c r="I55" s="22"/>
      <c r="J55" s="332">
        <v>0</v>
      </c>
      <c r="K55" s="332">
        <f t="shared" si="18"/>
        <v>0</v>
      </c>
      <c r="L55" s="332">
        <v>0</v>
      </c>
      <c r="M55" s="332"/>
      <c r="N55" s="332">
        <f t="shared" si="2"/>
        <v>0</v>
      </c>
      <c r="O55" s="22"/>
      <c r="P55" s="332">
        <v>0</v>
      </c>
      <c r="Q55" s="332">
        <f t="shared" si="19"/>
        <v>0</v>
      </c>
      <c r="R55" s="332">
        <v>0</v>
      </c>
      <c r="S55" s="332"/>
      <c r="T55" s="332">
        <f t="shared" si="3"/>
        <v>0</v>
      </c>
      <c r="U55" s="22">
        <f>SUM(C55:O55)</f>
        <v>11100000</v>
      </c>
      <c r="W55" s="48"/>
      <c r="X55" s="48">
        <f t="shared" si="21"/>
        <v>3000000</v>
      </c>
      <c r="Y55" s="48">
        <f t="shared" si="22"/>
        <v>2700000</v>
      </c>
      <c r="Z55" s="48">
        <f t="shared" si="23"/>
        <v>0</v>
      </c>
      <c r="AA55" s="48">
        <f t="shared" si="24"/>
        <v>2700000</v>
      </c>
      <c r="AB55" s="48">
        <f t="shared" si="25"/>
        <v>0</v>
      </c>
      <c r="AC55" s="48">
        <f t="shared" si="26"/>
        <v>2700000</v>
      </c>
    </row>
    <row r="56" spans="1:29" s="39" customFormat="1" ht="12" customHeight="1">
      <c r="A56" s="68" t="s">
        <v>27</v>
      </c>
      <c r="B56" s="106" t="s">
        <v>145</v>
      </c>
      <c r="C56" s="193"/>
      <c r="D56" s="332">
        <v>0</v>
      </c>
      <c r="E56" s="332">
        <f t="shared" si="17"/>
        <v>0</v>
      </c>
      <c r="F56" s="332">
        <v>0</v>
      </c>
      <c r="G56" s="332"/>
      <c r="H56" s="332">
        <f t="shared" si="1"/>
        <v>0</v>
      </c>
      <c r="I56" s="22"/>
      <c r="J56" s="332">
        <v>0</v>
      </c>
      <c r="K56" s="332">
        <f t="shared" si="18"/>
        <v>0</v>
      </c>
      <c r="L56" s="332">
        <v>0</v>
      </c>
      <c r="M56" s="332"/>
      <c r="N56" s="332">
        <f t="shared" si="2"/>
        <v>0</v>
      </c>
      <c r="O56" s="22"/>
      <c r="P56" s="332">
        <v>0</v>
      </c>
      <c r="Q56" s="332">
        <f t="shared" si="19"/>
        <v>0</v>
      </c>
      <c r="R56" s="332">
        <v>0</v>
      </c>
      <c r="S56" s="332"/>
      <c r="T56" s="332">
        <f t="shared" si="3"/>
        <v>0</v>
      </c>
      <c r="U56" s="22"/>
      <c r="W56" s="48"/>
      <c r="X56" s="48">
        <f t="shared" si="21"/>
        <v>0</v>
      </c>
      <c r="Y56" s="48">
        <f t="shared" si="22"/>
        <v>0</v>
      </c>
      <c r="Z56" s="48">
        <f t="shared" si="23"/>
        <v>0</v>
      </c>
      <c r="AA56" s="48">
        <f t="shared" si="24"/>
        <v>0</v>
      </c>
      <c r="AB56" s="48">
        <f t="shared" si="25"/>
        <v>0</v>
      </c>
      <c r="AC56" s="48">
        <f t="shared" si="26"/>
        <v>0</v>
      </c>
    </row>
    <row r="57" spans="1:29" ht="12" customHeight="1">
      <c r="A57" s="68" t="s">
        <v>29</v>
      </c>
      <c r="B57" s="106" t="s">
        <v>146</v>
      </c>
      <c r="C57" s="197"/>
      <c r="D57" s="333">
        <v>0</v>
      </c>
      <c r="E57" s="333">
        <f t="shared" si="17"/>
        <v>0</v>
      </c>
      <c r="F57" s="333">
        <v>0</v>
      </c>
      <c r="G57" s="333"/>
      <c r="H57" s="333">
        <f t="shared" si="1"/>
        <v>0</v>
      </c>
      <c r="I57" s="40"/>
      <c r="J57" s="333">
        <v>0</v>
      </c>
      <c r="K57" s="333">
        <f t="shared" si="18"/>
        <v>0</v>
      </c>
      <c r="L57" s="333">
        <v>0</v>
      </c>
      <c r="M57" s="333"/>
      <c r="N57" s="333">
        <f t="shared" si="2"/>
        <v>0</v>
      </c>
      <c r="O57" s="40"/>
      <c r="P57" s="333">
        <v>0</v>
      </c>
      <c r="Q57" s="333">
        <f t="shared" si="19"/>
        <v>0</v>
      </c>
      <c r="R57" s="333">
        <v>0</v>
      </c>
      <c r="S57" s="333"/>
      <c r="T57" s="333">
        <f t="shared" si="3"/>
        <v>0</v>
      </c>
      <c r="U57" s="40">
        <f>SUM(C57:O57)</f>
        <v>0</v>
      </c>
      <c r="W57" s="48"/>
      <c r="X57" s="48">
        <f t="shared" si="21"/>
        <v>0</v>
      </c>
      <c r="Y57" s="48">
        <f t="shared" si="22"/>
        <v>0</v>
      </c>
      <c r="Z57" s="48">
        <f t="shared" si="23"/>
        <v>0</v>
      </c>
      <c r="AA57" s="48">
        <f t="shared" si="24"/>
        <v>0</v>
      </c>
      <c r="AB57" s="48">
        <f t="shared" si="25"/>
        <v>0</v>
      </c>
      <c r="AC57" s="48">
        <f t="shared" si="26"/>
        <v>0</v>
      </c>
    </row>
    <row r="58" spans="1:29" ht="12" customHeight="1">
      <c r="A58" s="68" t="s">
        <v>31</v>
      </c>
      <c r="B58" s="106" t="s">
        <v>147</v>
      </c>
      <c r="C58" s="197"/>
      <c r="D58" s="333">
        <v>0</v>
      </c>
      <c r="E58" s="333">
        <f t="shared" si="17"/>
        <v>0</v>
      </c>
      <c r="F58" s="333">
        <v>0</v>
      </c>
      <c r="G58" s="333"/>
      <c r="H58" s="333">
        <f t="shared" si="1"/>
        <v>0</v>
      </c>
      <c r="I58" s="40"/>
      <c r="J58" s="333">
        <v>0</v>
      </c>
      <c r="K58" s="333">
        <f t="shared" si="18"/>
        <v>0</v>
      </c>
      <c r="L58" s="333">
        <v>0</v>
      </c>
      <c r="M58" s="333"/>
      <c r="N58" s="333">
        <f t="shared" si="2"/>
        <v>0</v>
      </c>
      <c r="O58" s="40"/>
      <c r="P58" s="333">
        <v>0</v>
      </c>
      <c r="Q58" s="333">
        <f t="shared" si="19"/>
        <v>0</v>
      </c>
      <c r="R58" s="333">
        <v>0</v>
      </c>
      <c r="S58" s="333"/>
      <c r="T58" s="333">
        <f t="shared" si="3"/>
        <v>0</v>
      </c>
      <c r="U58" s="40"/>
      <c r="W58" s="48"/>
      <c r="X58" s="48">
        <f t="shared" si="21"/>
        <v>0</v>
      </c>
      <c r="Y58" s="48">
        <f t="shared" si="22"/>
        <v>0</v>
      </c>
      <c r="Z58" s="48">
        <f t="shared" si="23"/>
        <v>0</v>
      </c>
      <c r="AA58" s="48">
        <f t="shared" si="24"/>
        <v>0</v>
      </c>
      <c r="AB58" s="48">
        <f t="shared" si="25"/>
        <v>0</v>
      </c>
      <c r="AC58" s="48">
        <f t="shared" si="26"/>
        <v>0</v>
      </c>
    </row>
    <row r="59" spans="1:29" ht="12" customHeight="1">
      <c r="A59" s="68" t="s">
        <v>33</v>
      </c>
      <c r="B59" s="107" t="s">
        <v>148</v>
      </c>
      <c r="C59" s="197"/>
      <c r="D59" s="333">
        <v>0</v>
      </c>
      <c r="E59" s="333">
        <f t="shared" si="17"/>
        <v>0</v>
      </c>
      <c r="F59" s="333">
        <v>0</v>
      </c>
      <c r="G59" s="333"/>
      <c r="H59" s="333">
        <f t="shared" si="1"/>
        <v>0</v>
      </c>
      <c r="I59" s="40"/>
      <c r="J59" s="333">
        <v>0</v>
      </c>
      <c r="K59" s="333">
        <f t="shared" si="18"/>
        <v>0</v>
      </c>
      <c r="L59" s="333">
        <v>0</v>
      </c>
      <c r="M59" s="333"/>
      <c r="N59" s="333">
        <f t="shared" si="2"/>
        <v>0</v>
      </c>
      <c r="O59" s="40"/>
      <c r="P59" s="333">
        <v>0</v>
      </c>
      <c r="Q59" s="333">
        <f t="shared" si="19"/>
        <v>0</v>
      </c>
      <c r="R59" s="333">
        <v>0</v>
      </c>
      <c r="S59" s="333"/>
      <c r="T59" s="333">
        <f t="shared" si="3"/>
        <v>0</v>
      </c>
      <c r="U59" s="40">
        <f>SUM(C59:O59)</f>
        <v>0</v>
      </c>
      <c r="W59" s="48"/>
      <c r="X59" s="48">
        <f t="shared" si="21"/>
        <v>0</v>
      </c>
      <c r="Y59" s="48">
        <f t="shared" si="22"/>
        <v>0</v>
      </c>
      <c r="Z59" s="48">
        <f t="shared" si="23"/>
        <v>0</v>
      </c>
      <c r="AA59" s="48">
        <f t="shared" si="24"/>
        <v>0</v>
      </c>
      <c r="AB59" s="48">
        <f t="shared" si="25"/>
        <v>0</v>
      </c>
      <c r="AC59" s="48">
        <f t="shared" si="26"/>
        <v>0</v>
      </c>
    </row>
    <row r="60" spans="1:29" ht="12" customHeight="1" thickBot="1">
      <c r="A60" s="12" t="s">
        <v>31</v>
      </c>
      <c r="B60" s="183" t="s">
        <v>295</v>
      </c>
      <c r="C60" s="259"/>
      <c r="D60" s="616">
        <v>0</v>
      </c>
      <c r="E60" s="616">
        <f t="shared" si="17"/>
        <v>0</v>
      </c>
      <c r="F60" s="616">
        <v>0</v>
      </c>
      <c r="G60" s="616"/>
      <c r="H60" s="616">
        <f t="shared" si="1"/>
        <v>0</v>
      </c>
      <c r="I60" s="256"/>
      <c r="J60" s="616">
        <v>0</v>
      </c>
      <c r="K60" s="616">
        <f t="shared" si="18"/>
        <v>0</v>
      </c>
      <c r="L60" s="616">
        <v>0</v>
      </c>
      <c r="M60" s="616"/>
      <c r="N60" s="616">
        <f t="shared" si="2"/>
        <v>0</v>
      </c>
      <c r="O60" s="256"/>
      <c r="P60" s="616">
        <v>0</v>
      </c>
      <c r="Q60" s="616">
        <f t="shared" si="19"/>
        <v>0</v>
      </c>
      <c r="R60" s="616">
        <v>0</v>
      </c>
      <c r="S60" s="616"/>
      <c r="T60" s="616">
        <f t="shared" si="3"/>
        <v>0</v>
      </c>
      <c r="U60" s="256">
        <f>SUM(C60:O60)</f>
        <v>0</v>
      </c>
      <c r="W60" s="48"/>
      <c r="X60" s="48">
        <f t="shared" si="21"/>
        <v>0</v>
      </c>
      <c r="Y60" s="48">
        <f t="shared" si="22"/>
        <v>0</v>
      </c>
      <c r="Z60" s="48">
        <f t="shared" si="23"/>
        <v>0</v>
      </c>
      <c r="AA60" s="48">
        <f t="shared" si="24"/>
        <v>0</v>
      </c>
      <c r="AB60" s="48">
        <f t="shared" si="25"/>
        <v>0</v>
      </c>
      <c r="AC60" s="48">
        <f t="shared" si="26"/>
        <v>0</v>
      </c>
    </row>
    <row r="61" spans="1:29" ht="12" customHeight="1" thickBot="1">
      <c r="A61" s="258" t="s">
        <v>296</v>
      </c>
      <c r="B61" s="18" t="s">
        <v>193</v>
      </c>
      <c r="C61" s="260"/>
      <c r="D61" s="617">
        <v>0</v>
      </c>
      <c r="E61" s="617">
        <f t="shared" si="17"/>
        <v>0</v>
      </c>
      <c r="F61" s="617">
        <v>0</v>
      </c>
      <c r="G61" s="617"/>
      <c r="H61" s="617">
        <f t="shared" si="1"/>
        <v>0</v>
      </c>
      <c r="I61" s="257"/>
      <c r="J61" s="617">
        <v>0</v>
      </c>
      <c r="K61" s="617">
        <f t="shared" si="18"/>
        <v>0</v>
      </c>
      <c r="L61" s="617">
        <v>0</v>
      </c>
      <c r="M61" s="617"/>
      <c r="N61" s="617">
        <f t="shared" si="2"/>
        <v>0</v>
      </c>
      <c r="O61" s="257"/>
      <c r="P61" s="617">
        <v>0</v>
      </c>
      <c r="Q61" s="617">
        <f t="shared" si="19"/>
        <v>0</v>
      </c>
      <c r="R61" s="617">
        <v>0</v>
      </c>
      <c r="S61" s="617"/>
      <c r="T61" s="617">
        <f t="shared" si="3"/>
        <v>0</v>
      </c>
      <c r="U61" s="257"/>
      <c r="W61" s="48"/>
      <c r="X61" s="48">
        <f t="shared" si="21"/>
        <v>0</v>
      </c>
      <c r="Y61" s="48">
        <f t="shared" si="22"/>
        <v>0</v>
      </c>
      <c r="Z61" s="48">
        <f t="shared" si="23"/>
        <v>0</v>
      </c>
      <c r="AA61" s="48">
        <f t="shared" si="24"/>
        <v>0</v>
      </c>
      <c r="AB61" s="48">
        <f t="shared" si="25"/>
        <v>0</v>
      </c>
      <c r="AC61" s="48">
        <f t="shared" si="26"/>
        <v>0</v>
      </c>
    </row>
    <row r="62" spans="1:29" ht="15" customHeight="1" thickBot="1">
      <c r="A62" s="17" t="s">
        <v>151</v>
      </c>
      <c r="B62" s="41" t="s">
        <v>297</v>
      </c>
      <c r="C62" s="196">
        <f>+C48+C54+C61</f>
        <v>181382354</v>
      </c>
      <c r="D62" s="196">
        <f t="shared" ref="D62:T62" si="28">+D48+D54+D61</f>
        <v>171825249</v>
      </c>
      <c r="E62" s="196">
        <f t="shared" si="28"/>
        <v>-190914</v>
      </c>
      <c r="F62" s="196">
        <f t="shared" si="28"/>
        <v>171634335</v>
      </c>
      <c r="G62" s="196">
        <f t="shared" si="28"/>
        <v>0</v>
      </c>
      <c r="H62" s="196">
        <f t="shared" si="28"/>
        <v>171634335</v>
      </c>
      <c r="I62" s="196">
        <f t="shared" si="28"/>
        <v>7240000</v>
      </c>
      <c r="J62" s="196">
        <f t="shared" si="28"/>
        <v>7430020</v>
      </c>
      <c r="K62" s="196">
        <f t="shared" si="28"/>
        <v>3030483</v>
      </c>
      <c r="L62" s="196">
        <f t="shared" si="28"/>
        <v>10460503</v>
      </c>
      <c r="M62" s="196">
        <f t="shared" si="28"/>
        <v>0</v>
      </c>
      <c r="N62" s="196">
        <f t="shared" si="28"/>
        <v>10460503</v>
      </c>
      <c r="O62" s="196">
        <f t="shared" si="28"/>
        <v>69531000</v>
      </c>
      <c r="P62" s="196">
        <f t="shared" si="28"/>
        <v>74615012</v>
      </c>
      <c r="Q62" s="196">
        <f t="shared" si="28"/>
        <v>-2278541</v>
      </c>
      <c r="R62" s="196">
        <f t="shared" si="28"/>
        <v>72336471</v>
      </c>
      <c r="S62" s="196">
        <f t="shared" si="28"/>
        <v>0</v>
      </c>
      <c r="T62" s="196">
        <f t="shared" si="28"/>
        <v>72336471</v>
      </c>
      <c r="U62" s="196">
        <f t="shared" ref="U62" si="29">+U48+U54+U61</f>
        <v>804437868</v>
      </c>
      <c r="W62" s="48"/>
      <c r="X62" s="48">
        <f t="shared" si="21"/>
        <v>258153354</v>
      </c>
      <c r="Y62" s="48">
        <f t="shared" si="22"/>
        <v>253870281</v>
      </c>
      <c r="Z62" s="48">
        <f t="shared" si="23"/>
        <v>561028</v>
      </c>
      <c r="AA62" s="48">
        <f t="shared" si="24"/>
        <v>254431309</v>
      </c>
      <c r="AB62" s="48">
        <f t="shared" si="25"/>
        <v>0</v>
      </c>
      <c r="AC62" s="48">
        <f t="shared" si="26"/>
        <v>254431309</v>
      </c>
    </row>
    <row r="63" spans="1:29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</row>
    <row r="64" spans="1:29" ht="15" hidden="1" customHeight="1" thickBot="1">
      <c r="A64" s="45" t="s">
        <v>298</v>
      </c>
      <c r="B64" s="46"/>
      <c r="C64" s="507">
        <v>35.75</v>
      </c>
      <c r="D64" s="507"/>
      <c r="E64" s="507"/>
      <c r="F64" s="507"/>
      <c r="G64" s="507"/>
      <c r="H64" s="507"/>
      <c r="I64" s="507">
        <v>2</v>
      </c>
      <c r="J64" s="507"/>
      <c r="K64" s="507"/>
      <c r="L64" s="507"/>
      <c r="M64" s="507"/>
      <c r="N64" s="507"/>
      <c r="O64" s="507">
        <v>20</v>
      </c>
      <c r="P64" s="507"/>
      <c r="Q64" s="507"/>
      <c r="R64" s="507"/>
      <c r="S64" s="507"/>
      <c r="T64" s="507"/>
      <c r="U64" s="507">
        <f>SUM(C64:O64)</f>
        <v>57.75</v>
      </c>
    </row>
    <row r="65" spans="1:21" ht="14.25" hidden="1" customHeight="1" thickBot="1">
      <c r="A65" s="45" t="s">
        <v>299</v>
      </c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</row>
  </sheetData>
  <sheetProtection formatCells="0"/>
  <mergeCells count="3">
    <mergeCell ref="C4:O4"/>
    <mergeCell ref="C2:U2"/>
    <mergeCell ref="U3:U4"/>
  </mergeCells>
  <phoneticPr fontId="32" type="noConversion"/>
  <printOptions horizontalCentered="1"/>
  <pageMargins left="7.874015748031496E-2" right="7.874015748031496E-2" top="0.74803149606299213" bottom="0.35433070866141736" header="0.31496062992125984" footer="0.31496062992125984"/>
  <pageSetup paperSize="9" scale="75" orientation="landscape" verticalDpi="300" r:id="rId1"/>
  <headerFooter alignWithMargins="0">
    <oddHeader xml:space="preserve">&amp;C&amp;"-,Félkövér"&amp;14Bonyhádi Közös Önkormányzati Hivatal
 bevételei és kiadásai előirányzat csoport és kiemelt előirányzat szerinti bontásban&amp;R&amp;"-,Félkövér dőlt"&amp;12 4. melléklet
</oddHeader>
  </headerFooter>
  <rowBreaks count="1" manualBreakCount="1">
    <brk id="45" max="17" man="1"/>
  </rowBreaks>
  <colBreaks count="1" manualBreakCount="1">
    <brk id="14" max="64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X137"/>
  <sheetViews>
    <sheetView view="pageBreakPreview" zoomScale="115" zoomScaleNormal="130" zoomScaleSheetLayoutView="115" workbookViewId="0">
      <pane xSplit="2" ySplit="3" topLeftCell="C16" activePane="bottomRight" state="frozen"/>
      <selection activeCell="A64" sqref="A64:XFD65"/>
      <selection pane="topRight" activeCell="A64" sqref="A64:XFD65"/>
      <selection pane="bottomLeft" activeCell="A64" sqref="A64:XFD65"/>
      <selection pane="bottomRight" activeCell="S2" activeCellId="2" sqref="C1:U1048576 C1:U1048576 C1:U1048576"/>
    </sheetView>
  </sheetViews>
  <sheetFormatPr defaultRowHeight="11.25"/>
  <cols>
    <col min="1" max="1" width="9.7109375" style="643" customWidth="1"/>
    <col min="2" max="2" width="65.5703125" style="634" customWidth="1"/>
    <col min="3" max="3" width="11.140625" style="634" bestFit="1" customWidth="1"/>
    <col min="4" max="6" width="11.140625" style="634" customWidth="1"/>
    <col min="7" max="8" width="11.140625" style="634" hidden="1" customWidth="1"/>
    <col min="9" max="10" width="10.140625" style="634" customWidth="1"/>
    <col min="11" max="12" width="11.140625" style="634" customWidth="1"/>
    <col min="13" max="14" width="11.140625" style="634" hidden="1" customWidth="1"/>
    <col min="15" max="15" width="10" style="634" bestFit="1" customWidth="1"/>
    <col min="16" max="16" width="10" style="634" customWidth="1"/>
    <col min="17" max="18" width="11.140625" style="634" customWidth="1"/>
    <col min="19" max="20" width="11.140625" style="634" hidden="1" customWidth="1"/>
    <col min="21" max="21" width="9.5703125" style="634" hidden="1" customWidth="1"/>
    <col min="22" max="29" width="9.5703125" style="634" customWidth="1"/>
    <col min="30" max="30" width="9.140625" style="634"/>
    <col min="31" max="32" width="9.5703125" style="634" customWidth="1"/>
    <col min="33" max="41" width="9.140625" style="634" customWidth="1"/>
    <col min="42" max="44" width="9.140625" style="634"/>
    <col min="45" max="46" width="10.85546875" style="634" bestFit="1" customWidth="1"/>
    <col min="47" max="47" width="8.7109375" style="634" bestFit="1" customWidth="1"/>
    <col min="48" max="48" width="10.85546875" style="634" bestFit="1" customWidth="1"/>
    <col min="49" max="267" width="9.140625" style="634"/>
    <col min="268" max="268" width="11.85546875" style="634" customWidth="1"/>
    <col min="269" max="269" width="67.85546875" style="634" customWidth="1"/>
    <col min="270" max="270" width="21.42578125" style="634" customWidth="1"/>
    <col min="271" max="16384" width="9.140625" style="634"/>
  </cols>
  <sheetData>
    <row r="1" spans="1:50" s="624" customFormat="1" ht="12" thickBot="1">
      <c r="A1" s="623" t="s">
        <v>267</v>
      </c>
      <c r="B1" s="274" t="s">
        <v>268</v>
      </c>
      <c r="C1" s="754" t="s">
        <v>302</v>
      </c>
      <c r="D1" s="755"/>
      <c r="E1" s="755" t="s">
        <v>302</v>
      </c>
      <c r="F1" s="755" t="s">
        <v>302</v>
      </c>
      <c r="G1" s="755" t="s">
        <v>302</v>
      </c>
      <c r="H1" s="755" t="s">
        <v>302</v>
      </c>
      <c r="I1" s="755"/>
      <c r="J1" s="755"/>
      <c r="K1" s="755" t="s">
        <v>302</v>
      </c>
      <c r="L1" s="755"/>
      <c r="M1" s="755"/>
      <c r="N1" s="755" t="s">
        <v>302</v>
      </c>
      <c r="O1" s="755"/>
      <c r="P1" s="755"/>
      <c r="Q1" s="755" t="s">
        <v>302</v>
      </c>
      <c r="R1" s="755"/>
      <c r="S1" s="755"/>
      <c r="T1" s="755" t="s">
        <v>302</v>
      </c>
      <c r="U1" s="756"/>
      <c r="V1" s="690"/>
      <c r="W1" s="690"/>
      <c r="X1" s="690"/>
      <c r="Y1" s="690"/>
      <c r="Z1" s="690"/>
      <c r="AA1" s="690"/>
      <c r="AB1" s="690"/>
      <c r="AC1" s="690"/>
    </row>
    <row r="2" spans="1:50" s="625" customFormat="1" ht="53.25" thickBot="1">
      <c r="A2" s="273">
        <v>1</v>
      </c>
      <c r="B2" s="274">
        <v>2</v>
      </c>
      <c r="C2" s="189" t="s">
        <v>274</v>
      </c>
      <c r="D2" s="687" t="s">
        <v>812</v>
      </c>
      <c r="E2" s="619" t="s">
        <v>746</v>
      </c>
      <c r="F2" s="331" t="s">
        <v>793</v>
      </c>
      <c r="G2" s="619" t="s">
        <v>777</v>
      </c>
      <c r="H2" s="619" t="s">
        <v>747</v>
      </c>
      <c r="I2" s="331" t="s">
        <v>275</v>
      </c>
      <c r="J2" s="687" t="s">
        <v>812</v>
      </c>
      <c r="K2" s="619" t="s">
        <v>746</v>
      </c>
      <c r="L2" s="331" t="s">
        <v>793</v>
      </c>
      <c r="M2" s="619" t="s">
        <v>777</v>
      </c>
      <c r="N2" s="619" t="s">
        <v>747</v>
      </c>
      <c r="O2" s="179" t="s">
        <v>301</v>
      </c>
      <c r="P2" s="687" t="s">
        <v>812</v>
      </c>
      <c r="Q2" s="619" t="s">
        <v>746</v>
      </c>
      <c r="R2" s="619" t="s">
        <v>793</v>
      </c>
      <c r="S2" s="619" t="s">
        <v>777</v>
      </c>
      <c r="T2" s="619" t="s">
        <v>747</v>
      </c>
      <c r="U2" s="757" t="s">
        <v>276</v>
      </c>
      <c r="V2" s="691"/>
      <c r="W2" s="691"/>
      <c r="X2" s="691"/>
      <c r="Y2" s="691"/>
      <c r="Z2" s="691"/>
      <c r="AA2" s="691"/>
      <c r="AB2" s="691"/>
      <c r="AC2" s="691"/>
      <c r="AE2" s="189" t="s">
        <v>274</v>
      </c>
      <c r="AF2" s="619" t="s">
        <v>747</v>
      </c>
      <c r="AG2" s="619" t="s">
        <v>746</v>
      </c>
      <c r="AH2" s="331" t="s">
        <v>793</v>
      </c>
      <c r="AI2" s="619" t="s">
        <v>777</v>
      </c>
      <c r="AJ2" s="619" t="s">
        <v>747</v>
      </c>
      <c r="AK2" s="331" t="s">
        <v>275</v>
      </c>
      <c r="AL2" s="619" t="s">
        <v>747</v>
      </c>
      <c r="AM2" s="619" t="s">
        <v>746</v>
      </c>
      <c r="AN2" s="331" t="s">
        <v>793</v>
      </c>
      <c r="AO2" s="619" t="s">
        <v>777</v>
      </c>
      <c r="AP2" s="619" t="s">
        <v>747</v>
      </c>
      <c r="AQ2" s="179" t="s">
        <v>301</v>
      </c>
      <c r="AR2" s="619" t="s">
        <v>747</v>
      </c>
      <c r="AS2" s="619" t="s">
        <v>746</v>
      </c>
      <c r="AT2" s="619" t="s">
        <v>793</v>
      </c>
      <c r="AU2" s="619" t="s">
        <v>777</v>
      </c>
      <c r="AV2" s="619" t="s">
        <v>747</v>
      </c>
    </row>
    <row r="3" spans="1:50" s="625" customFormat="1" ht="15.75" customHeight="1" thickBot="1">
      <c r="A3" s="626"/>
      <c r="B3" s="627" t="s">
        <v>183</v>
      </c>
      <c r="C3" s="762" t="s">
        <v>277</v>
      </c>
      <c r="D3" s="761"/>
      <c r="E3" s="761"/>
      <c r="F3" s="761"/>
      <c r="G3" s="761"/>
      <c r="H3" s="761"/>
      <c r="I3" s="761" t="s">
        <v>277</v>
      </c>
      <c r="J3" s="761"/>
      <c r="K3" s="761"/>
      <c r="L3" s="761"/>
      <c r="M3" s="761"/>
      <c r="N3" s="761"/>
      <c r="O3" s="759" t="s">
        <v>277</v>
      </c>
      <c r="P3" s="759"/>
      <c r="Q3" s="759"/>
      <c r="R3" s="759"/>
      <c r="S3" s="759"/>
      <c r="T3" s="760"/>
      <c r="U3" s="758"/>
      <c r="V3" s="691"/>
      <c r="W3" s="691"/>
      <c r="X3" s="691"/>
      <c r="Y3" s="691"/>
      <c r="Z3" s="691"/>
      <c r="AA3" s="691"/>
      <c r="AB3" s="691"/>
      <c r="AC3" s="691"/>
    </row>
    <row r="4" spans="1:50" s="625" customFormat="1" ht="12" thickBot="1">
      <c r="A4" s="49" t="s">
        <v>12</v>
      </c>
      <c r="B4" s="309" t="s">
        <v>13</v>
      </c>
      <c r="C4" s="317">
        <f>+C5+C6+C7+C8+C9+C10</f>
        <v>810282300</v>
      </c>
      <c r="D4" s="317">
        <f t="shared" ref="D4:U4" si="0">+D5+D6+D7+D8+D9+D10</f>
        <v>837175291</v>
      </c>
      <c r="E4" s="317">
        <f t="shared" si="0"/>
        <v>26541457</v>
      </c>
      <c r="F4" s="317">
        <f t="shared" si="0"/>
        <v>863716748</v>
      </c>
      <c r="G4" s="317">
        <f t="shared" si="0"/>
        <v>0</v>
      </c>
      <c r="H4" s="317">
        <f t="shared" si="0"/>
        <v>863716748</v>
      </c>
      <c r="I4" s="317">
        <f t="shared" si="0"/>
        <v>0</v>
      </c>
      <c r="J4" s="317">
        <f t="shared" si="0"/>
        <v>5624762</v>
      </c>
      <c r="K4" s="317">
        <f t="shared" si="0"/>
        <v>-767127</v>
      </c>
      <c r="L4" s="317">
        <f t="shared" si="0"/>
        <v>4857635</v>
      </c>
      <c r="M4" s="317">
        <f t="shared" si="0"/>
        <v>0</v>
      </c>
      <c r="N4" s="317">
        <f t="shared" si="0"/>
        <v>4857635</v>
      </c>
      <c r="O4" s="317">
        <f t="shared" si="0"/>
        <v>0</v>
      </c>
      <c r="P4" s="317">
        <f t="shared" si="0"/>
        <v>643128</v>
      </c>
      <c r="Q4" s="317">
        <f t="shared" si="0"/>
        <v>125457</v>
      </c>
      <c r="R4" s="317">
        <f t="shared" si="0"/>
        <v>768585</v>
      </c>
      <c r="S4" s="317">
        <f t="shared" si="0"/>
        <v>0</v>
      </c>
      <c r="T4" s="317">
        <f t="shared" si="0"/>
        <v>768585</v>
      </c>
      <c r="U4" s="317">
        <f t="shared" si="0"/>
        <v>3416005449</v>
      </c>
      <c r="V4" s="692"/>
      <c r="W4" s="692"/>
      <c r="X4" s="692"/>
      <c r="Y4" s="692"/>
      <c r="Z4" s="692"/>
      <c r="AA4" s="692"/>
      <c r="AB4" s="692"/>
      <c r="AC4" s="692"/>
      <c r="AS4" s="638">
        <f t="shared" ref="AS4:AS67" si="1">SUM(C4,I4,O4)</f>
        <v>810282300</v>
      </c>
      <c r="AT4" s="638">
        <f t="shared" ref="AT4:AT67" si="2">SUM(D4,J4,P4)</f>
        <v>843443181</v>
      </c>
      <c r="AU4" s="638">
        <f t="shared" ref="AU4:AU67" si="3">SUM(E4,K4,Q4)</f>
        <v>25899787</v>
      </c>
      <c r="AV4" s="638">
        <f t="shared" ref="AV4:AV67" si="4">SUM(F4,L4,R4)</f>
        <v>869342968</v>
      </c>
      <c r="AW4" s="638">
        <f t="shared" ref="AW4:AW67" si="5">SUM(G4,M4,S4)</f>
        <v>0</v>
      </c>
      <c r="AX4" s="638">
        <f t="shared" ref="AX4:AX67" si="6">SUM(H4,N4,T4)</f>
        <v>869342968</v>
      </c>
    </row>
    <row r="5" spans="1:50" s="628" customFormat="1">
      <c r="A5" s="51" t="s">
        <v>14</v>
      </c>
      <c r="B5" s="310" t="s">
        <v>15</v>
      </c>
      <c r="C5" s="303">
        <v>254727629</v>
      </c>
      <c r="D5" s="176">
        <v>254727629</v>
      </c>
      <c r="E5" s="176">
        <f>F5-D5</f>
        <v>0</v>
      </c>
      <c r="F5" s="303">
        <v>254727629</v>
      </c>
      <c r="G5" s="176"/>
      <c r="H5" s="176">
        <f>SUM(F5:G5)</f>
        <v>254727629</v>
      </c>
      <c r="I5" s="70"/>
      <c r="J5" s="176">
        <v>0</v>
      </c>
      <c r="K5" s="176">
        <f>L5-J5</f>
        <v>0</v>
      </c>
      <c r="L5" s="176">
        <v>0</v>
      </c>
      <c r="M5" s="176"/>
      <c r="N5" s="176">
        <f>SUM(L5:M5)</f>
        <v>0</v>
      </c>
      <c r="O5" s="70"/>
      <c r="P5" s="176">
        <v>0</v>
      </c>
      <c r="Q5" s="176">
        <f>R5-P5</f>
        <v>0</v>
      </c>
      <c r="R5" s="176">
        <v>0</v>
      </c>
      <c r="S5" s="176"/>
      <c r="T5" s="176">
        <f>SUM(R5:S5)</f>
        <v>0</v>
      </c>
      <c r="U5" s="70">
        <f t="shared" ref="U5:U10" si="7">SUM(C5:O5)</f>
        <v>1018910516</v>
      </c>
      <c r="V5" s="693"/>
      <c r="W5" s="693"/>
      <c r="X5" s="693"/>
      <c r="Y5" s="693"/>
      <c r="Z5" s="693"/>
      <c r="AA5" s="693"/>
      <c r="AB5" s="693"/>
      <c r="AC5" s="693"/>
      <c r="AS5" s="638">
        <f t="shared" si="1"/>
        <v>254727629</v>
      </c>
      <c r="AT5" s="638">
        <f t="shared" si="2"/>
        <v>254727629</v>
      </c>
      <c r="AU5" s="638">
        <f t="shared" si="3"/>
        <v>0</v>
      </c>
      <c r="AV5" s="638">
        <f t="shared" si="4"/>
        <v>254727629</v>
      </c>
      <c r="AW5" s="638">
        <f t="shared" si="5"/>
        <v>0</v>
      </c>
      <c r="AX5" s="638">
        <f t="shared" si="6"/>
        <v>254727629</v>
      </c>
    </row>
    <row r="6" spans="1:50" s="629" customFormat="1">
      <c r="A6" s="275" t="s">
        <v>16</v>
      </c>
      <c r="B6" s="311" t="s">
        <v>17</v>
      </c>
      <c r="C6" s="304">
        <v>280295534</v>
      </c>
      <c r="D6" s="52">
        <v>282465934</v>
      </c>
      <c r="E6" s="52">
        <f t="shared" ref="E6:E10" si="8">F6-D6</f>
        <v>4083866</v>
      </c>
      <c r="F6" s="304">
        <v>286549800</v>
      </c>
      <c r="G6" s="52"/>
      <c r="H6" s="52">
        <f t="shared" ref="H6:H69" si="9">SUM(F6:G6)</f>
        <v>286549800</v>
      </c>
      <c r="I6" s="73"/>
      <c r="J6" s="52">
        <v>0</v>
      </c>
      <c r="K6" s="52">
        <f t="shared" ref="K6:K10" si="10">L6-J6</f>
        <v>0</v>
      </c>
      <c r="L6" s="52">
        <v>0</v>
      </c>
      <c r="M6" s="52"/>
      <c r="N6" s="52">
        <f t="shared" ref="N6:N69" si="11">SUM(L6:M6)</f>
        <v>0</v>
      </c>
      <c r="O6" s="73"/>
      <c r="P6" s="52">
        <v>0</v>
      </c>
      <c r="Q6" s="52">
        <f t="shared" ref="Q6:Q10" si="12">R6-P6</f>
        <v>0</v>
      </c>
      <c r="R6" s="52">
        <v>0</v>
      </c>
      <c r="S6" s="52"/>
      <c r="T6" s="52">
        <f t="shared" ref="T6:T69" si="13">SUM(R6:S6)</f>
        <v>0</v>
      </c>
      <c r="U6" s="73">
        <f t="shared" si="7"/>
        <v>1139944934</v>
      </c>
      <c r="V6" s="693"/>
      <c r="W6" s="693"/>
      <c r="X6" s="693"/>
      <c r="Y6" s="693"/>
      <c r="Z6" s="693"/>
      <c r="AA6" s="693"/>
      <c r="AB6" s="693"/>
      <c r="AC6" s="693"/>
      <c r="AS6" s="638">
        <f t="shared" si="1"/>
        <v>280295534</v>
      </c>
      <c r="AT6" s="638">
        <f t="shared" si="2"/>
        <v>282465934</v>
      </c>
      <c r="AU6" s="638">
        <f t="shared" si="3"/>
        <v>4083866</v>
      </c>
      <c r="AV6" s="638">
        <f t="shared" si="4"/>
        <v>286549800</v>
      </c>
      <c r="AW6" s="638">
        <f t="shared" si="5"/>
        <v>0</v>
      </c>
      <c r="AX6" s="638">
        <f t="shared" si="6"/>
        <v>286549800</v>
      </c>
    </row>
    <row r="7" spans="1:50" s="629" customFormat="1">
      <c r="A7" s="275" t="s">
        <v>18</v>
      </c>
      <c r="B7" s="311" t="s">
        <v>637</v>
      </c>
      <c r="C7" s="304">
        <v>249687257</v>
      </c>
      <c r="D7" s="52">
        <v>275060665</v>
      </c>
      <c r="E7" s="52">
        <f t="shared" si="8"/>
        <v>-10093998</v>
      </c>
      <c r="F7" s="52">
        <v>264966667</v>
      </c>
      <c r="G7" s="52"/>
      <c r="H7" s="52">
        <f t="shared" si="9"/>
        <v>264966667</v>
      </c>
      <c r="I7" s="73"/>
      <c r="J7" s="52">
        <v>0</v>
      </c>
      <c r="K7" s="52">
        <f t="shared" si="10"/>
        <v>0</v>
      </c>
      <c r="L7" s="52">
        <v>0</v>
      </c>
      <c r="M7" s="52"/>
      <c r="N7" s="52">
        <f t="shared" si="11"/>
        <v>0</v>
      </c>
      <c r="O7" s="73"/>
      <c r="P7" s="52">
        <v>0</v>
      </c>
      <c r="Q7" s="52">
        <f t="shared" si="12"/>
        <v>0</v>
      </c>
      <c r="R7" s="52">
        <v>0</v>
      </c>
      <c r="S7" s="52"/>
      <c r="T7" s="52">
        <f t="shared" si="13"/>
        <v>0</v>
      </c>
      <c r="U7" s="73">
        <f t="shared" si="7"/>
        <v>1044587258</v>
      </c>
      <c r="V7" s="693"/>
      <c r="W7" s="693"/>
      <c r="X7" s="693"/>
      <c r="Y7" s="693"/>
      <c r="Z7" s="693"/>
      <c r="AA7" s="693"/>
      <c r="AB7" s="693"/>
      <c r="AC7" s="693"/>
      <c r="AS7" s="638">
        <f t="shared" si="1"/>
        <v>249687257</v>
      </c>
      <c r="AT7" s="638">
        <f t="shared" si="2"/>
        <v>275060665</v>
      </c>
      <c r="AU7" s="638">
        <f t="shared" si="3"/>
        <v>-10093998</v>
      </c>
      <c r="AV7" s="638">
        <f t="shared" si="4"/>
        <v>264966667</v>
      </c>
      <c r="AW7" s="638">
        <f t="shared" si="5"/>
        <v>0</v>
      </c>
      <c r="AX7" s="638">
        <f t="shared" si="6"/>
        <v>264966667</v>
      </c>
    </row>
    <row r="8" spans="1:50" s="629" customFormat="1">
      <c r="A8" s="275" t="s">
        <v>19</v>
      </c>
      <c r="B8" s="311" t="s">
        <v>20</v>
      </c>
      <c r="C8" s="304">
        <v>15551880</v>
      </c>
      <c r="D8" s="52">
        <v>17284775</v>
      </c>
      <c r="E8" s="52">
        <f t="shared" si="8"/>
        <v>0</v>
      </c>
      <c r="F8" s="52">
        <v>17284775</v>
      </c>
      <c r="G8" s="52"/>
      <c r="H8" s="52">
        <f t="shared" si="9"/>
        <v>17284775</v>
      </c>
      <c r="I8" s="73"/>
      <c r="J8" s="52">
        <v>0</v>
      </c>
      <c r="K8" s="52">
        <f t="shared" si="10"/>
        <v>0</v>
      </c>
      <c r="L8" s="52">
        <v>0</v>
      </c>
      <c r="M8" s="52"/>
      <c r="N8" s="52">
        <f t="shared" si="11"/>
        <v>0</v>
      </c>
      <c r="O8" s="73"/>
      <c r="P8" s="52">
        <v>0</v>
      </c>
      <c r="Q8" s="52">
        <f t="shared" si="12"/>
        <v>0</v>
      </c>
      <c r="R8" s="52">
        <v>0</v>
      </c>
      <c r="S8" s="52"/>
      <c r="T8" s="52">
        <f t="shared" si="13"/>
        <v>0</v>
      </c>
      <c r="U8" s="73">
        <f t="shared" si="7"/>
        <v>67406205</v>
      </c>
      <c r="V8" s="693"/>
      <c r="W8" s="693"/>
      <c r="X8" s="693"/>
      <c r="Y8" s="693"/>
      <c r="Z8" s="693"/>
      <c r="AA8" s="693"/>
      <c r="AB8" s="693"/>
      <c r="AC8" s="693"/>
      <c r="AS8" s="638">
        <f t="shared" si="1"/>
        <v>15551880</v>
      </c>
      <c r="AT8" s="638">
        <f t="shared" si="2"/>
        <v>17284775</v>
      </c>
      <c r="AU8" s="638">
        <f t="shared" si="3"/>
        <v>0</v>
      </c>
      <c r="AV8" s="638">
        <f t="shared" si="4"/>
        <v>17284775</v>
      </c>
      <c r="AW8" s="638">
        <f t="shared" si="5"/>
        <v>0</v>
      </c>
      <c r="AX8" s="638">
        <f t="shared" si="6"/>
        <v>17284775</v>
      </c>
    </row>
    <row r="9" spans="1:50" s="629" customFormat="1">
      <c r="A9" s="275" t="s">
        <v>21</v>
      </c>
      <c r="B9" s="311" t="s">
        <v>638</v>
      </c>
      <c r="C9" s="318">
        <v>10020000</v>
      </c>
      <c r="D9" s="620">
        <v>7459291</v>
      </c>
      <c r="E9" s="620">
        <f t="shared" si="8"/>
        <v>32551589</v>
      </c>
      <c r="F9" s="620">
        <v>40010880</v>
      </c>
      <c r="G9" s="620"/>
      <c r="H9" s="620">
        <f t="shared" si="9"/>
        <v>40010880</v>
      </c>
      <c r="I9" s="283"/>
      <c r="J9" s="620">
        <v>5624762</v>
      </c>
      <c r="K9" s="52">
        <f t="shared" si="10"/>
        <v>-767127</v>
      </c>
      <c r="L9" s="620">
        <v>4857635</v>
      </c>
      <c r="M9" s="620"/>
      <c r="N9" s="620">
        <f t="shared" si="11"/>
        <v>4857635</v>
      </c>
      <c r="O9" s="283"/>
      <c r="P9" s="620">
        <v>643128</v>
      </c>
      <c r="Q9" s="620">
        <f t="shared" si="12"/>
        <v>125457</v>
      </c>
      <c r="R9" s="620">
        <v>768585</v>
      </c>
      <c r="S9" s="620"/>
      <c r="T9" s="620">
        <f t="shared" si="13"/>
        <v>768585</v>
      </c>
      <c r="U9" s="283">
        <f t="shared" si="7"/>
        <v>144625545</v>
      </c>
      <c r="V9" s="694"/>
      <c r="W9" s="694"/>
      <c r="X9" s="694"/>
      <c r="Y9" s="694"/>
      <c r="Z9" s="694"/>
      <c r="AA9" s="694"/>
      <c r="AB9" s="694"/>
      <c r="AC9" s="694"/>
      <c r="AS9" s="638">
        <f t="shared" si="1"/>
        <v>10020000</v>
      </c>
      <c r="AT9" s="638">
        <f t="shared" si="2"/>
        <v>13727181</v>
      </c>
      <c r="AU9" s="638">
        <f t="shared" si="3"/>
        <v>31909919</v>
      </c>
      <c r="AV9" s="638">
        <f t="shared" si="4"/>
        <v>45637100</v>
      </c>
      <c r="AW9" s="638">
        <f t="shared" si="5"/>
        <v>0</v>
      </c>
      <c r="AX9" s="638">
        <f t="shared" si="6"/>
        <v>45637100</v>
      </c>
    </row>
    <row r="10" spans="1:50" s="628" customFormat="1" ht="12" thickBot="1">
      <c r="A10" s="276" t="s">
        <v>22</v>
      </c>
      <c r="B10" s="312" t="s">
        <v>639</v>
      </c>
      <c r="C10" s="319">
        <v>0</v>
      </c>
      <c r="D10" s="621">
        <v>176997</v>
      </c>
      <c r="E10" s="621">
        <f t="shared" si="8"/>
        <v>0</v>
      </c>
      <c r="F10" s="621">
        <v>176997</v>
      </c>
      <c r="G10" s="621"/>
      <c r="H10" s="621">
        <f t="shared" si="9"/>
        <v>176997</v>
      </c>
      <c r="I10" s="284"/>
      <c r="J10" s="621">
        <v>0</v>
      </c>
      <c r="K10" s="52">
        <f t="shared" si="10"/>
        <v>0</v>
      </c>
      <c r="L10" s="621">
        <v>0</v>
      </c>
      <c r="M10" s="621"/>
      <c r="N10" s="621">
        <f t="shared" si="11"/>
        <v>0</v>
      </c>
      <c r="O10" s="284"/>
      <c r="P10" s="621">
        <v>0</v>
      </c>
      <c r="Q10" s="621">
        <f t="shared" si="12"/>
        <v>0</v>
      </c>
      <c r="R10" s="621">
        <v>0</v>
      </c>
      <c r="S10" s="621"/>
      <c r="T10" s="621">
        <f t="shared" si="13"/>
        <v>0</v>
      </c>
      <c r="U10" s="284">
        <f t="shared" si="7"/>
        <v>530991</v>
      </c>
      <c r="V10" s="694"/>
      <c r="W10" s="694"/>
      <c r="X10" s="694"/>
      <c r="Y10" s="694"/>
      <c r="Z10" s="694"/>
      <c r="AA10" s="694"/>
      <c r="AB10" s="694"/>
      <c r="AC10" s="694"/>
      <c r="AS10" s="638">
        <f t="shared" si="1"/>
        <v>0</v>
      </c>
      <c r="AT10" s="638">
        <f t="shared" si="2"/>
        <v>176997</v>
      </c>
      <c r="AU10" s="638">
        <f t="shared" si="3"/>
        <v>0</v>
      </c>
      <c r="AV10" s="638">
        <f t="shared" si="4"/>
        <v>176997</v>
      </c>
      <c r="AW10" s="638">
        <f t="shared" si="5"/>
        <v>0</v>
      </c>
      <c r="AX10" s="638">
        <f t="shared" si="6"/>
        <v>176997</v>
      </c>
    </row>
    <row r="11" spans="1:50" s="628" customFormat="1" ht="12" thickBot="1">
      <c r="A11" s="49" t="s">
        <v>23</v>
      </c>
      <c r="B11" s="313" t="s">
        <v>24</v>
      </c>
      <c r="C11" s="317">
        <f>+C12+C13+C14+C15+C16</f>
        <v>37958000</v>
      </c>
      <c r="D11" s="317">
        <f t="shared" ref="D11:U11" si="14">+D12+D13+D14+D15+D16</f>
        <v>75614730</v>
      </c>
      <c r="E11" s="317">
        <f t="shared" si="14"/>
        <v>-1764000</v>
      </c>
      <c r="F11" s="317">
        <f t="shared" si="14"/>
        <v>73850730</v>
      </c>
      <c r="G11" s="317">
        <f t="shared" si="14"/>
        <v>0</v>
      </c>
      <c r="H11" s="317">
        <f t="shared" si="14"/>
        <v>73850730</v>
      </c>
      <c r="I11" s="317">
        <f t="shared" si="14"/>
        <v>0</v>
      </c>
      <c r="J11" s="317">
        <f t="shared" si="14"/>
        <v>11386455</v>
      </c>
      <c r="K11" s="317">
        <f t="shared" si="14"/>
        <v>2839200</v>
      </c>
      <c r="L11" s="317">
        <f t="shared" si="14"/>
        <v>14225655</v>
      </c>
      <c r="M11" s="317">
        <f t="shared" si="14"/>
        <v>0</v>
      </c>
      <c r="N11" s="317">
        <f t="shared" si="14"/>
        <v>14225655</v>
      </c>
      <c r="O11" s="317">
        <f t="shared" si="14"/>
        <v>0</v>
      </c>
      <c r="P11" s="317">
        <f t="shared" si="14"/>
        <v>0</v>
      </c>
      <c r="Q11" s="317">
        <f t="shared" si="14"/>
        <v>0</v>
      </c>
      <c r="R11" s="317">
        <f t="shared" si="14"/>
        <v>0</v>
      </c>
      <c r="S11" s="317">
        <f t="shared" si="14"/>
        <v>0</v>
      </c>
      <c r="T11" s="317">
        <f t="shared" si="14"/>
        <v>0</v>
      </c>
      <c r="U11" s="317">
        <f t="shared" si="14"/>
        <v>302187155</v>
      </c>
      <c r="V11" s="692"/>
      <c r="W11" s="692"/>
      <c r="X11" s="692"/>
      <c r="Y11" s="692"/>
      <c r="Z11" s="692"/>
      <c r="AA11" s="692"/>
      <c r="AB11" s="692"/>
      <c r="AC11" s="692"/>
      <c r="AE11" s="630">
        <f>C11+'4. sz. mell'!C16+'3. sz. mell'!BL15</f>
        <v>48246000</v>
      </c>
      <c r="AF11" s="630">
        <f>D11+'4. sz. mell'!D16+'3. sz. mell'!BM15</f>
        <v>87196858</v>
      </c>
      <c r="AG11" s="630">
        <f>E11+'4. sz. mell'!E16+'3. sz. mell'!BN15</f>
        <v>-739000</v>
      </c>
      <c r="AH11" s="630">
        <f>F11+'4. sz. mell'!F16+'3. sz. mell'!BO15</f>
        <v>86457858</v>
      </c>
      <c r="AI11" s="630">
        <f>G11+'4. sz. mell'!G16+'3. sz. mell'!BP15</f>
        <v>0</v>
      </c>
      <c r="AJ11" s="630">
        <f>H11+'4. sz. mell'!H16+'3. sz. mell'!BQ15</f>
        <v>86457858</v>
      </c>
      <c r="AK11" s="630">
        <f>I11+'4. sz. mell'!I16+'3. sz. mell'!BR15</f>
        <v>1332000</v>
      </c>
      <c r="AL11" s="630">
        <f>J11+'4. sz. mell'!J16+'3. sz. mell'!BS15</f>
        <v>13518455</v>
      </c>
      <c r="AM11" s="630">
        <f>K11+'4. sz. mell'!K16+'3. sz. mell'!BT15</f>
        <v>4439200</v>
      </c>
      <c r="AN11" s="630">
        <f>L11+'4. sz. mell'!L16+'3. sz. mell'!BU15</f>
        <v>17957655</v>
      </c>
      <c r="AO11" s="630">
        <f>M11+'4. sz. mell'!M16+'3. sz. mell'!BV15</f>
        <v>0</v>
      </c>
      <c r="AP11" s="630">
        <f>N11+'4. sz. mell'!N16+'3. sz. mell'!BW15</f>
        <v>17957655</v>
      </c>
      <c r="AS11" s="638">
        <f t="shared" si="1"/>
        <v>37958000</v>
      </c>
      <c r="AT11" s="638">
        <f t="shared" si="2"/>
        <v>87001185</v>
      </c>
      <c r="AU11" s="638">
        <f t="shared" si="3"/>
        <v>1075200</v>
      </c>
      <c r="AV11" s="638">
        <f t="shared" si="4"/>
        <v>88076385</v>
      </c>
      <c r="AW11" s="638">
        <f t="shared" si="5"/>
        <v>0</v>
      </c>
      <c r="AX11" s="638">
        <f t="shared" si="6"/>
        <v>88076385</v>
      </c>
    </row>
    <row r="12" spans="1:50" s="628" customFormat="1">
      <c r="A12" s="51" t="s">
        <v>25</v>
      </c>
      <c r="B12" s="310" t="s">
        <v>26</v>
      </c>
      <c r="C12" s="303"/>
      <c r="D12" s="176">
        <v>0</v>
      </c>
      <c r="E12" s="176">
        <f t="shared" ref="E12:E16" si="15">F12-D12</f>
        <v>0</v>
      </c>
      <c r="F12" s="176">
        <v>0</v>
      </c>
      <c r="G12" s="176"/>
      <c r="H12" s="176">
        <f t="shared" si="9"/>
        <v>0</v>
      </c>
      <c r="I12" s="70"/>
      <c r="J12" s="176">
        <v>0</v>
      </c>
      <c r="K12" s="176">
        <f t="shared" ref="K12:K16" si="16">L12-J12</f>
        <v>0</v>
      </c>
      <c r="L12" s="176">
        <v>0</v>
      </c>
      <c r="M12" s="176"/>
      <c r="N12" s="176">
        <f t="shared" si="11"/>
        <v>0</v>
      </c>
      <c r="O12" s="70"/>
      <c r="P12" s="176">
        <v>0</v>
      </c>
      <c r="Q12" s="176">
        <f t="shared" ref="Q12:Q16" si="17">R12-P12</f>
        <v>0</v>
      </c>
      <c r="R12" s="176">
        <v>0</v>
      </c>
      <c r="S12" s="176"/>
      <c r="T12" s="176">
        <f t="shared" si="13"/>
        <v>0</v>
      </c>
      <c r="U12" s="70">
        <f t="shared" ref="U12:U16" si="18">SUM(C12:O12)</f>
        <v>0</v>
      </c>
      <c r="V12" s="693"/>
      <c r="W12" s="693"/>
      <c r="X12" s="693"/>
      <c r="Y12" s="693"/>
      <c r="Z12" s="693"/>
      <c r="AA12" s="693"/>
      <c r="AB12" s="693"/>
      <c r="AC12" s="693"/>
      <c r="AE12" s="630">
        <f>C12+'4. sz. mell'!C17+'3. sz. mell'!BL16</f>
        <v>0</v>
      </c>
      <c r="AF12" s="630">
        <f>D12+'4. sz. mell'!D17+'3. sz. mell'!BM16</f>
        <v>0</v>
      </c>
      <c r="AG12" s="630">
        <f>E12+'4. sz. mell'!E17+'3. sz. mell'!BN16</f>
        <v>0</v>
      </c>
      <c r="AH12" s="630">
        <f>F12+'4. sz. mell'!F17+'3. sz. mell'!BO16</f>
        <v>0</v>
      </c>
      <c r="AI12" s="630">
        <f>G12+'4. sz. mell'!G17+'3. sz. mell'!BP16</f>
        <v>0</v>
      </c>
      <c r="AJ12" s="630">
        <f>H12+'4. sz. mell'!H17+'3. sz. mell'!BQ16</f>
        <v>0</v>
      </c>
      <c r="AK12" s="630">
        <f>I12+'4. sz. mell'!I17+'3. sz. mell'!BR16</f>
        <v>0</v>
      </c>
      <c r="AL12" s="630">
        <f>J12+'4. sz. mell'!J17+'3. sz. mell'!BS16</f>
        <v>0</v>
      </c>
      <c r="AM12" s="630">
        <f>K12+'4. sz. mell'!K17+'3. sz. mell'!BT16</f>
        <v>0</v>
      </c>
      <c r="AN12" s="630">
        <f>L12+'4. sz. mell'!L17+'3. sz. mell'!BU16</f>
        <v>0</v>
      </c>
      <c r="AO12" s="630">
        <f>M12+'4. sz. mell'!M17+'3. sz. mell'!BV16</f>
        <v>0</v>
      </c>
      <c r="AP12" s="630">
        <f>N12+'4. sz. mell'!N17+'3. sz. mell'!BW16</f>
        <v>0</v>
      </c>
      <c r="AS12" s="638">
        <f t="shared" si="1"/>
        <v>0</v>
      </c>
      <c r="AT12" s="638">
        <f t="shared" si="2"/>
        <v>0</v>
      </c>
      <c r="AU12" s="638">
        <f t="shared" si="3"/>
        <v>0</v>
      </c>
      <c r="AV12" s="638">
        <f t="shared" si="4"/>
        <v>0</v>
      </c>
      <c r="AW12" s="638">
        <f t="shared" si="5"/>
        <v>0</v>
      </c>
      <c r="AX12" s="638">
        <f t="shared" si="6"/>
        <v>0</v>
      </c>
    </row>
    <row r="13" spans="1:50" s="628" customFormat="1">
      <c r="A13" s="275" t="s">
        <v>27</v>
      </c>
      <c r="B13" s="311" t="s">
        <v>28</v>
      </c>
      <c r="C13" s="304"/>
      <c r="D13" s="52">
        <v>0</v>
      </c>
      <c r="E13" s="52">
        <f t="shared" si="15"/>
        <v>0</v>
      </c>
      <c r="F13" s="52">
        <v>0</v>
      </c>
      <c r="G13" s="52"/>
      <c r="H13" s="52">
        <f t="shared" si="9"/>
        <v>0</v>
      </c>
      <c r="I13" s="73"/>
      <c r="J13" s="52">
        <v>0</v>
      </c>
      <c r="K13" s="52">
        <f t="shared" si="16"/>
        <v>0</v>
      </c>
      <c r="L13" s="52">
        <v>0</v>
      </c>
      <c r="M13" s="52"/>
      <c r="N13" s="52">
        <f t="shared" si="11"/>
        <v>0</v>
      </c>
      <c r="O13" s="73"/>
      <c r="P13" s="52">
        <v>0</v>
      </c>
      <c r="Q13" s="52">
        <f t="shared" si="17"/>
        <v>0</v>
      </c>
      <c r="R13" s="52">
        <v>0</v>
      </c>
      <c r="S13" s="52"/>
      <c r="T13" s="52">
        <f t="shared" si="13"/>
        <v>0</v>
      </c>
      <c r="U13" s="73">
        <f t="shared" si="18"/>
        <v>0</v>
      </c>
      <c r="V13" s="693"/>
      <c r="W13" s="693"/>
      <c r="X13" s="693"/>
      <c r="Y13" s="693"/>
      <c r="Z13" s="693"/>
      <c r="AA13" s="693"/>
      <c r="AB13" s="693"/>
      <c r="AC13" s="693"/>
      <c r="AE13" s="630">
        <f>C13+'4. sz. mell'!C18+'3. sz. mell'!BL17</f>
        <v>0</v>
      </c>
      <c r="AF13" s="630">
        <f>D13+'4. sz. mell'!D18+'3. sz. mell'!BM17</f>
        <v>0</v>
      </c>
      <c r="AG13" s="630">
        <f>E13+'4. sz. mell'!E18+'3. sz. mell'!BN17</f>
        <v>0</v>
      </c>
      <c r="AH13" s="630">
        <f>F13+'4. sz. mell'!F18+'3. sz. mell'!BO17</f>
        <v>0</v>
      </c>
      <c r="AI13" s="630">
        <f>G13+'4. sz. mell'!G18+'3. sz. mell'!BP17</f>
        <v>0</v>
      </c>
      <c r="AJ13" s="630">
        <f>H13+'4. sz. mell'!H18+'3. sz. mell'!BQ17</f>
        <v>0</v>
      </c>
      <c r="AK13" s="630">
        <f>I13+'4. sz. mell'!I18+'3. sz. mell'!BR17</f>
        <v>0</v>
      </c>
      <c r="AL13" s="630">
        <f>J13+'4. sz. mell'!J18+'3. sz. mell'!BS17</f>
        <v>0</v>
      </c>
      <c r="AM13" s="630">
        <f>K13+'4. sz. mell'!K18+'3. sz. mell'!BT17</f>
        <v>0</v>
      </c>
      <c r="AN13" s="630">
        <f>L13+'4. sz. mell'!L18+'3. sz. mell'!BU17</f>
        <v>0</v>
      </c>
      <c r="AO13" s="630">
        <f>M13+'4. sz. mell'!M18+'3. sz. mell'!BV17</f>
        <v>0</v>
      </c>
      <c r="AP13" s="630">
        <f>N13+'4. sz. mell'!N18+'3. sz. mell'!BW17</f>
        <v>0</v>
      </c>
      <c r="AS13" s="638">
        <f t="shared" si="1"/>
        <v>0</v>
      </c>
      <c r="AT13" s="638">
        <f t="shared" si="2"/>
        <v>0</v>
      </c>
      <c r="AU13" s="638">
        <f t="shared" si="3"/>
        <v>0</v>
      </c>
      <c r="AV13" s="638">
        <f t="shared" si="4"/>
        <v>0</v>
      </c>
      <c r="AW13" s="638">
        <f t="shared" si="5"/>
        <v>0</v>
      </c>
      <c r="AX13" s="638">
        <f t="shared" si="6"/>
        <v>0</v>
      </c>
    </row>
    <row r="14" spans="1:50" s="628" customFormat="1">
      <c r="A14" s="275" t="s">
        <v>29</v>
      </c>
      <c r="B14" s="311" t="s">
        <v>30</v>
      </c>
      <c r="C14" s="304"/>
      <c r="D14" s="52">
        <v>0</v>
      </c>
      <c r="E14" s="52">
        <f t="shared" si="15"/>
        <v>0</v>
      </c>
      <c r="F14" s="52">
        <v>0</v>
      </c>
      <c r="G14" s="52"/>
      <c r="H14" s="52">
        <f t="shared" si="9"/>
        <v>0</v>
      </c>
      <c r="I14" s="73"/>
      <c r="J14" s="52">
        <v>0</v>
      </c>
      <c r="K14" s="52">
        <f t="shared" si="16"/>
        <v>0</v>
      </c>
      <c r="L14" s="52">
        <v>0</v>
      </c>
      <c r="M14" s="52"/>
      <c r="N14" s="52">
        <f t="shared" si="11"/>
        <v>0</v>
      </c>
      <c r="O14" s="73"/>
      <c r="P14" s="52">
        <v>0</v>
      </c>
      <c r="Q14" s="52">
        <f t="shared" si="17"/>
        <v>0</v>
      </c>
      <c r="R14" s="52">
        <v>0</v>
      </c>
      <c r="S14" s="52"/>
      <c r="T14" s="52">
        <f t="shared" si="13"/>
        <v>0</v>
      </c>
      <c r="U14" s="73">
        <f t="shared" si="18"/>
        <v>0</v>
      </c>
      <c r="V14" s="693"/>
      <c r="W14" s="693"/>
      <c r="X14" s="693"/>
      <c r="Y14" s="693"/>
      <c r="Z14" s="693"/>
      <c r="AA14" s="693"/>
      <c r="AB14" s="693"/>
      <c r="AC14" s="693"/>
      <c r="AE14" s="630">
        <f>C14+'4. sz. mell'!C19+'3. sz. mell'!BL18</f>
        <v>0</v>
      </c>
      <c r="AF14" s="630">
        <f>D14+'4. sz. mell'!D19+'3. sz. mell'!BM18</f>
        <v>0</v>
      </c>
      <c r="AG14" s="630">
        <f>E14+'4. sz. mell'!E19+'3. sz. mell'!BN18</f>
        <v>0</v>
      </c>
      <c r="AH14" s="630">
        <f>F14+'4. sz. mell'!F19+'3. sz. mell'!BO18</f>
        <v>0</v>
      </c>
      <c r="AI14" s="630">
        <f>G14+'4. sz. mell'!G19+'3. sz. mell'!BP18</f>
        <v>0</v>
      </c>
      <c r="AJ14" s="630">
        <f>H14+'4. sz. mell'!H19+'3. sz. mell'!BQ18</f>
        <v>0</v>
      </c>
      <c r="AK14" s="630">
        <f>I14+'4. sz. mell'!I19+'3. sz. mell'!BR18</f>
        <v>0</v>
      </c>
      <c r="AL14" s="630">
        <f>J14+'4. sz. mell'!J19+'3. sz. mell'!BS18</f>
        <v>0</v>
      </c>
      <c r="AM14" s="630">
        <f>K14+'4. sz. mell'!K19+'3. sz. mell'!BT18</f>
        <v>0</v>
      </c>
      <c r="AN14" s="630">
        <f>L14+'4. sz. mell'!L19+'3. sz. mell'!BU18</f>
        <v>0</v>
      </c>
      <c r="AO14" s="630">
        <f>M14+'4. sz. mell'!M19+'3. sz. mell'!BV18</f>
        <v>0</v>
      </c>
      <c r="AP14" s="630">
        <f>N14+'4. sz. mell'!N19+'3. sz. mell'!BW18</f>
        <v>0</v>
      </c>
      <c r="AS14" s="638">
        <f t="shared" si="1"/>
        <v>0</v>
      </c>
      <c r="AT14" s="638">
        <f t="shared" si="2"/>
        <v>0</v>
      </c>
      <c r="AU14" s="638">
        <f t="shared" si="3"/>
        <v>0</v>
      </c>
      <c r="AV14" s="638">
        <f t="shared" si="4"/>
        <v>0</v>
      </c>
      <c r="AW14" s="638">
        <f t="shared" si="5"/>
        <v>0</v>
      </c>
      <c r="AX14" s="638">
        <f t="shared" si="6"/>
        <v>0</v>
      </c>
    </row>
    <row r="15" spans="1:50" s="628" customFormat="1">
      <c r="A15" s="275" t="s">
        <v>31</v>
      </c>
      <c r="B15" s="311" t="s">
        <v>32</v>
      </c>
      <c r="C15" s="304"/>
      <c r="D15" s="52">
        <v>0</v>
      </c>
      <c r="E15" s="52">
        <f t="shared" si="15"/>
        <v>0</v>
      </c>
      <c r="F15" s="52">
        <v>0</v>
      </c>
      <c r="G15" s="52"/>
      <c r="H15" s="52">
        <f t="shared" si="9"/>
        <v>0</v>
      </c>
      <c r="I15" s="73"/>
      <c r="J15" s="52">
        <v>0</v>
      </c>
      <c r="K15" s="52">
        <f t="shared" si="16"/>
        <v>0</v>
      </c>
      <c r="L15" s="52">
        <v>0</v>
      </c>
      <c r="M15" s="52"/>
      <c r="N15" s="52">
        <f t="shared" si="11"/>
        <v>0</v>
      </c>
      <c r="O15" s="73"/>
      <c r="P15" s="52">
        <v>0</v>
      </c>
      <c r="Q15" s="52">
        <f t="shared" si="17"/>
        <v>0</v>
      </c>
      <c r="R15" s="52">
        <v>0</v>
      </c>
      <c r="S15" s="52"/>
      <c r="T15" s="52">
        <f t="shared" si="13"/>
        <v>0</v>
      </c>
      <c r="U15" s="73">
        <f t="shared" si="18"/>
        <v>0</v>
      </c>
      <c r="V15" s="693"/>
      <c r="W15" s="693"/>
      <c r="X15" s="693"/>
      <c r="Y15" s="693"/>
      <c r="Z15" s="693"/>
      <c r="AA15" s="693"/>
      <c r="AB15" s="693"/>
      <c r="AC15" s="693"/>
      <c r="AE15" s="630">
        <f>C15+'4. sz. mell'!C20+'3. sz. mell'!BL19</f>
        <v>0</v>
      </c>
      <c r="AF15" s="630">
        <f>D15+'4. sz. mell'!D20+'3. sz. mell'!BM19</f>
        <v>0</v>
      </c>
      <c r="AG15" s="630">
        <f>E15+'4. sz. mell'!E20+'3. sz. mell'!BN19</f>
        <v>0</v>
      </c>
      <c r="AH15" s="630">
        <f>F15+'4. sz. mell'!F20+'3. sz. mell'!BO19</f>
        <v>0</v>
      </c>
      <c r="AI15" s="630">
        <f>G15+'4. sz. mell'!G20+'3. sz. mell'!BP19</f>
        <v>0</v>
      </c>
      <c r="AJ15" s="630">
        <f>H15+'4. sz. mell'!H20+'3. sz. mell'!BQ19</f>
        <v>0</v>
      </c>
      <c r="AK15" s="630">
        <f>I15+'4. sz. mell'!I20+'3. sz. mell'!BR19</f>
        <v>0</v>
      </c>
      <c r="AL15" s="630">
        <f>J15+'4. sz. mell'!J20+'3. sz. mell'!BS19</f>
        <v>0</v>
      </c>
      <c r="AM15" s="630">
        <f>K15+'4. sz. mell'!K20+'3. sz. mell'!BT19</f>
        <v>0</v>
      </c>
      <c r="AN15" s="630">
        <f>L15+'4. sz. mell'!L20+'3. sz. mell'!BU19</f>
        <v>0</v>
      </c>
      <c r="AO15" s="630">
        <f>M15+'4. sz. mell'!M20+'3. sz. mell'!BV19</f>
        <v>0</v>
      </c>
      <c r="AP15" s="630">
        <f>N15+'4. sz. mell'!N20+'3. sz. mell'!BW19</f>
        <v>0</v>
      </c>
      <c r="AS15" s="638">
        <f t="shared" si="1"/>
        <v>0</v>
      </c>
      <c r="AT15" s="638">
        <f t="shared" si="2"/>
        <v>0</v>
      </c>
      <c r="AU15" s="638">
        <f t="shared" si="3"/>
        <v>0</v>
      </c>
      <c r="AV15" s="638">
        <f t="shared" si="4"/>
        <v>0</v>
      </c>
      <c r="AW15" s="638">
        <f t="shared" si="5"/>
        <v>0</v>
      </c>
      <c r="AX15" s="638">
        <f t="shared" si="6"/>
        <v>0</v>
      </c>
    </row>
    <row r="16" spans="1:50" s="628" customFormat="1" ht="12" thickBot="1">
      <c r="A16" s="275" t="s">
        <v>33</v>
      </c>
      <c r="B16" s="311" t="s">
        <v>34</v>
      </c>
      <c r="C16" s="304">
        <v>37958000</v>
      </c>
      <c r="D16" s="52">
        <v>75614730</v>
      </c>
      <c r="E16" s="52">
        <f t="shared" si="15"/>
        <v>-1764000</v>
      </c>
      <c r="F16" s="52">
        <v>73850730</v>
      </c>
      <c r="G16" s="52"/>
      <c r="H16" s="52">
        <f t="shared" si="9"/>
        <v>73850730</v>
      </c>
      <c r="I16" s="73"/>
      <c r="J16" s="52">
        <v>11386455</v>
      </c>
      <c r="K16" s="52">
        <f t="shared" si="16"/>
        <v>2839200</v>
      </c>
      <c r="L16" s="52">
        <v>14225655</v>
      </c>
      <c r="M16" s="52"/>
      <c r="N16" s="52">
        <f t="shared" si="11"/>
        <v>14225655</v>
      </c>
      <c r="O16" s="73"/>
      <c r="P16" s="52">
        <v>0</v>
      </c>
      <c r="Q16" s="52">
        <f t="shared" si="17"/>
        <v>0</v>
      </c>
      <c r="R16" s="52">
        <v>0</v>
      </c>
      <c r="S16" s="52"/>
      <c r="T16" s="52">
        <f t="shared" si="13"/>
        <v>0</v>
      </c>
      <c r="U16" s="73">
        <f t="shared" si="18"/>
        <v>302187155</v>
      </c>
      <c r="V16" s="693"/>
      <c r="W16" s="693"/>
      <c r="X16" s="693"/>
      <c r="Y16" s="693"/>
      <c r="Z16" s="693"/>
      <c r="AA16" s="693"/>
      <c r="AB16" s="693"/>
      <c r="AC16" s="693"/>
      <c r="AE16" s="630">
        <f>C16+'4. sz. mell'!C21+'3. sz. mell'!BL20</f>
        <v>48246000</v>
      </c>
      <c r="AF16" s="630">
        <f>D16+'4. sz. mell'!D21+'3. sz. mell'!BM20</f>
        <v>87196858</v>
      </c>
      <c r="AG16" s="630">
        <f>E16+'4. sz. mell'!E21+'3. sz. mell'!BN20</f>
        <v>-739000</v>
      </c>
      <c r="AH16" s="630">
        <f>F16+'4. sz. mell'!F21+'3. sz. mell'!BO20</f>
        <v>86457858</v>
      </c>
      <c r="AI16" s="630">
        <f>G16+'4. sz. mell'!G21+'3. sz. mell'!BP20</f>
        <v>0</v>
      </c>
      <c r="AJ16" s="630">
        <f>H16+'4. sz. mell'!H21+'3. sz. mell'!BQ20</f>
        <v>86457858</v>
      </c>
      <c r="AK16" s="630">
        <f>I16+'4. sz. mell'!I21+'3. sz. mell'!BR20</f>
        <v>1332000</v>
      </c>
      <c r="AL16" s="630">
        <f>J16+'4. sz. mell'!J21+'3. sz. mell'!BS20</f>
        <v>13518455</v>
      </c>
      <c r="AM16" s="630">
        <f>K16+'4. sz. mell'!K21+'3. sz. mell'!BT20</f>
        <v>4439200</v>
      </c>
      <c r="AN16" s="630">
        <f>L16+'4. sz. mell'!L21+'3. sz. mell'!BU20</f>
        <v>17957655</v>
      </c>
      <c r="AO16" s="630">
        <f>M16+'4. sz. mell'!M21+'3. sz. mell'!BV20</f>
        <v>0</v>
      </c>
      <c r="AP16" s="630">
        <f>N16+'4. sz. mell'!N21+'3. sz. mell'!BW20</f>
        <v>17957655</v>
      </c>
      <c r="AS16" s="638">
        <f t="shared" si="1"/>
        <v>37958000</v>
      </c>
      <c r="AT16" s="638">
        <f t="shared" si="2"/>
        <v>87001185</v>
      </c>
      <c r="AU16" s="638">
        <f t="shared" si="3"/>
        <v>1075200</v>
      </c>
      <c r="AV16" s="638">
        <f t="shared" si="4"/>
        <v>88076385</v>
      </c>
      <c r="AW16" s="638">
        <f t="shared" si="5"/>
        <v>0</v>
      </c>
      <c r="AX16" s="638">
        <f t="shared" si="6"/>
        <v>88076385</v>
      </c>
    </row>
    <row r="17" spans="1:50" s="629" customFormat="1" ht="12" thickBot="1">
      <c r="A17" s="49" t="s">
        <v>35</v>
      </c>
      <c r="B17" s="309" t="s">
        <v>36</v>
      </c>
      <c r="C17" s="317">
        <f>+C18+C19+C20+C21+C22</f>
        <v>0</v>
      </c>
      <c r="D17" s="317">
        <f t="shared" ref="D17:U17" si="19">+D18+D19+D20+D21+D22</f>
        <v>0</v>
      </c>
      <c r="E17" s="317">
        <f t="shared" si="19"/>
        <v>0</v>
      </c>
      <c r="F17" s="317">
        <f t="shared" si="19"/>
        <v>0</v>
      </c>
      <c r="G17" s="317">
        <f t="shared" si="19"/>
        <v>0</v>
      </c>
      <c r="H17" s="317">
        <f t="shared" si="19"/>
        <v>0</v>
      </c>
      <c r="I17" s="317">
        <f t="shared" si="19"/>
        <v>0</v>
      </c>
      <c r="J17" s="317">
        <f t="shared" si="19"/>
        <v>14000000</v>
      </c>
      <c r="K17" s="317">
        <f t="shared" si="19"/>
        <v>56132000</v>
      </c>
      <c r="L17" s="317">
        <f t="shared" si="19"/>
        <v>70132000</v>
      </c>
      <c r="M17" s="317">
        <f t="shared" si="19"/>
        <v>0</v>
      </c>
      <c r="N17" s="317">
        <f t="shared" si="19"/>
        <v>70132000</v>
      </c>
      <c r="O17" s="317">
        <f t="shared" si="19"/>
        <v>0</v>
      </c>
      <c r="P17" s="317">
        <f t="shared" si="19"/>
        <v>0</v>
      </c>
      <c r="Q17" s="317">
        <f t="shared" si="19"/>
        <v>0</v>
      </c>
      <c r="R17" s="317">
        <f t="shared" si="19"/>
        <v>0</v>
      </c>
      <c r="S17" s="317">
        <f t="shared" si="19"/>
        <v>0</v>
      </c>
      <c r="T17" s="317">
        <f t="shared" si="19"/>
        <v>0</v>
      </c>
      <c r="U17" s="317">
        <f t="shared" si="19"/>
        <v>210396000</v>
      </c>
      <c r="V17" s="692"/>
      <c r="W17" s="692"/>
      <c r="X17" s="692"/>
      <c r="Y17" s="692"/>
      <c r="Z17" s="692"/>
      <c r="AA17" s="692"/>
      <c r="AB17" s="692"/>
      <c r="AC17" s="692"/>
      <c r="AS17" s="638">
        <f t="shared" si="1"/>
        <v>0</v>
      </c>
      <c r="AT17" s="638">
        <f t="shared" si="2"/>
        <v>14000000</v>
      </c>
      <c r="AU17" s="638">
        <f t="shared" si="3"/>
        <v>56132000</v>
      </c>
      <c r="AV17" s="638">
        <f t="shared" si="4"/>
        <v>70132000</v>
      </c>
      <c r="AW17" s="638">
        <f t="shared" si="5"/>
        <v>0</v>
      </c>
      <c r="AX17" s="638">
        <f t="shared" si="6"/>
        <v>70132000</v>
      </c>
    </row>
    <row r="18" spans="1:50" s="629" customFormat="1">
      <c r="A18" s="51" t="s">
        <v>37</v>
      </c>
      <c r="B18" s="310" t="s">
        <v>38</v>
      </c>
      <c r="C18" s="303"/>
      <c r="D18" s="176">
        <v>0</v>
      </c>
      <c r="E18" s="176">
        <f t="shared" ref="E18:E22" si="20">F18-D18</f>
        <v>0</v>
      </c>
      <c r="F18" s="176">
        <v>0</v>
      </c>
      <c r="G18" s="176"/>
      <c r="H18" s="176">
        <f t="shared" si="9"/>
        <v>0</v>
      </c>
      <c r="I18" s="70"/>
      <c r="J18" s="176">
        <v>14000000</v>
      </c>
      <c r="K18" s="176">
        <f t="shared" ref="K18:K22" si="21">L18-J18</f>
        <v>382000</v>
      </c>
      <c r="L18" s="176">
        <v>14382000</v>
      </c>
      <c r="M18" s="176"/>
      <c r="N18" s="176">
        <f t="shared" si="11"/>
        <v>14382000</v>
      </c>
      <c r="O18" s="70"/>
      <c r="P18" s="176">
        <v>0</v>
      </c>
      <c r="Q18" s="176">
        <f t="shared" ref="Q18:Q22" si="22">R18-P18</f>
        <v>0</v>
      </c>
      <c r="R18" s="176">
        <v>0</v>
      </c>
      <c r="S18" s="176"/>
      <c r="T18" s="176">
        <f t="shared" si="13"/>
        <v>0</v>
      </c>
      <c r="U18" s="70">
        <f t="shared" ref="U18:U22" si="23">SUM(C18:O18)</f>
        <v>43146000</v>
      </c>
      <c r="V18" s="693"/>
      <c r="W18" s="693"/>
      <c r="X18" s="693"/>
      <c r="Y18" s="693"/>
      <c r="Z18" s="693"/>
      <c r="AA18" s="693"/>
      <c r="AB18" s="693"/>
      <c r="AC18" s="693"/>
      <c r="AS18" s="638">
        <f t="shared" si="1"/>
        <v>0</v>
      </c>
      <c r="AT18" s="638">
        <f t="shared" si="2"/>
        <v>14000000</v>
      </c>
      <c r="AU18" s="638">
        <f t="shared" si="3"/>
        <v>382000</v>
      </c>
      <c r="AV18" s="638">
        <f t="shared" si="4"/>
        <v>14382000</v>
      </c>
      <c r="AW18" s="638">
        <f t="shared" si="5"/>
        <v>0</v>
      </c>
      <c r="AX18" s="638">
        <f t="shared" si="6"/>
        <v>14382000</v>
      </c>
    </row>
    <row r="19" spans="1:50" s="628" customFormat="1">
      <c r="A19" s="275" t="s">
        <v>39</v>
      </c>
      <c r="B19" s="311" t="s">
        <v>40</v>
      </c>
      <c r="C19" s="304"/>
      <c r="D19" s="52">
        <v>0</v>
      </c>
      <c r="E19" s="52">
        <f t="shared" si="20"/>
        <v>0</v>
      </c>
      <c r="F19" s="52">
        <v>0</v>
      </c>
      <c r="G19" s="52"/>
      <c r="H19" s="52">
        <f t="shared" si="9"/>
        <v>0</v>
      </c>
      <c r="I19" s="73"/>
      <c r="J19" s="52">
        <v>0</v>
      </c>
      <c r="K19" s="52">
        <f t="shared" si="21"/>
        <v>0</v>
      </c>
      <c r="L19" s="52">
        <v>0</v>
      </c>
      <c r="M19" s="52"/>
      <c r="N19" s="52">
        <f t="shared" si="11"/>
        <v>0</v>
      </c>
      <c r="O19" s="73"/>
      <c r="P19" s="52">
        <v>0</v>
      </c>
      <c r="Q19" s="52">
        <f t="shared" si="22"/>
        <v>0</v>
      </c>
      <c r="R19" s="52">
        <v>0</v>
      </c>
      <c r="S19" s="52"/>
      <c r="T19" s="52">
        <f t="shared" si="13"/>
        <v>0</v>
      </c>
      <c r="U19" s="73">
        <f t="shared" si="23"/>
        <v>0</v>
      </c>
      <c r="V19" s="693"/>
      <c r="W19" s="693"/>
      <c r="X19" s="693"/>
      <c r="Y19" s="693"/>
      <c r="Z19" s="693"/>
      <c r="AA19" s="693"/>
      <c r="AB19" s="693"/>
      <c r="AC19" s="693"/>
      <c r="AS19" s="638">
        <f t="shared" si="1"/>
        <v>0</v>
      </c>
      <c r="AT19" s="638">
        <f t="shared" si="2"/>
        <v>0</v>
      </c>
      <c r="AU19" s="638">
        <f t="shared" si="3"/>
        <v>0</v>
      </c>
      <c r="AV19" s="638">
        <f t="shared" si="4"/>
        <v>0</v>
      </c>
      <c r="AW19" s="638">
        <f t="shared" si="5"/>
        <v>0</v>
      </c>
      <c r="AX19" s="638">
        <f t="shared" si="6"/>
        <v>0</v>
      </c>
    </row>
    <row r="20" spans="1:50" s="629" customFormat="1">
      <c r="A20" s="275" t="s">
        <v>41</v>
      </c>
      <c r="B20" s="311" t="s">
        <v>42</v>
      </c>
      <c r="C20" s="304"/>
      <c r="D20" s="52">
        <v>0</v>
      </c>
      <c r="E20" s="52">
        <f t="shared" si="20"/>
        <v>0</v>
      </c>
      <c r="F20" s="52">
        <v>0</v>
      </c>
      <c r="G20" s="52"/>
      <c r="H20" s="52">
        <f t="shared" si="9"/>
        <v>0</v>
      </c>
      <c r="I20" s="73"/>
      <c r="J20" s="52">
        <v>0</v>
      </c>
      <c r="K20" s="52">
        <f t="shared" si="21"/>
        <v>0</v>
      </c>
      <c r="L20" s="52">
        <v>0</v>
      </c>
      <c r="M20" s="52"/>
      <c r="N20" s="52">
        <f t="shared" si="11"/>
        <v>0</v>
      </c>
      <c r="O20" s="73"/>
      <c r="P20" s="52">
        <v>0</v>
      </c>
      <c r="Q20" s="52">
        <f t="shared" si="22"/>
        <v>0</v>
      </c>
      <c r="R20" s="52">
        <v>0</v>
      </c>
      <c r="S20" s="52"/>
      <c r="T20" s="52">
        <f t="shared" si="13"/>
        <v>0</v>
      </c>
      <c r="U20" s="73">
        <f t="shared" si="23"/>
        <v>0</v>
      </c>
      <c r="V20" s="693"/>
      <c r="W20" s="693"/>
      <c r="X20" s="693"/>
      <c r="Y20" s="693"/>
      <c r="Z20" s="693"/>
      <c r="AA20" s="693"/>
      <c r="AB20" s="693"/>
      <c r="AC20" s="693"/>
      <c r="AS20" s="638">
        <f t="shared" si="1"/>
        <v>0</v>
      </c>
      <c r="AT20" s="638">
        <f t="shared" si="2"/>
        <v>0</v>
      </c>
      <c r="AU20" s="638">
        <f t="shared" si="3"/>
        <v>0</v>
      </c>
      <c r="AV20" s="638">
        <f t="shared" si="4"/>
        <v>0</v>
      </c>
      <c r="AW20" s="638">
        <f t="shared" si="5"/>
        <v>0</v>
      </c>
      <c r="AX20" s="638">
        <f t="shared" si="6"/>
        <v>0</v>
      </c>
    </row>
    <row r="21" spans="1:50" s="629" customFormat="1">
      <c r="A21" s="275" t="s">
        <v>43</v>
      </c>
      <c r="B21" s="311" t="s">
        <v>44</v>
      </c>
      <c r="C21" s="304"/>
      <c r="D21" s="52">
        <v>0</v>
      </c>
      <c r="E21" s="52">
        <f t="shared" si="20"/>
        <v>0</v>
      </c>
      <c r="F21" s="52">
        <v>0</v>
      </c>
      <c r="G21" s="52"/>
      <c r="H21" s="52">
        <f t="shared" si="9"/>
        <v>0</v>
      </c>
      <c r="I21" s="73"/>
      <c r="J21" s="52">
        <v>0</v>
      </c>
      <c r="K21" s="52">
        <f t="shared" si="21"/>
        <v>0</v>
      </c>
      <c r="L21" s="52">
        <v>0</v>
      </c>
      <c r="M21" s="52"/>
      <c r="N21" s="52">
        <f t="shared" si="11"/>
        <v>0</v>
      </c>
      <c r="O21" s="73"/>
      <c r="P21" s="52">
        <v>0</v>
      </c>
      <c r="Q21" s="52">
        <f t="shared" si="22"/>
        <v>0</v>
      </c>
      <c r="R21" s="52">
        <v>0</v>
      </c>
      <c r="S21" s="52"/>
      <c r="T21" s="52">
        <f t="shared" si="13"/>
        <v>0</v>
      </c>
      <c r="U21" s="73">
        <f t="shared" si="23"/>
        <v>0</v>
      </c>
      <c r="V21" s="693"/>
      <c r="W21" s="693"/>
      <c r="X21" s="693"/>
      <c r="Y21" s="693"/>
      <c r="Z21" s="693"/>
      <c r="AA21" s="693"/>
      <c r="AB21" s="693"/>
      <c r="AC21" s="693"/>
      <c r="AS21" s="638">
        <f t="shared" si="1"/>
        <v>0</v>
      </c>
      <c r="AT21" s="638">
        <f t="shared" si="2"/>
        <v>0</v>
      </c>
      <c r="AU21" s="638">
        <f t="shared" si="3"/>
        <v>0</v>
      </c>
      <c r="AV21" s="638">
        <f t="shared" si="4"/>
        <v>0</v>
      </c>
      <c r="AW21" s="638">
        <f t="shared" si="5"/>
        <v>0</v>
      </c>
      <c r="AX21" s="638">
        <f t="shared" si="6"/>
        <v>0</v>
      </c>
    </row>
    <row r="22" spans="1:50" s="629" customFormat="1" ht="12" thickBot="1">
      <c r="A22" s="275" t="s">
        <v>45</v>
      </c>
      <c r="B22" s="311" t="s">
        <v>46</v>
      </c>
      <c r="C22" s="304"/>
      <c r="D22" s="52">
        <v>0</v>
      </c>
      <c r="E22" s="52">
        <f t="shared" si="20"/>
        <v>0</v>
      </c>
      <c r="F22" s="52">
        <v>0</v>
      </c>
      <c r="G22" s="52"/>
      <c r="H22" s="52">
        <f t="shared" si="9"/>
        <v>0</v>
      </c>
      <c r="I22" s="73"/>
      <c r="J22" s="52">
        <v>0</v>
      </c>
      <c r="K22" s="52">
        <f t="shared" si="21"/>
        <v>55750000</v>
      </c>
      <c r="L22" s="52">
        <v>55750000</v>
      </c>
      <c r="M22" s="52"/>
      <c r="N22" s="52">
        <f t="shared" si="11"/>
        <v>55750000</v>
      </c>
      <c r="O22" s="73"/>
      <c r="P22" s="52">
        <v>0</v>
      </c>
      <c r="Q22" s="52">
        <f t="shared" si="22"/>
        <v>0</v>
      </c>
      <c r="R22" s="52">
        <v>0</v>
      </c>
      <c r="S22" s="52"/>
      <c r="T22" s="52">
        <f t="shared" si="13"/>
        <v>0</v>
      </c>
      <c r="U22" s="73">
        <f t="shared" si="23"/>
        <v>167250000</v>
      </c>
      <c r="V22" s="693"/>
      <c r="W22" s="693"/>
      <c r="X22" s="693"/>
      <c r="Y22" s="693"/>
      <c r="Z22" s="693"/>
      <c r="AA22" s="693"/>
      <c r="AB22" s="693"/>
      <c r="AC22" s="693"/>
      <c r="AS22" s="638">
        <f t="shared" si="1"/>
        <v>0</v>
      </c>
      <c r="AT22" s="638">
        <f t="shared" si="2"/>
        <v>0</v>
      </c>
      <c r="AU22" s="638">
        <f t="shared" si="3"/>
        <v>55750000</v>
      </c>
      <c r="AV22" s="638">
        <f t="shared" si="4"/>
        <v>55750000</v>
      </c>
      <c r="AW22" s="638">
        <f t="shared" si="5"/>
        <v>0</v>
      </c>
      <c r="AX22" s="638">
        <f t="shared" si="6"/>
        <v>55750000</v>
      </c>
    </row>
    <row r="23" spans="1:50" s="629" customFormat="1" ht="12" thickBot="1">
      <c r="A23" s="49" t="s">
        <v>47</v>
      </c>
      <c r="B23" s="309" t="s">
        <v>48</v>
      </c>
      <c r="C23" s="321">
        <f>SUM(C24:C30)</f>
        <v>119884000</v>
      </c>
      <c r="D23" s="321">
        <f t="shared" ref="D23:T23" si="24">SUM(D24:D30)</f>
        <v>130293623</v>
      </c>
      <c r="E23" s="321">
        <f t="shared" si="24"/>
        <v>-23074318</v>
      </c>
      <c r="F23" s="321">
        <f t="shared" si="24"/>
        <v>107219305</v>
      </c>
      <c r="G23" s="321">
        <f t="shared" si="24"/>
        <v>0</v>
      </c>
      <c r="H23" s="321">
        <f t="shared" si="24"/>
        <v>107219305</v>
      </c>
      <c r="I23" s="321">
        <f t="shared" si="24"/>
        <v>336085000</v>
      </c>
      <c r="J23" s="321">
        <f t="shared" si="24"/>
        <v>325675377</v>
      </c>
      <c r="K23" s="321">
        <f t="shared" si="24"/>
        <v>25628245</v>
      </c>
      <c r="L23" s="321">
        <f t="shared" si="24"/>
        <v>351303622</v>
      </c>
      <c r="M23" s="321">
        <f t="shared" si="24"/>
        <v>0</v>
      </c>
      <c r="N23" s="321">
        <f t="shared" si="24"/>
        <v>351303622</v>
      </c>
      <c r="O23" s="321">
        <f t="shared" si="24"/>
        <v>69531000</v>
      </c>
      <c r="P23" s="321">
        <f t="shared" si="24"/>
        <v>69531000</v>
      </c>
      <c r="Q23" s="321">
        <f t="shared" si="24"/>
        <v>-2553927</v>
      </c>
      <c r="R23" s="321">
        <f t="shared" si="24"/>
        <v>66977073</v>
      </c>
      <c r="S23" s="321">
        <f t="shared" si="24"/>
        <v>0</v>
      </c>
      <c r="T23" s="321">
        <f t="shared" si="24"/>
        <v>66977073</v>
      </c>
      <c r="U23" s="321">
        <f>SUM(U24:U30)</f>
        <v>1901068781</v>
      </c>
      <c r="V23" s="92"/>
      <c r="W23" s="92"/>
      <c r="X23" s="92"/>
      <c r="Y23" s="92"/>
      <c r="Z23" s="92"/>
      <c r="AA23" s="92"/>
      <c r="AB23" s="92"/>
      <c r="AC23" s="92"/>
      <c r="AS23" s="638">
        <f t="shared" si="1"/>
        <v>525500000</v>
      </c>
      <c r="AT23" s="638">
        <f t="shared" si="2"/>
        <v>525500000</v>
      </c>
      <c r="AU23" s="638">
        <f t="shared" si="3"/>
        <v>0</v>
      </c>
      <c r="AV23" s="638">
        <f t="shared" si="4"/>
        <v>525500000</v>
      </c>
      <c r="AW23" s="638">
        <f t="shared" si="5"/>
        <v>0</v>
      </c>
      <c r="AX23" s="638">
        <f t="shared" si="6"/>
        <v>525500000</v>
      </c>
    </row>
    <row r="24" spans="1:50" s="629" customFormat="1">
      <c r="A24" s="68" t="s">
        <v>458</v>
      </c>
      <c r="B24" s="69" t="s">
        <v>644</v>
      </c>
      <c r="C24" s="322">
        <v>55700000</v>
      </c>
      <c r="D24" s="322">
        <v>55700000</v>
      </c>
      <c r="E24" s="322">
        <f t="shared" ref="E24:E30" si="25">F24-D24</f>
        <v>0</v>
      </c>
      <c r="F24" s="322">
        <v>55700000</v>
      </c>
      <c r="G24" s="322"/>
      <c r="H24" s="322">
        <f t="shared" si="9"/>
        <v>55700000</v>
      </c>
      <c r="I24" s="322"/>
      <c r="J24" s="322">
        <v>0</v>
      </c>
      <c r="K24" s="322">
        <f t="shared" ref="K24:K30" si="26">L24-J24</f>
        <v>0</v>
      </c>
      <c r="L24" s="322">
        <v>0</v>
      </c>
      <c r="M24" s="322"/>
      <c r="N24" s="322">
        <f t="shared" si="11"/>
        <v>0</v>
      </c>
      <c r="O24" s="322"/>
      <c r="P24" s="322">
        <v>0</v>
      </c>
      <c r="Q24" s="322">
        <f t="shared" ref="Q24:Q30" si="27">R24-P24</f>
        <v>0</v>
      </c>
      <c r="R24" s="322">
        <v>0</v>
      </c>
      <c r="S24" s="322"/>
      <c r="T24" s="322">
        <f t="shared" si="13"/>
        <v>0</v>
      </c>
      <c r="U24" s="78">
        <f t="shared" ref="U24:U30" si="28">SUM(C24:O24)</f>
        <v>222800000</v>
      </c>
      <c r="V24" s="695"/>
      <c r="W24" s="695"/>
      <c r="X24" s="695"/>
      <c r="Y24" s="695"/>
      <c r="Z24" s="695"/>
      <c r="AA24" s="695"/>
      <c r="AB24" s="695"/>
      <c r="AC24" s="695"/>
      <c r="AS24" s="638">
        <f t="shared" si="1"/>
        <v>55700000</v>
      </c>
      <c r="AT24" s="638">
        <f t="shared" si="2"/>
        <v>55700000</v>
      </c>
      <c r="AU24" s="638">
        <f t="shared" si="3"/>
        <v>0</v>
      </c>
      <c r="AV24" s="638">
        <f t="shared" si="4"/>
        <v>55700000</v>
      </c>
      <c r="AW24" s="638">
        <f t="shared" si="5"/>
        <v>0</v>
      </c>
      <c r="AX24" s="638">
        <f t="shared" si="6"/>
        <v>55700000</v>
      </c>
    </row>
    <row r="25" spans="1:50" s="629" customFormat="1">
      <c r="A25" s="68" t="s">
        <v>459</v>
      </c>
      <c r="B25" s="69" t="s">
        <v>710</v>
      </c>
      <c r="C25" s="322">
        <v>100000</v>
      </c>
      <c r="D25" s="177">
        <v>100000</v>
      </c>
      <c r="E25" s="177">
        <f t="shared" si="25"/>
        <v>0</v>
      </c>
      <c r="F25" s="177">
        <v>100000</v>
      </c>
      <c r="G25" s="177"/>
      <c r="H25" s="177">
        <f t="shared" si="9"/>
        <v>100000</v>
      </c>
      <c r="I25" s="177"/>
      <c r="J25" s="177">
        <v>0</v>
      </c>
      <c r="K25" s="177">
        <f t="shared" si="26"/>
        <v>0</v>
      </c>
      <c r="L25" s="177">
        <v>0</v>
      </c>
      <c r="M25" s="177"/>
      <c r="N25" s="177">
        <f t="shared" si="11"/>
        <v>0</v>
      </c>
      <c r="O25" s="177"/>
      <c r="P25" s="177">
        <v>0</v>
      </c>
      <c r="Q25" s="177">
        <f t="shared" si="27"/>
        <v>0</v>
      </c>
      <c r="R25" s="177">
        <v>0</v>
      </c>
      <c r="S25" s="177"/>
      <c r="T25" s="177">
        <f t="shared" si="13"/>
        <v>0</v>
      </c>
      <c r="U25" s="78">
        <f t="shared" si="28"/>
        <v>400000</v>
      </c>
      <c r="V25" s="695"/>
      <c r="W25" s="695"/>
      <c r="X25" s="695"/>
      <c r="Y25" s="695"/>
      <c r="Z25" s="695"/>
      <c r="AA25" s="695"/>
      <c r="AB25" s="695"/>
      <c r="AC25" s="695"/>
      <c r="AS25" s="638">
        <f t="shared" si="1"/>
        <v>100000</v>
      </c>
      <c r="AT25" s="638">
        <f t="shared" si="2"/>
        <v>100000</v>
      </c>
      <c r="AU25" s="638">
        <f t="shared" si="3"/>
        <v>0</v>
      </c>
      <c r="AV25" s="638">
        <f t="shared" si="4"/>
        <v>100000</v>
      </c>
      <c r="AW25" s="638">
        <f t="shared" si="5"/>
        <v>0</v>
      </c>
      <c r="AX25" s="638">
        <f t="shared" si="6"/>
        <v>100000</v>
      </c>
    </row>
    <row r="26" spans="1:50" s="629" customFormat="1">
      <c r="A26" s="68" t="s">
        <v>460</v>
      </c>
      <c r="B26" s="72" t="s">
        <v>645</v>
      </c>
      <c r="C26" s="304">
        <v>14384000</v>
      </c>
      <c r="D26" s="52">
        <v>24793623</v>
      </c>
      <c r="E26" s="52">
        <f t="shared" si="25"/>
        <v>-23074318</v>
      </c>
      <c r="F26" s="52">
        <v>1719305</v>
      </c>
      <c r="G26" s="52"/>
      <c r="H26" s="52">
        <f t="shared" si="9"/>
        <v>1719305</v>
      </c>
      <c r="I26" s="73">
        <v>336085000</v>
      </c>
      <c r="J26" s="52">
        <v>325675377</v>
      </c>
      <c r="K26" s="52">
        <f t="shared" si="26"/>
        <v>25628245</v>
      </c>
      <c r="L26" s="52">
        <v>351303622</v>
      </c>
      <c r="M26" s="52"/>
      <c r="N26" s="52">
        <f t="shared" si="11"/>
        <v>351303622</v>
      </c>
      <c r="O26" s="73">
        <v>69531000</v>
      </c>
      <c r="P26" s="52">
        <v>69531000</v>
      </c>
      <c r="Q26" s="52">
        <f t="shared" si="27"/>
        <v>-2553927</v>
      </c>
      <c r="R26" s="52">
        <v>66977073</v>
      </c>
      <c r="S26" s="52"/>
      <c r="T26" s="52">
        <f t="shared" si="13"/>
        <v>66977073</v>
      </c>
      <c r="U26" s="73">
        <f t="shared" si="28"/>
        <v>1479068781</v>
      </c>
      <c r="V26" s="693"/>
      <c r="W26" s="693"/>
      <c r="X26" s="693"/>
      <c r="Y26" s="693"/>
      <c r="Z26" s="693"/>
      <c r="AA26" s="693"/>
      <c r="AB26" s="693">
        <f>SUM(T26,N26,H26)</f>
        <v>420000000</v>
      </c>
      <c r="AC26" s="693"/>
      <c r="AS26" s="638">
        <f t="shared" si="1"/>
        <v>420000000</v>
      </c>
      <c r="AT26" s="638">
        <f t="shared" si="2"/>
        <v>420000000</v>
      </c>
      <c r="AU26" s="638">
        <f t="shared" si="3"/>
        <v>0</v>
      </c>
      <c r="AV26" s="638">
        <f t="shared" si="4"/>
        <v>420000000</v>
      </c>
      <c r="AW26" s="638">
        <f t="shared" si="5"/>
        <v>0</v>
      </c>
      <c r="AX26" s="638">
        <f t="shared" si="6"/>
        <v>420000000</v>
      </c>
    </row>
    <row r="27" spans="1:50" s="629" customFormat="1">
      <c r="A27" s="68" t="s">
        <v>461</v>
      </c>
      <c r="B27" s="72" t="s">
        <v>646</v>
      </c>
      <c r="C27" s="304">
        <v>0</v>
      </c>
      <c r="D27" s="52">
        <v>0</v>
      </c>
      <c r="E27" s="52">
        <f t="shared" si="25"/>
        <v>0</v>
      </c>
      <c r="F27" s="52">
        <v>0</v>
      </c>
      <c r="G27" s="52"/>
      <c r="H27" s="52">
        <f t="shared" si="9"/>
        <v>0</v>
      </c>
      <c r="I27" s="73">
        <v>0</v>
      </c>
      <c r="J27" s="52">
        <v>0</v>
      </c>
      <c r="K27" s="52">
        <f t="shared" si="26"/>
        <v>0</v>
      </c>
      <c r="L27" s="52">
        <v>0</v>
      </c>
      <c r="M27" s="52"/>
      <c r="N27" s="52">
        <f t="shared" si="11"/>
        <v>0</v>
      </c>
      <c r="O27" s="73">
        <v>0</v>
      </c>
      <c r="P27" s="52">
        <v>0</v>
      </c>
      <c r="Q27" s="52">
        <f t="shared" si="27"/>
        <v>0</v>
      </c>
      <c r="R27" s="52">
        <v>0</v>
      </c>
      <c r="S27" s="52"/>
      <c r="T27" s="52">
        <f t="shared" si="13"/>
        <v>0</v>
      </c>
      <c r="U27" s="73">
        <f t="shared" si="28"/>
        <v>0</v>
      </c>
      <c r="V27" s="693"/>
      <c r="W27" s="693"/>
      <c r="X27" s="693"/>
      <c r="Y27" s="693"/>
      <c r="Z27" s="693"/>
      <c r="AA27" s="693"/>
      <c r="AB27" s="693"/>
      <c r="AC27" s="693"/>
      <c r="AS27" s="638">
        <f t="shared" si="1"/>
        <v>0</v>
      </c>
      <c r="AT27" s="638">
        <f t="shared" si="2"/>
        <v>0</v>
      </c>
      <c r="AU27" s="638">
        <f t="shared" si="3"/>
        <v>0</v>
      </c>
      <c r="AV27" s="638">
        <f t="shared" si="4"/>
        <v>0</v>
      </c>
      <c r="AW27" s="638">
        <f t="shared" si="5"/>
        <v>0</v>
      </c>
      <c r="AX27" s="638">
        <f t="shared" si="6"/>
        <v>0</v>
      </c>
    </row>
    <row r="28" spans="1:50" s="629" customFormat="1">
      <c r="A28" s="68" t="s">
        <v>462</v>
      </c>
      <c r="B28" s="72" t="s">
        <v>647</v>
      </c>
      <c r="C28" s="304">
        <v>47000000</v>
      </c>
      <c r="D28" s="52">
        <v>47000000</v>
      </c>
      <c r="E28" s="52">
        <f t="shared" si="25"/>
        <v>0</v>
      </c>
      <c r="F28" s="52">
        <v>47000000</v>
      </c>
      <c r="G28" s="52"/>
      <c r="H28" s="52">
        <f t="shared" si="9"/>
        <v>47000000</v>
      </c>
      <c r="I28" s="73"/>
      <c r="J28" s="52">
        <v>0</v>
      </c>
      <c r="K28" s="52">
        <f t="shared" si="26"/>
        <v>0</v>
      </c>
      <c r="L28" s="52">
        <v>0</v>
      </c>
      <c r="M28" s="52"/>
      <c r="N28" s="52">
        <f t="shared" si="11"/>
        <v>0</v>
      </c>
      <c r="O28" s="73"/>
      <c r="P28" s="52">
        <v>0</v>
      </c>
      <c r="Q28" s="52">
        <f t="shared" si="27"/>
        <v>0</v>
      </c>
      <c r="R28" s="52">
        <v>0</v>
      </c>
      <c r="S28" s="52"/>
      <c r="T28" s="52">
        <f t="shared" si="13"/>
        <v>0</v>
      </c>
      <c r="U28" s="73">
        <f t="shared" si="28"/>
        <v>188000000</v>
      </c>
      <c r="V28" s="693"/>
      <c r="W28" s="693"/>
      <c r="X28" s="693"/>
      <c r="Y28" s="693"/>
      <c r="Z28" s="693"/>
      <c r="AA28" s="693"/>
      <c r="AB28" s="693"/>
      <c r="AC28" s="693"/>
      <c r="AS28" s="638">
        <f t="shared" si="1"/>
        <v>47000000</v>
      </c>
      <c r="AT28" s="638">
        <f t="shared" si="2"/>
        <v>47000000</v>
      </c>
      <c r="AU28" s="638">
        <f t="shared" si="3"/>
        <v>0</v>
      </c>
      <c r="AV28" s="638">
        <f t="shared" si="4"/>
        <v>47000000</v>
      </c>
      <c r="AW28" s="638">
        <f t="shared" si="5"/>
        <v>0</v>
      </c>
      <c r="AX28" s="638">
        <f t="shared" si="6"/>
        <v>47000000</v>
      </c>
    </row>
    <row r="29" spans="1:50" s="629" customFormat="1">
      <c r="A29" s="68" t="s">
        <v>463</v>
      </c>
      <c r="B29" s="75" t="s">
        <v>648</v>
      </c>
      <c r="C29" s="304">
        <v>800000</v>
      </c>
      <c r="D29" s="52">
        <v>800000</v>
      </c>
      <c r="E29" s="52">
        <f t="shared" si="25"/>
        <v>0</v>
      </c>
      <c r="F29" s="52">
        <v>800000</v>
      </c>
      <c r="G29" s="52"/>
      <c r="H29" s="52">
        <f t="shared" si="9"/>
        <v>800000</v>
      </c>
      <c r="I29" s="73"/>
      <c r="J29" s="52">
        <v>0</v>
      </c>
      <c r="K29" s="52">
        <f t="shared" si="26"/>
        <v>0</v>
      </c>
      <c r="L29" s="52">
        <v>0</v>
      </c>
      <c r="M29" s="52"/>
      <c r="N29" s="52">
        <f t="shared" si="11"/>
        <v>0</v>
      </c>
      <c r="O29" s="73"/>
      <c r="P29" s="52">
        <v>0</v>
      </c>
      <c r="Q29" s="52">
        <f t="shared" si="27"/>
        <v>0</v>
      </c>
      <c r="R29" s="52">
        <v>0</v>
      </c>
      <c r="S29" s="52"/>
      <c r="T29" s="52">
        <f t="shared" si="13"/>
        <v>0</v>
      </c>
      <c r="U29" s="73">
        <f t="shared" si="28"/>
        <v>3200000</v>
      </c>
      <c r="V29" s="693"/>
      <c r="W29" s="693"/>
      <c r="X29" s="693"/>
      <c r="Y29" s="693"/>
      <c r="Z29" s="693"/>
      <c r="AA29" s="693"/>
      <c r="AB29" s="693"/>
      <c r="AC29" s="693"/>
      <c r="AS29" s="638">
        <f t="shared" si="1"/>
        <v>800000</v>
      </c>
      <c r="AT29" s="638">
        <f t="shared" si="2"/>
        <v>800000</v>
      </c>
      <c r="AU29" s="638">
        <f t="shared" si="3"/>
        <v>0</v>
      </c>
      <c r="AV29" s="638">
        <f t="shared" si="4"/>
        <v>800000</v>
      </c>
      <c r="AW29" s="638">
        <f t="shared" si="5"/>
        <v>0</v>
      </c>
      <c r="AX29" s="638">
        <f t="shared" si="6"/>
        <v>800000</v>
      </c>
    </row>
    <row r="30" spans="1:50" s="629" customFormat="1" ht="12" thickBot="1">
      <c r="A30" s="68" t="s">
        <v>712</v>
      </c>
      <c r="B30" s="75" t="s">
        <v>643</v>
      </c>
      <c r="C30" s="320">
        <v>1900000</v>
      </c>
      <c r="D30" s="108">
        <v>1900000</v>
      </c>
      <c r="E30" s="108">
        <f t="shared" si="25"/>
        <v>0</v>
      </c>
      <c r="F30" s="108">
        <v>1900000</v>
      </c>
      <c r="G30" s="108"/>
      <c r="H30" s="108">
        <f t="shared" si="9"/>
        <v>1900000</v>
      </c>
      <c r="I30" s="77"/>
      <c r="J30" s="108">
        <v>0</v>
      </c>
      <c r="K30" s="108">
        <f t="shared" si="26"/>
        <v>0</v>
      </c>
      <c r="L30" s="108">
        <v>0</v>
      </c>
      <c r="M30" s="108"/>
      <c r="N30" s="108">
        <f t="shared" si="11"/>
        <v>0</v>
      </c>
      <c r="O30" s="77"/>
      <c r="P30" s="108">
        <v>0</v>
      </c>
      <c r="Q30" s="108">
        <f t="shared" si="27"/>
        <v>0</v>
      </c>
      <c r="R30" s="108">
        <v>0</v>
      </c>
      <c r="S30" s="108"/>
      <c r="T30" s="108">
        <f t="shared" si="13"/>
        <v>0</v>
      </c>
      <c r="U30" s="77">
        <f t="shared" si="28"/>
        <v>7600000</v>
      </c>
      <c r="V30" s="693"/>
      <c r="W30" s="693"/>
      <c r="X30" s="693"/>
      <c r="Y30" s="693"/>
      <c r="Z30" s="693"/>
      <c r="AA30" s="693"/>
      <c r="AB30" s="693"/>
      <c r="AC30" s="693"/>
      <c r="AS30" s="638">
        <f t="shared" si="1"/>
        <v>1900000</v>
      </c>
      <c r="AT30" s="638">
        <f t="shared" si="2"/>
        <v>1900000</v>
      </c>
      <c r="AU30" s="638">
        <f t="shared" si="3"/>
        <v>0</v>
      </c>
      <c r="AV30" s="638">
        <f t="shared" si="4"/>
        <v>1900000</v>
      </c>
      <c r="AW30" s="638">
        <f t="shared" si="5"/>
        <v>0</v>
      </c>
      <c r="AX30" s="638">
        <f t="shared" si="6"/>
        <v>1900000</v>
      </c>
    </row>
    <row r="31" spans="1:50" s="629" customFormat="1" ht="12" thickBot="1">
      <c r="A31" s="49" t="s">
        <v>49</v>
      </c>
      <c r="B31" s="309" t="s">
        <v>50</v>
      </c>
      <c r="C31" s="317">
        <f>SUM(C32:C41)</f>
        <v>136249000</v>
      </c>
      <c r="D31" s="317">
        <f t="shared" ref="D31:T31" si="29">SUM(D32:D41)</f>
        <v>137339000</v>
      </c>
      <c r="E31" s="317">
        <f t="shared" si="29"/>
        <v>-390000</v>
      </c>
      <c r="F31" s="317">
        <f t="shared" si="29"/>
        <v>136949000</v>
      </c>
      <c r="G31" s="317">
        <f t="shared" si="29"/>
        <v>0</v>
      </c>
      <c r="H31" s="317">
        <f t="shared" si="29"/>
        <v>136949000</v>
      </c>
      <c r="I31" s="317">
        <f t="shared" si="29"/>
        <v>13826000</v>
      </c>
      <c r="J31" s="317">
        <f t="shared" si="29"/>
        <v>20461700</v>
      </c>
      <c r="K31" s="317">
        <f t="shared" si="29"/>
        <v>0</v>
      </c>
      <c r="L31" s="317">
        <f t="shared" si="29"/>
        <v>20461700</v>
      </c>
      <c r="M31" s="317">
        <f t="shared" si="29"/>
        <v>0</v>
      </c>
      <c r="N31" s="317">
        <f t="shared" si="29"/>
        <v>20461700</v>
      </c>
      <c r="O31" s="317">
        <f t="shared" si="29"/>
        <v>0</v>
      </c>
      <c r="P31" s="317">
        <f t="shared" si="29"/>
        <v>0</v>
      </c>
      <c r="Q31" s="317">
        <f t="shared" si="29"/>
        <v>0</v>
      </c>
      <c r="R31" s="317">
        <f t="shared" si="29"/>
        <v>0</v>
      </c>
      <c r="S31" s="317">
        <f t="shared" si="29"/>
        <v>0</v>
      </c>
      <c r="T31" s="317">
        <f t="shared" si="29"/>
        <v>0</v>
      </c>
      <c r="U31" s="50">
        <f>SUM(U32:U41)</f>
        <v>622307100</v>
      </c>
      <c r="V31" s="692"/>
      <c r="W31" s="692"/>
      <c r="X31" s="692"/>
      <c r="Y31" s="692"/>
      <c r="Z31" s="692"/>
      <c r="AA31" s="692"/>
      <c r="AB31" s="692"/>
      <c r="AC31" s="692"/>
      <c r="AS31" s="638">
        <f t="shared" si="1"/>
        <v>150075000</v>
      </c>
      <c r="AT31" s="638">
        <f t="shared" si="2"/>
        <v>157800700</v>
      </c>
      <c r="AU31" s="638">
        <f t="shared" si="3"/>
        <v>-390000</v>
      </c>
      <c r="AV31" s="638">
        <f t="shared" si="4"/>
        <v>157410700</v>
      </c>
      <c r="AW31" s="638">
        <f t="shared" si="5"/>
        <v>0</v>
      </c>
      <c r="AX31" s="638">
        <f t="shared" si="6"/>
        <v>157410700</v>
      </c>
    </row>
    <row r="32" spans="1:50" s="629" customFormat="1">
      <c r="A32" s="51" t="s">
        <v>51</v>
      </c>
      <c r="B32" s="310" t="s">
        <v>52</v>
      </c>
      <c r="C32" s="303"/>
      <c r="D32" s="176">
        <v>0</v>
      </c>
      <c r="E32" s="176">
        <f t="shared" ref="E32:E41" si="30">F32-D32</f>
        <v>0</v>
      </c>
      <c r="F32" s="176">
        <v>0</v>
      </c>
      <c r="G32" s="176"/>
      <c r="H32" s="176">
        <f t="shared" si="9"/>
        <v>0</v>
      </c>
      <c r="I32" s="70"/>
      <c r="J32" s="176">
        <v>0</v>
      </c>
      <c r="K32" s="176">
        <f t="shared" ref="K32:K41" si="31">L32-J32</f>
        <v>0</v>
      </c>
      <c r="L32" s="176">
        <v>0</v>
      </c>
      <c r="M32" s="176"/>
      <c r="N32" s="176">
        <f t="shared" si="11"/>
        <v>0</v>
      </c>
      <c r="O32" s="70"/>
      <c r="P32" s="176">
        <v>0</v>
      </c>
      <c r="Q32" s="176">
        <f t="shared" ref="Q32:Q41" si="32">R32-P32</f>
        <v>0</v>
      </c>
      <c r="R32" s="176">
        <v>0</v>
      </c>
      <c r="S32" s="176"/>
      <c r="T32" s="176">
        <f t="shared" si="13"/>
        <v>0</v>
      </c>
      <c r="U32" s="70">
        <f t="shared" ref="U32:U41" si="33">SUM(C32:O32)</f>
        <v>0</v>
      </c>
      <c r="V32" s="693"/>
      <c r="W32" s="693"/>
      <c r="X32" s="693"/>
      <c r="Y32" s="693"/>
      <c r="Z32" s="693"/>
      <c r="AA32" s="693"/>
      <c r="AB32" s="693"/>
      <c r="AC32" s="693"/>
      <c r="AE32" s="652">
        <f>C32+'4. sz. mell'!C6+'3. sz. mell'!BL5</f>
        <v>0</v>
      </c>
      <c r="AF32" s="652">
        <f>D32+'4. sz. mell'!D6+'3. sz. mell'!BM5</f>
        <v>98000</v>
      </c>
      <c r="AG32" s="652">
        <f>E32+'4. sz. mell'!E6+'3. sz. mell'!BN5</f>
        <v>0</v>
      </c>
      <c r="AH32" s="652">
        <f>F32+'4. sz. mell'!F6+'3. sz. mell'!BO5</f>
        <v>98000</v>
      </c>
      <c r="AI32" s="652">
        <f>G32+'4. sz. mell'!G6+'3. sz. mell'!BP5</f>
        <v>0</v>
      </c>
      <c r="AJ32" s="652">
        <f>H32+'4. sz. mell'!H6+'3. sz. mell'!BQ5</f>
        <v>98000</v>
      </c>
      <c r="AK32" s="652">
        <f>I32+'4. sz. mell'!I6+'3. sz. mell'!BR5</f>
        <v>0</v>
      </c>
      <c r="AL32" s="652">
        <f>J32+'4. sz. mell'!J6+'3. sz. mell'!BS5</f>
        <v>344000</v>
      </c>
      <c r="AM32" s="652">
        <f>K32+'4. sz. mell'!K6+'3. sz. mell'!BT5</f>
        <v>1275000</v>
      </c>
      <c r="AN32" s="652">
        <f>L32+'4. sz. mell'!L6+'3. sz. mell'!BU5</f>
        <v>1619000</v>
      </c>
      <c r="AO32" s="652">
        <f>M32+'4. sz. mell'!M6+'3. sz. mell'!BV5</f>
        <v>0</v>
      </c>
      <c r="AP32" s="652">
        <f>N32+'4. sz. mell'!N6+'3. sz. mell'!BW5</f>
        <v>1619000</v>
      </c>
      <c r="AS32" s="638">
        <f t="shared" si="1"/>
        <v>0</v>
      </c>
      <c r="AT32" s="638">
        <f t="shared" si="2"/>
        <v>0</v>
      </c>
      <c r="AU32" s="638">
        <f t="shared" si="3"/>
        <v>0</v>
      </c>
      <c r="AV32" s="638">
        <f t="shared" si="4"/>
        <v>0</v>
      </c>
      <c r="AW32" s="638">
        <f t="shared" si="5"/>
        <v>0</v>
      </c>
      <c r="AX32" s="638">
        <f t="shared" si="6"/>
        <v>0</v>
      </c>
    </row>
    <row r="33" spans="1:50" s="629" customFormat="1">
      <c r="A33" s="275" t="s">
        <v>53</v>
      </c>
      <c r="B33" s="311" t="s">
        <v>54</v>
      </c>
      <c r="C33" s="304"/>
      <c r="D33" s="52">
        <v>0</v>
      </c>
      <c r="E33" s="52">
        <f t="shared" si="30"/>
        <v>61866000</v>
      </c>
      <c r="F33" s="52">
        <v>61866000</v>
      </c>
      <c r="G33" s="52"/>
      <c r="H33" s="52">
        <f t="shared" si="9"/>
        <v>61866000</v>
      </c>
      <c r="I33" s="73"/>
      <c r="J33" s="52">
        <v>18426000</v>
      </c>
      <c r="K33" s="52">
        <f t="shared" si="31"/>
        <v>0</v>
      </c>
      <c r="L33" s="52">
        <v>18426000</v>
      </c>
      <c r="M33" s="52"/>
      <c r="N33" s="52">
        <f t="shared" si="11"/>
        <v>18426000</v>
      </c>
      <c r="O33" s="73"/>
      <c r="P33" s="52">
        <v>0</v>
      </c>
      <c r="Q33" s="52">
        <f t="shared" si="32"/>
        <v>0</v>
      </c>
      <c r="R33" s="52">
        <v>0</v>
      </c>
      <c r="S33" s="52"/>
      <c r="T33" s="52">
        <f t="shared" si="13"/>
        <v>0</v>
      </c>
      <c r="U33" s="73">
        <f t="shared" si="33"/>
        <v>240876000</v>
      </c>
      <c r="V33" s="693"/>
      <c r="W33" s="693"/>
      <c r="X33" s="693"/>
      <c r="Y33" s="693"/>
      <c r="Z33" s="693"/>
      <c r="AA33" s="693"/>
      <c r="AB33" s="693"/>
      <c r="AC33" s="693"/>
      <c r="AE33" s="652">
        <f>C33+'4. sz. mell'!C7+'3. sz. mell'!BL6</f>
        <v>0</v>
      </c>
      <c r="AF33" s="652">
        <f>D33+'4. sz. mell'!D7+'3. sz. mell'!BM6</f>
        <v>9786000</v>
      </c>
      <c r="AG33" s="652">
        <f>E33+'4. sz. mell'!E7+'3. sz. mell'!BN6</f>
        <v>61876000</v>
      </c>
      <c r="AH33" s="652">
        <f>F33+'4. sz. mell'!F7+'3. sz. mell'!BO6</f>
        <v>71662000</v>
      </c>
      <c r="AI33" s="652">
        <f>G33+'4. sz. mell'!G7+'3. sz. mell'!BP6</f>
        <v>0</v>
      </c>
      <c r="AJ33" s="652">
        <f>H33+'4. sz. mell'!H7+'3. sz. mell'!BQ6</f>
        <v>71662000</v>
      </c>
      <c r="AK33" s="652">
        <f>I33+'4. sz. mell'!I7+'3. sz. mell'!BR6</f>
        <v>0</v>
      </c>
      <c r="AL33" s="652">
        <f>J33+'4. sz. mell'!J7+'3. sz. mell'!BS6</f>
        <v>26629000</v>
      </c>
      <c r="AM33" s="652">
        <f>K33+'4. sz. mell'!K7+'3. sz. mell'!BT6</f>
        <v>-10000</v>
      </c>
      <c r="AN33" s="652">
        <f>L33+'4. sz. mell'!L7+'3. sz. mell'!BU6</f>
        <v>26619000</v>
      </c>
      <c r="AO33" s="652">
        <f>M33+'4. sz. mell'!M7+'3. sz. mell'!BV6</f>
        <v>0</v>
      </c>
      <c r="AP33" s="652">
        <f>N33+'4. sz. mell'!N7+'3. sz. mell'!BW6</f>
        <v>26619000</v>
      </c>
      <c r="AS33" s="638">
        <f t="shared" si="1"/>
        <v>0</v>
      </c>
      <c r="AT33" s="638">
        <f t="shared" si="2"/>
        <v>18426000</v>
      </c>
      <c r="AU33" s="638">
        <f t="shared" si="3"/>
        <v>61866000</v>
      </c>
      <c r="AV33" s="638">
        <f t="shared" si="4"/>
        <v>80292000</v>
      </c>
      <c r="AW33" s="638">
        <f t="shared" si="5"/>
        <v>0</v>
      </c>
      <c r="AX33" s="638">
        <f t="shared" si="6"/>
        <v>80292000</v>
      </c>
    </row>
    <row r="34" spans="1:50" s="629" customFormat="1">
      <c r="A34" s="275" t="s">
        <v>55</v>
      </c>
      <c r="B34" s="311" t="s">
        <v>56</v>
      </c>
      <c r="C34" s="304"/>
      <c r="D34" s="52">
        <v>700000</v>
      </c>
      <c r="E34" s="52">
        <f t="shared" si="30"/>
        <v>12358000</v>
      </c>
      <c r="F34" s="52">
        <v>13058000</v>
      </c>
      <c r="G34" s="52"/>
      <c r="H34" s="52">
        <f t="shared" si="9"/>
        <v>13058000</v>
      </c>
      <c r="I34" s="73"/>
      <c r="J34" s="52">
        <v>0</v>
      </c>
      <c r="K34" s="52">
        <f t="shared" si="31"/>
        <v>0</v>
      </c>
      <c r="L34" s="52">
        <v>0</v>
      </c>
      <c r="M34" s="52"/>
      <c r="N34" s="52">
        <f t="shared" si="11"/>
        <v>0</v>
      </c>
      <c r="O34" s="73"/>
      <c r="P34" s="52">
        <v>0</v>
      </c>
      <c r="Q34" s="52">
        <f t="shared" si="32"/>
        <v>0</v>
      </c>
      <c r="R34" s="52">
        <v>0</v>
      </c>
      <c r="S34" s="52"/>
      <c r="T34" s="52">
        <f t="shared" si="13"/>
        <v>0</v>
      </c>
      <c r="U34" s="73">
        <f t="shared" si="33"/>
        <v>39174000</v>
      </c>
      <c r="V34" s="693"/>
      <c r="W34" s="693"/>
      <c r="X34" s="693"/>
      <c r="Y34" s="693"/>
      <c r="Z34" s="693"/>
      <c r="AA34" s="693"/>
      <c r="AB34" s="693"/>
      <c r="AC34" s="693"/>
      <c r="AE34" s="652">
        <f>C34+'4. sz. mell'!C8+'3. sz. mell'!BL7</f>
        <v>0</v>
      </c>
      <c r="AF34" s="652">
        <f>D34+'4. sz. mell'!D8+'3. sz. mell'!BM7</f>
        <v>4153000</v>
      </c>
      <c r="AG34" s="652">
        <f>E34+'4. sz. mell'!E8+'3. sz. mell'!BN7</f>
        <v>11083000</v>
      </c>
      <c r="AH34" s="652">
        <f>F34+'4. sz. mell'!F8+'3. sz. mell'!BO7</f>
        <v>15236000</v>
      </c>
      <c r="AI34" s="652">
        <f>G34+'4. sz. mell'!G8+'3. sz. mell'!BP7</f>
        <v>0</v>
      </c>
      <c r="AJ34" s="652">
        <f>H34+'4. sz. mell'!H8+'3. sz. mell'!BQ7</f>
        <v>15236000</v>
      </c>
      <c r="AK34" s="652">
        <f>I34+'4. sz. mell'!I8+'3. sz. mell'!BR7</f>
        <v>0</v>
      </c>
      <c r="AL34" s="652">
        <f>J34+'4. sz. mell'!J8+'3. sz. mell'!BS7</f>
        <v>2960000</v>
      </c>
      <c r="AM34" s="652">
        <f>K34+'4. sz. mell'!K8+'3. sz. mell'!BT7</f>
        <v>0</v>
      </c>
      <c r="AN34" s="652">
        <f>L34+'4. sz. mell'!L8+'3. sz. mell'!BU7</f>
        <v>2960000</v>
      </c>
      <c r="AO34" s="652">
        <f>M34+'4. sz. mell'!M8+'3. sz. mell'!BV7</f>
        <v>0</v>
      </c>
      <c r="AP34" s="652">
        <f>N34+'4. sz. mell'!N8+'3. sz. mell'!BW7</f>
        <v>2960000</v>
      </c>
      <c r="AS34" s="638">
        <f t="shared" si="1"/>
        <v>0</v>
      </c>
      <c r="AT34" s="638">
        <f t="shared" si="2"/>
        <v>700000</v>
      </c>
      <c r="AU34" s="638">
        <f t="shared" si="3"/>
        <v>12358000</v>
      </c>
      <c r="AV34" s="638">
        <f t="shared" si="4"/>
        <v>13058000</v>
      </c>
      <c r="AW34" s="638">
        <f t="shared" si="5"/>
        <v>0</v>
      </c>
      <c r="AX34" s="638">
        <f t="shared" si="6"/>
        <v>13058000</v>
      </c>
    </row>
    <row r="35" spans="1:50" s="629" customFormat="1">
      <c r="A35" s="275" t="s">
        <v>57</v>
      </c>
      <c r="B35" s="311" t="s">
        <v>58</v>
      </c>
      <c r="C35" s="304">
        <v>53000000</v>
      </c>
      <c r="D35" s="52">
        <v>53000000</v>
      </c>
      <c r="E35" s="52">
        <f t="shared" si="30"/>
        <v>0</v>
      </c>
      <c r="F35" s="52">
        <v>53000000</v>
      </c>
      <c r="G35" s="52"/>
      <c r="H35" s="52">
        <f t="shared" si="9"/>
        <v>53000000</v>
      </c>
      <c r="I35" s="73">
        <v>1400000</v>
      </c>
      <c r="J35" s="52">
        <v>2035700</v>
      </c>
      <c r="K35" s="52">
        <f t="shared" si="31"/>
        <v>0</v>
      </c>
      <c r="L35" s="52">
        <v>2035700</v>
      </c>
      <c r="M35" s="52"/>
      <c r="N35" s="52">
        <f t="shared" si="11"/>
        <v>2035700</v>
      </c>
      <c r="O35" s="73"/>
      <c r="P35" s="52">
        <v>0</v>
      </c>
      <c r="Q35" s="52">
        <f t="shared" si="32"/>
        <v>0</v>
      </c>
      <c r="R35" s="52">
        <v>0</v>
      </c>
      <c r="S35" s="52"/>
      <c r="T35" s="52">
        <f t="shared" si="13"/>
        <v>0</v>
      </c>
      <c r="U35" s="73">
        <f t="shared" si="33"/>
        <v>219507100</v>
      </c>
      <c r="V35" s="693"/>
      <c r="W35" s="693"/>
      <c r="X35" s="693"/>
      <c r="Y35" s="693"/>
      <c r="Z35" s="693"/>
      <c r="AA35" s="693"/>
      <c r="AB35" s="693"/>
      <c r="AC35" s="693"/>
      <c r="AE35" s="652">
        <f>C35+'4. sz. mell'!C9+'3. sz. mell'!BL8</f>
        <v>53000000</v>
      </c>
      <c r="AF35" s="652">
        <f>D35+'4. sz. mell'!D9+'3. sz. mell'!BM8</f>
        <v>53000000</v>
      </c>
      <c r="AG35" s="652">
        <f>E35+'4. sz. mell'!E9+'3. sz. mell'!BN8</f>
        <v>0</v>
      </c>
      <c r="AH35" s="652">
        <f>F35+'4. sz. mell'!F9+'3. sz. mell'!BO8</f>
        <v>53000000</v>
      </c>
      <c r="AI35" s="652">
        <f>G35+'4. sz. mell'!G9+'3. sz. mell'!BP8</f>
        <v>0</v>
      </c>
      <c r="AJ35" s="652">
        <f>H35+'4. sz. mell'!H9+'3. sz. mell'!BQ8</f>
        <v>53000000</v>
      </c>
      <c r="AK35" s="652">
        <f>I35+'4. sz. mell'!I9+'3. sz. mell'!BR8</f>
        <v>1400000</v>
      </c>
      <c r="AL35" s="652">
        <f>J35+'4. sz. mell'!J9+'3. sz. mell'!BS8</f>
        <v>2035700</v>
      </c>
      <c r="AM35" s="652">
        <f>K35+'4. sz. mell'!K9+'3. sz. mell'!BT8</f>
        <v>0</v>
      </c>
      <c r="AN35" s="652">
        <f>L35+'4. sz. mell'!L9+'3. sz. mell'!BU8</f>
        <v>2035700</v>
      </c>
      <c r="AO35" s="652">
        <f>M35+'4. sz. mell'!M9+'3. sz. mell'!BV8</f>
        <v>0</v>
      </c>
      <c r="AP35" s="652">
        <f>N35+'4. sz. mell'!N9+'3. sz. mell'!BW8</f>
        <v>2035700</v>
      </c>
      <c r="AS35" s="638">
        <f t="shared" si="1"/>
        <v>54400000</v>
      </c>
      <c r="AT35" s="638">
        <f t="shared" si="2"/>
        <v>55035700</v>
      </c>
      <c r="AU35" s="638">
        <f t="shared" si="3"/>
        <v>0</v>
      </c>
      <c r="AV35" s="638">
        <f t="shared" si="4"/>
        <v>55035700</v>
      </c>
      <c r="AW35" s="638">
        <f t="shared" si="5"/>
        <v>0</v>
      </c>
      <c r="AX35" s="638">
        <f t="shared" si="6"/>
        <v>55035700</v>
      </c>
    </row>
    <row r="36" spans="1:50" s="629" customFormat="1">
      <c r="A36" s="275" t="s">
        <v>59</v>
      </c>
      <c r="B36" s="311" t="s">
        <v>60</v>
      </c>
      <c r="C36" s="304"/>
      <c r="D36" s="52">
        <v>0</v>
      </c>
      <c r="E36" s="52">
        <f t="shared" si="30"/>
        <v>0</v>
      </c>
      <c r="F36" s="52">
        <v>0</v>
      </c>
      <c r="G36" s="52"/>
      <c r="H36" s="52">
        <f t="shared" si="9"/>
        <v>0</v>
      </c>
      <c r="I36" s="73"/>
      <c r="J36" s="52">
        <v>0</v>
      </c>
      <c r="K36" s="52">
        <f t="shared" si="31"/>
        <v>0</v>
      </c>
      <c r="L36" s="52">
        <v>0</v>
      </c>
      <c r="M36" s="52"/>
      <c r="N36" s="52">
        <f t="shared" si="11"/>
        <v>0</v>
      </c>
      <c r="O36" s="73"/>
      <c r="P36" s="52">
        <v>0</v>
      </c>
      <c r="Q36" s="52">
        <f t="shared" si="32"/>
        <v>0</v>
      </c>
      <c r="R36" s="52">
        <v>0</v>
      </c>
      <c r="S36" s="52"/>
      <c r="T36" s="52">
        <f t="shared" si="13"/>
        <v>0</v>
      </c>
      <c r="U36" s="73">
        <f t="shared" si="33"/>
        <v>0</v>
      </c>
      <c r="V36" s="693"/>
      <c r="W36" s="693"/>
      <c r="X36" s="693"/>
      <c r="Y36" s="693"/>
      <c r="Z36" s="693"/>
      <c r="AA36" s="693"/>
      <c r="AB36" s="693"/>
      <c r="AC36" s="693"/>
      <c r="AE36" s="652">
        <f>C36+'4. sz. mell'!C10+'3. sz. mell'!BL9</f>
        <v>0</v>
      </c>
      <c r="AF36" s="652">
        <f>D36+'4. sz. mell'!D10+'3. sz. mell'!BM9</f>
        <v>34993000</v>
      </c>
      <c r="AG36" s="652">
        <f>E36+'4. sz. mell'!E10+'3. sz. mell'!BN9</f>
        <v>0</v>
      </c>
      <c r="AH36" s="652">
        <f>F36+'4. sz. mell'!F10+'3. sz. mell'!BO9</f>
        <v>34993000</v>
      </c>
      <c r="AI36" s="652">
        <f>G36+'4. sz. mell'!G10+'3. sz. mell'!BP9</f>
        <v>0</v>
      </c>
      <c r="AJ36" s="652">
        <f>H36+'4. sz. mell'!H10+'3. sz. mell'!BQ9</f>
        <v>34993000</v>
      </c>
      <c r="AK36" s="652">
        <f>I36+'4. sz. mell'!I10+'3. sz. mell'!BR9</f>
        <v>0</v>
      </c>
      <c r="AL36" s="652">
        <f>J36+'4. sz. mell'!J10+'3. sz. mell'!BS9</f>
        <v>0</v>
      </c>
      <c r="AM36" s="652">
        <f>K36+'4. sz. mell'!K10+'3. sz. mell'!BT9</f>
        <v>0</v>
      </c>
      <c r="AN36" s="652">
        <f>L36+'4. sz. mell'!L10+'3. sz. mell'!BU9</f>
        <v>0</v>
      </c>
      <c r="AO36" s="652">
        <f>M36+'4. sz. mell'!M10+'3. sz. mell'!BV9</f>
        <v>0</v>
      </c>
      <c r="AP36" s="652">
        <f>N36+'4. sz. mell'!N10+'3. sz. mell'!BW9</f>
        <v>0</v>
      </c>
      <c r="AS36" s="638">
        <f t="shared" si="1"/>
        <v>0</v>
      </c>
      <c r="AT36" s="638">
        <f t="shared" si="2"/>
        <v>0</v>
      </c>
      <c r="AU36" s="638">
        <f t="shared" si="3"/>
        <v>0</v>
      </c>
      <c r="AV36" s="638">
        <f t="shared" si="4"/>
        <v>0</v>
      </c>
      <c r="AW36" s="638">
        <f t="shared" si="5"/>
        <v>0</v>
      </c>
      <c r="AX36" s="638">
        <f t="shared" si="6"/>
        <v>0</v>
      </c>
    </row>
    <row r="37" spans="1:50" s="629" customFormat="1">
      <c r="A37" s="275" t="s">
        <v>61</v>
      </c>
      <c r="B37" s="311" t="s">
        <v>62</v>
      </c>
      <c r="C37" s="304"/>
      <c r="D37" s="52">
        <v>0</v>
      </c>
      <c r="E37" s="52">
        <f t="shared" si="30"/>
        <v>7025000</v>
      </c>
      <c r="F37" s="52">
        <v>7025000</v>
      </c>
      <c r="G37" s="52"/>
      <c r="H37" s="52">
        <f t="shared" si="9"/>
        <v>7025000</v>
      </c>
      <c r="I37" s="73"/>
      <c r="J37" s="52">
        <v>0</v>
      </c>
      <c r="K37" s="52">
        <f t="shared" si="31"/>
        <v>0</v>
      </c>
      <c r="L37" s="52">
        <v>0</v>
      </c>
      <c r="M37" s="52"/>
      <c r="N37" s="52">
        <f t="shared" si="11"/>
        <v>0</v>
      </c>
      <c r="O37" s="73"/>
      <c r="P37" s="52">
        <v>0</v>
      </c>
      <c r="Q37" s="52">
        <f t="shared" si="32"/>
        <v>0</v>
      </c>
      <c r="R37" s="52">
        <v>0</v>
      </c>
      <c r="S37" s="52"/>
      <c r="T37" s="52">
        <f t="shared" si="13"/>
        <v>0</v>
      </c>
      <c r="U37" s="73">
        <f t="shared" si="33"/>
        <v>21075000</v>
      </c>
      <c r="V37" s="693"/>
      <c r="W37" s="693"/>
      <c r="X37" s="693"/>
      <c r="Y37" s="693"/>
      <c r="Z37" s="693"/>
      <c r="AA37" s="693"/>
      <c r="AB37" s="693"/>
      <c r="AC37" s="693"/>
      <c r="AE37" s="652">
        <f>C37+'4. sz. mell'!C11+'3. sz. mell'!BL10</f>
        <v>0</v>
      </c>
      <c r="AF37" s="652">
        <f>D37+'4. sz. mell'!D11+'3. sz. mell'!BM10</f>
        <v>10969000</v>
      </c>
      <c r="AG37" s="652">
        <f>E37+'4. sz. mell'!E11+'3. sz. mell'!BN10</f>
        <v>7025000</v>
      </c>
      <c r="AH37" s="652">
        <f>F37+'4. sz. mell'!F11+'3. sz. mell'!BO10</f>
        <v>17994000</v>
      </c>
      <c r="AI37" s="652">
        <f>G37+'4. sz. mell'!G11+'3. sz. mell'!BP10</f>
        <v>0</v>
      </c>
      <c r="AJ37" s="652">
        <f>H37+'4. sz. mell'!H11+'3. sz. mell'!BQ10</f>
        <v>17994000</v>
      </c>
      <c r="AK37" s="652">
        <f>I37+'4. sz. mell'!I11+'3. sz. mell'!BR10</f>
        <v>0</v>
      </c>
      <c r="AL37" s="652">
        <f>J37+'4. sz. mell'!J11+'3. sz. mell'!BS10</f>
        <v>2900000</v>
      </c>
      <c r="AM37" s="652">
        <f>K37+'4. sz. mell'!K11+'3. sz. mell'!BT10</f>
        <v>0</v>
      </c>
      <c r="AN37" s="652">
        <f>L37+'4. sz. mell'!L11+'3. sz. mell'!BU10</f>
        <v>2900000</v>
      </c>
      <c r="AO37" s="652">
        <f>M37+'4. sz. mell'!M11+'3. sz. mell'!BV10</f>
        <v>0</v>
      </c>
      <c r="AP37" s="652">
        <f>N37+'4. sz. mell'!N11+'3. sz. mell'!BW10</f>
        <v>2900000</v>
      </c>
      <c r="AS37" s="638">
        <f t="shared" si="1"/>
        <v>0</v>
      </c>
      <c r="AT37" s="638">
        <f t="shared" si="2"/>
        <v>0</v>
      </c>
      <c r="AU37" s="638">
        <f t="shared" si="3"/>
        <v>7025000</v>
      </c>
      <c r="AV37" s="638">
        <f t="shared" si="4"/>
        <v>7025000</v>
      </c>
      <c r="AW37" s="638">
        <f t="shared" si="5"/>
        <v>0</v>
      </c>
      <c r="AX37" s="638">
        <f t="shared" si="6"/>
        <v>7025000</v>
      </c>
    </row>
    <row r="38" spans="1:50" s="629" customFormat="1">
      <c r="A38" s="275" t="s">
        <v>63</v>
      </c>
      <c r="B38" s="311" t="s">
        <v>64</v>
      </c>
      <c r="C38" s="304"/>
      <c r="D38" s="52">
        <v>0</v>
      </c>
      <c r="E38" s="52">
        <f t="shared" si="30"/>
        <v>0</v>
      </c>
      <c r="F38" s="52">
        <v>0</v>
      </c>
      <c r="G38" s="52"/>
      <c r="H38" s="52">
        <f t="shared" si="9"/>
        <v>0</v>
      </c>
      <c r="I38" s="73"/>
      <c r="J38" s="52">
        <v>0</v>
      </c>
      <c r="K38" s="52">
        <f t="shared" si="31"/>
        <v>0</v>
      </c>
      <c r="L38" s="52">
        <v>0</v>
      </c>
      <c r="M38" s="52"/>
      <c r="N38" s="52">
        <f t="shared" si="11"/>
        <v>0</v>
      </c>
      <c r="O38" s="73"/>
      <c r="P38" s="52">
        <v>0</v>
      </c>
      <c r="Q38" s="52">
        <f t="shared" si="32"/>
        <v>0</v>
      </c>
      <c r="R38" s="52">
        <v>0</v>
      </c>
      <c r="S38" s="52"/>
      <c r="T38" s="52">
        <f t="shared" si="13"/>
        <v>0</v>
      </c>
      <c r="U38" s="73">
        <f t="shared" si="33"/>
        <v>0</v>
      </c>
      <c r="V38" s="693"/>
      <c r="W38" s="693"/>
      <c r="X38" s="693"/>
      <c r="Y38" s="693"/>
      <c r="Z38" s="693"/>
      <c r="AA38" s="693"/>
      <c r="AB38" s="693"/>
      <c r="AC38" s="693"/>
      <c r="AE38" s="652">
        <f>C38+'4. sz. mell'!C12+'3. sz. mell'!BL11</f>
        <v>0</v>
      </c>
      <c r="AF38" s="652">
        <f>D38+'4. sz. mell'!D12+'3. sz. mell'!BM11</f>
        <v>2336000</v>
      </c>
      <c r="AG38" s="652">
        <f>E38+'4. sz. mell'!E12+'3. sz. mell'!BN11</f>
        <v>0</v>
      </c>
      <c r="AH38" s="652">
        <f>F38+'4. sz. mell'!F12+'3. sz. mell'!BO11</f>
        <v>2336000</v>
      </c>
      <c r="AI38" s="652">
        <f>G38+'4. sz. mell'!G12+'3. sz. mell'!BP11</f>
        <v>0</v>
      </c>
      <c r="AJ38" s="652">
        <f>H38+'4. sz. mell'!H12+'3. sz. mell'!BQ11</f>
        <v>2336000</v>
      </c>
      <c r="AK38" s="652">
        <f>I38+'4. sz. mell'!I12+'3. sz. mell'!BR11</f>
        <v>0</v>
      </c>
      <c r="AL38" s="652">
        <f>J38+'4. sz. mell'!J12+'3. sz. mell'!BS11</f>
        <v>0</v>
      </c>
      <c r="AM38" s="652">
        <f>K38+'4. sz. mell'!K12+'3. sz. mell'!BT11</f>
        <v>0</v>
      </c>
      <c r="AN38" s="652">
        <f>L38+'4. sz. mell'!L12+'3. sz. mell'!BU11</f>
        <v>0</v>
      </c>
      <c r="AO38" s="652">
        <f>M38+'4. sz. mell'!M12+'3. sz. mell'!BV11</f>
        <v>0</v>
      </c>
      <c r="AP38" s="652">
        <f>N38+'4. sz. mell'!N12+'3. sz. mell'!BW11</f>
        <v>0</v>
      </c>
      <c r="AS38" s="638">
        <f t="shared" si="1"/>
        <v>0</v>
      </c>
      <c r="AT38" s="638">
        <f t="shared" si="2"/>
        <v>0</v>
      </c>
      <c r="AU38" s="638">
        <f t="shared" si="3"/>
        <v>0</v>
      </c>
      <c r="AV38" s="638">
        <f t="shared" si="4"/>
        <v>0</v>
      </c>
      <c r="AW38" s="638">
        <f t="shared" si="5"/>
        <v>0</v>
      </c>
      <c r="AX38" s="638">
        <f t="shared" si="6"/>
        <v>0</v>
      </c>
    </row>
    <row r="39" spans="1:50" s="629" customFormat="1">
      <c r="A39" s="275" t="s">
        <v>65</v>
      </c>
      <c r="B39" s="311" t="s">
        <v>66</v>
      </c>
      <c r="C39" s="304"/>
      <c r="D39" s="52">
        <v>0</v>
      </c>
      <c r="E39" s="52">
        <f t="shared" si="30"/>
        <v>2000000</v>
      </c>
      <c r="F39" s="52">
        <v>2000000</v>
      </c>
      <c r="G39" s="52"/>
      <c r="H39" s="52">
        <f t="shared" si="9"/>
        <v>2000000</v>
      </c>
      <c r="I39" s="73"/>
      <c r="J39" s="52">
        <v>0</v>
      </c>
      <c r="K39" s="52">
        <f t="shared" si="31"/>
        <v>0</v>
      </c>
      <c r="L39" s="52">
        <v>0</v>
      </c>
      <c r="M39" s="52"/>
      <c r="N39" s="52">
        <f t="shared" si="11"/>
        <v>0</v>
      </c>
      <c r="O39" s="73"/>
      <c r="P39" s="52">
        <v>0</v>
      </c>
      <c r="Q39" s="52">
        <f t="shared" si="32"/>
        <v>0</v>
      </c>
      <c r="R39" s="52">
        <v>0</v>
      </c>
      <c r="S39" s="52"/>
      <c r="T39" s="52">
        <f t="shared" si="13"/>
        <v>0</v>
      </c>
      <c r="U39" s="73">
        <f t="shared" si="33"/>
        <v>6000000</v>
      </c>
      <c r="V39" s="693"/>
      <c r="W39" s="693"/>
      <c r="X39" s="693"/>
      <c r="Y39" s="693"/>
      <c r="Z39" s="693"/>
      <c r="AA39" s="693"/>
      <c r="AB39" s="693"/>
      <c r="AC39" s="693"/>
      <c r="AE39" s="652">
        <f>C39+'4. sz. mell'!C13+'3. sz. mell'!BL12</f>
        <v>0</v>
      </c>
      <c r="AF39" s="652">
        <f>D39+'4. sz. mell'!D13+'3. sz. mell'!BM12</f>
        <v>17000</v>
      </c>
      <c r="AG39" s="652">
        <f>E39+'4. sz. mell'!E13+'3. sz. mell'!BN12</f>
        <v>2000000</v>
      </c>
      <c r="AH39" s="652">
        <f>F39+'4. sz. mell'!F13+'3. sz. mell'!BO12</f>
        <v>2017000</v>
      </c>
      <c r="AI39" s="652">
        <f>G39+'4. sz. mell'!G13+'3. sz. mell'!BP12</f>
        <v>0</v>
      </c>
      <c r="AJ39" s="652">
        <f>H39+'4. sz. mell'!H13+'3. sz. mell'!BQ12</f>
        <v>2017000</v>
      </c>
      <c r="AK39" s="652">
        <f>I39+'4. sz. mell'!I13+'3. sz. mell'!BR12</f>
        <v>0</v>
      </c>
      <c r="AL39" s="652">
        <f>J39+'4. sz. mell'!J13+'3. sz. mell'!BS12</f>
        <v>1000</v>
      </c>
      <c r="AM39" s="652">
        <f>K39+'4. sz. mell'!K13+'3. sz. mell'!BT12</f>
        <v>0</v>
      </c>
      <c r="AN39" s="652">
        <f>L39+'4. sz. mell'!L13+'3. sz. mell'!BU12</f>
        <v>1000</v>
      </c>
      <c r="AO39" s="652">
        <f>M39+'4. sz. mell'!M13+'3. sz. mell'!BV12</f>
        <v>0</v>
      </c>
      <c r="AP39" s="652">
        <f>N39+'4. sz. mell'!N13+'3. sz. mell'!BW12</f>
        <v>1000</v>
      </c>
      <c r="AS39" s="638">
        <f t="shared" si="1"/>
        <v>0</v>
      </c>
      <c r="AT39" s="638">
        <f t="shared" si="2"/>
        <v>0</v>
      </c>
      <c r="AU39" s="638">
        <f t="shared" si="3"/>
        <v>2000000</v>
      </c>
      <c r="AV39" s="638">
        <f t="shared" si="4"/>
        <v>2000000</v>
      </c>
      <c r="AW39" s="638">
        <f t="shared" si="5"/>
        <v>0</v>
      </c>
      <c r="AX39" s="638">
        <f t="shared" si="6"/>
        <v>2000000</v>
      </c>
    </row>
    <row r="40" spans="1:50" s="629" customFormat="1">
      <c r="A40" s="275" t="s">
        <v>67</v>
      </c>
      <c r="B40" s="311" t="s">
        <v>68</v>
      </c>
      <c r="C40" s="305"/>
      <c r="D40" s="611">
        <v>390000</v>
      </c>
      <c r="E40" s="611">
        <f t="shared" si="30"/>
        <v>-390000</v>
      </c>
      <c r="F40" s="611"/>
      <c r="G40" s="611"/>
      <c r="H40" s="611">
        <f t="shared" si="9"/>
        <v>0</v>
      </c>
      <c r="I40" s="79"/>
      <c r="J40" s="611">
        <v>0</v>
      </c>
      <c r="K40" s="611">
        <f t="shared" si="31"/>
        <v>0</v>
      </c>
      <c r="L40" s="611">
        <v>0</v>
      </c>
      <c r="M40" s="611"/>
      <c r="N40" s="611">
        <f t="shared" si="11"/>
        <v>0</v>
      </c>
      <c r="O40" s="79"/>
      <c r="P40" s="611">
        <v>0</v>
      </c>
      <c r="Q40" s="611">
        <f t="shared" si="32"/>
        <v>0</v>
      </c>
      <c r="R40" s="611">
        <v>0</v>
      </c>
      <c r="S40" s="611"/>
      <c r="T40" s="611">
        <f t="shared" si="13"/>
        <v>0</v>
      </c>
      <c r="U40" s="79">
        <f t="shared" si="33"/>
        <v>0</v>
      </c>
      <c r="V40" s="696"/>
      <c r="W40" s="696"/>
      <c r="X40" s="696"/>
      <c r="Y40" s="696"/>
      <c r="Z40" s="696"/>
      <c r="AA40" s="696"/>
      <c r="AB40" s="696"/>
      <c r="AC40" s="696"/>
      <c r="AE40" s="652">
        <f>C40+'4. sz. mell'!C14+'3. sz. mell'!BL13</f>
        <v>0</v>
      </c>
      <c r="AF40" s="652">
        <f>D40+'4. sz. mell'!D14+'3. sz. mell'!BM13</f>
        <v>390000</v>
      </c>
      <c r="AG40" s="652">
        <f>E40+'4. sz. mell'!E14+'3. sz. mell'!BN13</f>
        <v>-390000</v>
      </c>
      <c r="AH40" s="652">
        <f>F40+'4. sz. mell'!F14+'3. sz. mell'!BO13</f>
        <v>0</v>
      </c>
      <c r="AI40" s="652">
        <f>G40+'4. sz. mell'!G14+'3. sz. mell'!BP13</f>
        <v>0</v>
      </c>
      <c r="AJ40" s="652">
        <f>H40+'4. sz. mell'!H14+'3. sz. mell'!BQ13</f>
        <v>0</v>
      </c>
      <c r="AK40" s="652">
        <f>I40+'4. sz. mell'!I14+'3. sz. mell'!BR13</f>
        <v>0</v>
      </c>
      <c r="AL40" s="652">
        <f>J40+'4. sz. mell'!J14+'3. sz. mell'!BS13</f>
        <v>0</v>
      </c>
      <c r="AM40" s="652">
        <f>K40+'4. sz. mell'!K14+'3. sz. mell'!BT13</f>
        <v>0</v>
      </c>
      <c r="AN40" s="652">
        <f>L40+'4. sz. mell'!L14+'3. sz. mell'!BU13</f>
        <v>0</v>
      </c>
      <c r="AO40" s="652">
        <f>M40+'4. sz. mell'!M14+'3. sz. mell'!BV13</f>
        <v>0</v>
      </c>
      <c r="AP40" s="652">
        <f>N40+'4. sz. mell'!N14+'3. sz. mell'!BW13</f>
        <v>0</v>
      </c>
      <c r="AS40" s="638">
        <f t="shared" si="1"/>
        <v>0</v>
      </c>
      <c r="AT40" s="638">
        <f t="shared" si="2"/>
        <v>390000</v>
      </c>
      <c r="AU40" s="638">
        <f t="shared" si="3"/>
        <v>-390000</v>
      </c>
      <c r="AV40" s="638">
        <f t="shared" si="4"/>
        <v>0</v>
      </c>
      <c r="AW40" s="638">
        <f t="shared" si="5"/>
        <v>0</v>
      </c>
      <c r="AX40" s="638">
        <f t="shared" si="6"/>
        <v>0</v>
      </c>
    </row>
    <row r="41" spans="1:50" s="629" customFormat="1" ht="12" thickBot="1">
      <c r="A41" s="276" t="s">
        <v>69</v>
      </c>
      <c r="B41" s="312" t="s">
        <v>70</v>
      </c>
      <c r="C41" s="306">
        <v>83249000</v>
      </c>
      <c r="D41" s="612">
        <v>83249000</v>
      </c>
      <c r="E41" s="612">
        <f t="shared" si="30"/>
        <v>-83249000</v>
      </c>
      <c r="F41" s="612"/>
      <c r="G41" s="612"/>
      <c r="H41" s="612">
        <f t="shared" si="9"/>
        <v>0</v>
      </c>
      <c r="I41" s="80">
        <v>12426000</v>
      </c>
      <c r="J41" s="612">
        <v>0</v>
      </c>
      <c r="K41" s="612">
        <f t="shared" si="31"/>
        <v>0</v>
      </c>
      <c r="L41" s="612">
        <v>0</v>
      </c>
      <c r="M41" s="612"/>
      <c r="N41" s="612">
        <f t="shared" si="11"/>
        <v>0</v>
      </c>
      <c r="O41" s="80"/>
      <c r="P41" s="612">
        <v>0</v>
      </c>
      <c r="Q41" s="612">
        <f t="shared" si="32"/>
        <v>0</v>
      </c>
      <c r="R41" s="612">
        <v>0</v>
      </c>
      <c r="S41" s="612"/>
      <c r="T41" s="612">
        <f t="shared" si="13"/>
        <v>0</v>
      </c>
      <c r="U41" s="80">
        <f t="shared" si="33"/>
        <v>95675000</v>
      </c>
      <c r="V41" s="696"/>
      <c r="W41" s="696"/>
      <c r="X41" s="696"/>
      <c r="Y41" s="696"/>
      <c r="Z41" s="696"/>
      <c r="AA41" s="696"/>
      <c r="AB41" s="696"/>
      <c r="AC41" s="696"/>
      <c r="AE41" s="652">
        <f>C41+'4. sz. mell'!C15+'3. sz. mell'!BL14</f>
        <v>142553000</v>
      </c>
      <c r="AF41" s="652">
        <f>D41+'4. sz. mell'!D15+'3. sz. mell'!BM14</f>
        <v>84667000</v>
      </c>
      <c r="AG41" s="652">
        <f>E41+'4. sz. mell'!E15+'3. sz. mell'!BN14</f>
        <v>-83249000</v>
      </c>
      <c r="AH41" s="652">
        <f>F41+'4. sz. mell'!F15+'3. sz. mell'!BO14</f>
        <v>1418000</v>
      </c>
      <c r="AI41" s="652">
        <f>G41+'4. sz. mell'!G15+'3. sz. mell'!BP14</f>
        <v>0</v>
      </c>
      <c r="AJ41" s="652">
        <f>H41+'4. sz. mell'!H15+'3. sz. mell'!BQ14</f>
        <v>1418000</v>
      </c>
      <c r="AK41" s="652">
        <f>I41+'4. sz. mell'!I15+'3. sz. mell'!BR14</f>
        <v>26834000</v>
      </c>
      <c r="AL41" s="652">
        <f>J41+'4. sz. mell'!J15+'3. sz. mell'!BS14</f>
        <v>0</v>
      </c>
      <c r="AM41" s="652">
        <f>K41+'4. sz. mell'!K15+'3. sz. mell'!BT14</f>
        <v>0</v>
      </c>
      <c r="AN41" s="652">
        <f>L41+'4. sz. mell'!L15+'3. sz. mell'!BU14</f>
        <v>0</v>
      </c>
      <c r="AO41" s="652">
        <f>M41+'4. sz. mell'!M15+'3. sz. mell'!BV14</f>
        <v>0</v>
      </c>
      <c r="AP41" s="652">
        <f>N41+'4. sz. mell'!N15+'3. sz. mell'!BW14</f>
        <v>0</v>
      </c>
      <c r="AS41" s="638">
        <f t="shared" si="1"/>
        <v>95675000</v>
      </c>
      <c r="AT41" s="638">
        <f t="shared" si="2"/>
        <v>83249000</v>
      </c>
      <c r="AU41" s="638">
        <f t="shared" si="3"/>
        <v>-83249000</v>
      </c>
      <c r="AV41" s="638">
        <f t="shared" si="4"/>
        <v>0</v>
      </c>
      <c r="AW41" s="638">
        <f t="shared" si="5"/>
        <v>0</v>
      </c>
      <c r="AX41" s="638">
        <f t="shared" si="6"/>
        <v>0</v>
      </c>
    </row>
    <row r="42" spans="1:50" s="629" customFormat="1" ht="12" thickBot="1">
      <c r="A42" s="49" t="s">
        <v>71</v>
      </c>
      <c r="B42" s="309" t="s">
        <v>72</v>
      </c>
      <c r="C42" s="317">
        <f>SUM(C43:C47)</f>
        <v>0</v>
      </c>
      <c r="D42" s="317">
        <f t="shared" ref="D42:T42" si="34">SUM(D43:D47)</f>
        <v>0</v>
      </c>
      <c r="E42" s="317">
        <f t="shared" si="34"/>
        <v>0</v>
      </c>
      <c r="F42" s="317">
        <f t="shared" si="34"/>
        <v>0</v>
      </c>
      <c r="G42" s="317">
        <f t="shared" si="34"/>
        <v>0</v>
      </c>
      <c r="H42" s="317">
        <f t="shared" si="34"/>
        <v>0</v>
      </c>
      <c r="I42" s="317">
        <f t="shared" si="34"/>
        <v>40000000</v>
      </c>
      <c r="J42" s="317">
        <f t="shared" si="34"/>
        <v>20000000</v>
      </c>
      <c r="K42" s="317">
        <f t="shared" si="34"/>
        <v>0</v>
      </c>
      <c r="L42" s="317">
        <f t="shared" si="34"/>
        <v>20000000</v>
      </c>
      <c r="M42" s="317">
        <f t="shared" si="34"/>
        <v>0</v>
      </c>
      <c r="N42" s="317">
        <f t="shared" si="34"/>
        <v>20000000</v>
      </c>
      <c r="O42" s="317">
        <f t="shared" si="34"/>
        <v>0</v>
      </c>
      <c r="P42" s="317">
        <f t="shared" si="34"/>
        <v>0</v>
      </c>
      <c r="Q42" s="317">
        <f t="shared" si="34"/>
        <v>0</v>
      </c>
      <c r="R42" s="317">
        <f t="shared" si="34"/>
        <v>0</v>
      </c>
      <c r="S42" s="317">
        <f t="shared" si="34"/>
        <v>0</v>
      </c>
      <c r="T42" s="317">
        <f t="shared" si="34"/>
        <v>0</v>
      </c>
      <c r="U42" s="50">
        <f>SUM(U43:U47)</f>
        <v>100000000</v>
      </c>
      <c r="V42" s="692"/>
      <c r="W42" s="692"/>
      <c r="X42" s="692"/>
      <c r="Y42" s="692"/>
      <c r="Z42" s="692"/>
      <c r="AA42" s="692"/>
      <c r="AB42" s="692"/>
      <c r="AC42" s="692"/>
      <c r="AS42" s="638">
        <f t="shared" si="1"/>
        <v>40000000</v>
      </c>
      <c r="AT42" s="638">
        <f t="shared" si="2"/>
        <v>20000000</v>
      </c>
      <c r="AU42" s="638">
        <f t="shared" si="3"/>
        <v>0</v>
      </c>
      <c r="AV42" s="638">
        <f t="shared" si="4"/>
        <v>20000000</v>
      </c>
      <c r="AW42" s="638">
        <f t="shared" si="5"/>
        <v>0</v>
      </c>
      <c r="AX42" s="638">
        <f t="shared" si="6"/>
        <v>20000000</v>
      </c>
    </row>
    <row r="43" spans="1:50" s="629" customFormat="1">
      <c r="A43" s="51" t="s">
        <v>73</v>
      </c>
      <c r="B43" s="310" t="s">
        <v>74</v>
      </c>
      <c r="C43" s="323"/>
      <c r="D43" s="622">
        <v>0</v>
      </c>
      <c r="E43" s="622">
        <f t="shared" ref="E43:E47" si="35">F43-D43</f>
        <v>0</v>
      </c>
      <c r="F43" s="622">
        <v>0</v>
      </c>
      <c r="G43" s="622"/>
      <c r="H43" s="622">
        <f t="shared" si="9"/>
        <v>0</v>
      </c>
      <c r="I43" s="81"/>
      <c r="J43" s="622">
        <v>0</v>
      </c>
      <c r="K43" s="622">
        <f t="shared" ref="K43:K47" si="36">L43-J43</f>
        <v>0</v>
      </c>
      <c r="L43" s="622">
        <v>0</v>
      </c>
      <c r="M43" s="622"/>
      <c r="N43" s="622">
        <f t="shared" si="11"/>
        <v>0</v>
      </c>
      <c r="O43" s="81"/>
      <c r="P43" s="622">
        <v>0</v>
      </c>
      <c r="Q43" s="622">
        <f t="shared" ref="Q43:Q47" si="37">R43-P43</f>
        <v>0</v>
      </c>
      <c r="R43" s="622">
        <v>0</v>
      </c>
      <c r="S43" s="622"/>
      <c r="T43" s="622">
        <f t="shared" si="13"/>
        <v>0</v>
      </c>
      <c r="U43" s="81">
        <f>SUM(C43:O43)</f>
        <v>0</v>
      </c>
      <c r="V43" s="696"/>
      <c r="W43" s="696"/>
      <c r="X43" s="696"/>
      <c r="Y43" s="696"/>
      <c r="Z43" s="696"/>
      <c r="AA43" s="696"/>
      <c r="AB43" s="696"/>
      <c r="AC43" s="696"/>
      <c r="AS43" s="638">
        <f t="shared" si="1"/>
        <v>0</v>
      </c>
      <c r="AT43" s="638">
        <f t="shared" si="2"/>
        <v>0</v>
      </c>
      <c r="AU43" s="638">
        <f t="shared" si="3"/>
        <v>0</v>
      </c>
      <c r="AV43" s="638">
        <f t="shared" si="4"/>
        <v>0</v>
      </c>
      <c r="AW43" s="638">
        <f t="shared" si="5"/>
        <v>0</v>
      </c>
      <c r="AX43" s="638">
        <f t="shared" si="6"/>
        <v>0</v>
      </c>
    </row>
    <row r="44" spans="1:50" s="629" customFormat="1">
      <c r="A44" s="275" t="s">
        <v>75</v>
      </c>
      <c r="B44" s="311" t="s">
        <v>76</v>
      </c>
      <c r="C44" s="305"/>
      <c r="D44" s="611">
        <v>0</v>
      </c>
      <c r="E44" s="611">
        <f t="shared" si="35"/>
        <v>0</v>
      </c>
      <c r="F44" s="611">
        <v>0</v>
      </c>
      <c r="G44" s="611"/>
      <c r="H44" s="611">
        <f t="shared" si="9"/>
        <v>0</v>
      </c>
      <c r="I44" s="79">
        <v>20000000</v>
      </c>
      <c r="J44" s="611">
        <v>20000000</v>
      </c>
      <c r="K44" s="611">
        <f t="shared" si="36"/>
        <v>0</v>
      </c>
      <c r="L44" s="79">
        <v>20000000</v>
      </c>
      <c r="M44" s="611"/>
      <c r="N44" s="611">
        <f t="shared" si="11"/>
        <v>20000000</v>
      </c>
      <c r="O44" s="79"/>
      <c r="P44" s="611">
        <v>0</v>
      </c>
      <c r="Q44" s="611">
        <f t="shared" si="37"/>
        <v>0</v>
      </c>
      <c r="R44" s="611">
        <v>0</v>
      </c>
      <c r="S44" s="611"/>
      <c r="T44" s="611">
        <f t="shared" si="13"/>
        <v>0</v>
      </c>
      <c r="U44" s="79">
        <f>SUM(C44:O44)</f>
        <v>80000000</v>
      </c>
      <c r="V44" s="696"/>
      <c r="W44" s="696"/>
      <c r="X44" s="696"/>
      <c r="Y44" s="696"/>
      <c r="Z44" s="696"/>
      <c r="AA44" s="696"/>
      <c r="AB44" s="696"/>
      <c r="AC44" s="696"/>
      <c r="AS44" s="638">
        <f t="shared" si="1"/>
        <v>20000000</v>
      </c>
      <c r="AT44" s="638">
        <f t="shared" si="2"/>
        <v>20000000</v>
      </c>
      <c r="AU44" s="638">
        <f t="shared" si="3"/>
        <v>0</v>
      </c>
      <c r="AV44" s="638">
        <f t="shared" si="4"/>
        <v>20000000</v>
      </c>
      <c r="AW44" s="638">
        <f t="shared" si="5"/>
        <v>0</v>
      </c>
      <c r="AX44" s="638">
        <f t="shared" si="6"/>
        <v>20000000</v>
      </c>
    </row>
    <row r="45" spans="1:50" s="629" customFormat="1">
      <c r="A45" s="275" t="s">
        <v>77</v>
      </c>
      <c r="B45" s="311" t="s">
        <v>78</v>
      </c>
      <c r="C45" s="305"/>
      <c r="D45" s="611">
        <v>0</v>
      </c>
      <c r="E45" s="611">
        <f t="shared" si="35"/>
        <v>0</v>
      </c>
      <c r="F45" s="611">
        <v>0</v>
      </c>
      <c r="G45" s="611"/>
      <c r="H45" s="611">
        <f t="shared" si="9"/>
        <v>0</v>
      </c>
      <c r="I45" s="79">
        <v>20000000</v>
      </c>
      <c r="J45" s="611">
        <v>0</v>
      </c>
      <c r="K45" s="611">
        <f t="shared" si="36"/>
        <v>0</v>
      </c>
      <c r="L45" s="79">
        <v>0</v>
      </c>
      <c r="M45" s="611"/>
      <c r="N45" s="611">
        <f t="shared" si="11"/>
        <v>0</v>
      </c>
      <c r="O45" s="79"/>
      <c r="P45" s="611">
        <v>0</v>
      </c>
      <c r="Q45" s="611">
        <f t="shared" si="37"/>
        <v>0</v>
      </c>
      <c r="R45" s="611">
        <v>0</v>
      </c>
      <c r="S45" s="611"/>
      <c r="T45" s="611">
        <f t="shared" si="13"/>
        <v>0</v>
      </c>
      <c r="U45" s="79">
        <f>SUM(C45:O45)</f>
        <v>20000000</v>
      </c>
      <c r="V45" s="696"/>
      <c r="W45" s="696"/>
      <c r="X45" s="696"/>
      <c r="Y45" s="696"/>
      <c r="Z45" s="696"/>
      <c r="AA45" s="696"/>
      <c r="AB45" s="696"/>
      <c r="AC45" s="696"/>
      <c r="AS45" s="638">
        <f t="shared" si="1"/>
        <v>20000000</v>
      </c>
      <c r="AT45" s="638">
        <f t="shared" si="2"/>
        <v>0</v>
      </c>
      <c r="AU45" s="638">
        <f t="shared" si="3"/>
        <v>0</v>
      </c>
      <c r="AV45" s="638">
        <f t="shared" si="4"/>
        <v>0</v>
      </c>
      <c r="AW45" s="638">
        <f t="shared" si="5"/>
        <v>0</v>
      </c>
      <c r="AX45" s="638">
        <f t="shared" si="6"/>
        <v>0</v>
      </c>
    </row>
    <row r="46" spans="1:50" s="629" customFormat="1">
      <c r="A46" s="275" t="s">
        <v>79</v>
      </c>
      <c r="B46" s="311" t="s">
        <v>80</v>
      </c>
      <c r="C46" s="305"/>
      <c r="D46" s="611">
        <v>0</v>
      </c>
      <c r="E46" s="611">
        <f t="shared" si="35"/>
        <v>0</v>
      </c>
      <c r="F46" s="611">
        <v>0</v>
      </c>
      <c r="G46" s="611"/>
      <c r="H46" s="611">
        <f t="shared" si="9"/>
        <v>0</v>
      </c>
      <c r="I46" s="79"/>
      <c r="J46" s="611">
        <v>0</v>
      </c>
      <c r="K46" s="611">
        <f t="shared" si="36"/>
        <v>0</v>
      </c>
      <c r="L46" s="611">
        <v>0</v>
      </c>
      <c r="M46" s="611"/>
      <c r="N46" s="611">
        <f t="shared" si="11"/>
        <v>0</v>
      </c>
      <c r="O46" s="79"/>
      <c r="P46" s="611">
        <v>0</v>
      </c>
      <c r="Q46" s="611">
        <f t="shared" si="37"/>
        <v>0</v>
      </c>
      <c r="R46" s="611">
        <v>0</v>
      </c>
      <c r="S46" s="611"/>
      <c r="T46" s="611">
        <f t="shared" si="13"/>
        <v>0</v>
      </c>
      <c r="U46" s="79">
        <f>SUM(C46:O46)</f>
        <v>0</v>
      </c>
      <c r="V46" s="696"/>
      <c r="W46" s="696"/>
      <c r="X46" s="696"/>
      <c r="Y46" s="696"/>
      <c r="Z46" s="696"/>
      <c r="AA46" s="696"/>
      <c r="AB46" s="696"/>
      <c r="AC46" s="696"/>
      <c r="AS46" s="638">
        <f t="shared" si="1"/>
        <v>0</v>
      </c>
      <c r="AT46" s="638">
        <f t="shared" si="2"/>
        <v>0</v>
      </c>
      <c r="AU46" s="638">
        <f t="shared" si="3"/>
        <v>0</v>
      </c>
      <c r="AV46" s="638">
        <f t="shared" si="4"/>
        <v>0</v>
      </c>
      <c r="AW46" s="638">
        <f t="shared" si="5"/>
        <v>0</v>
      </c>
      <c r="AX46" s="638">
        <f t="shared" si="6"/>
        <v>0</v>
      </c>
    </row>
    <row r="47" spans="1:50" s="629" customFormat="1" ht="12" thickBot="1">
      <c r="A47" s="276" t="s">
        <v>81</v>
      </c>
      <c r="B47" s="312" t="s">
        <v>82</v>
      </c>
      <c r="C47" s="306"/>
      <c r="D47" s="612">
        <v>0</v>
      </c>
      <c r="E47" s="612">
        <f t="shared" si="35"/>
        <v>0</v>
      </c>
      <c r="F47" s="612">
        <v>0</v>
      </c>
      <c r="G47" s="612"/>
      <c r="H47" s="612">
        <f t="shared" si="9"/>
        <v>0</v>
      </c>
      <c r="I47" s="80"/>
      <c r="J47" s="612">
        <v>0</v>
      </c>
      <c r="K47" s="612">
        <f t="shared" si="36"/>
        <v>0</v>
      </c>
      <c r="L47" s="612">
        <v>0</v>
      </c>
      <c r="M47" s="612"/>
      <c r="N47" s="612">
        <f t="shared" si="11"/>
        <v>0</v>
      </c>
      <c r="O47" s="80"/>
      <c r="P47" s="612">
        <v>0</v>
      </c>
      <c r="Q47" s="612">
        <f t="shared" si="37"/>
        <v>0</v>
      </c>
      <c r="R47" s="612">
        <v>0</v>
      </c>
      <c r="S47" s="612"/>
      <c r="T47" s="612">
        <f t="shared" si="13"/>
        <v>0</v>
      </c>
      <c r="U47" s="80">
        <f>SUM(C47:O47)</f>
        <v>0</v>
      </c>
      <c r="V47" s="696"/>
      <c r="W47" s="696"/>
      <c r="X47" s="696"/>
      <c r="Y47" s="696"/>
      <c r="Z47" s="696"/>
      <c r="AA47" s="696"/>
      <c r="AB47" s="696"/>
      <c r="AC47" s="696"/>
      <c r="AS47" s="638">
        <f t="shared" si="1"/>
        <v>0</v>
      </c>
      <c r="AT47" s="638">
        <f t="shared" si="2"/>
        <v>0</v>
      </c>
      <c r="AU47" s="638">
        <f t="shared" si="3"/>
        <v>0</v>
      </c>
      <c r="AV47" s="638">
        <f t="shared" si="4"/>
        <v>0</v>
      </c>
      <c r="AW47" s="638">
        <f t="shared" si="5"/>
        <v>0</v>
      </c>
      <c r="AX47" s="638">
        <f t="shared" si="6"/>
        <v>0</v>
      </c>
    </row>
    <row r="48" spans="1:50" s="629" customFormat="1" ht="12" thickBot="1">
      <c r="A48" s="49" t="s">
        <v>83</v>
      </c>
      <c r="B48" s="309" t="s">
        <v>84</v>
      </c>
      <c r="C48" s="317">
        <f>SUM(C49:C53)</f>
        <v>0</v>
      </c>
      <c r="D48" s="317">
        <f t="shared" ref="D48:T48" si="38">SUM(D49:D53)</f>
        <v>305880</v>
      </c>
      <c r="E48" s="317">
        <f t="shared" si="38"/>
        <v>0</v>
      </c>
      <c r="F48" s="317">
        <f t="shared" si="38"/>
        <v>305880</v>
      </c>
      <c r="G48" s="317">
        <f t="shared" si="38"/>
        <v>0</v>
      </c>
      <c r="H48" s="317">
        <f t="shared" si="38"/>
        <v>305880</v>
      </c>
      <c r="I48" s="317">
        <f t="shared" si="38"/>
        <v>0</v>
      </c>
      <c r="J48" s="317">
        <f t="shared" si="38"/>
        <v>3500000</v>
      </c>
      <c r="K48" s="317">
        <f t="shared" si="38"/>
        <v>0</v>
      </c>
      <c r="L48" s="317">
        <f t="shared" si="38"/>
        <v>3500000</v>
      </c>
      <c r="M48" s="317">
        <f t="shared" si="38"/>
        <v>0</v>
      </c>
      <c r="N48" s="317">
        <f t="shared" si="38"/>
        <v>3500000</v>
      </c>
      <c r="O48" s="317">
        <f t="shared" si="38"/>
        <v>0</v>
      </c>
      <c r="P48" s="317">
        <f t="shared" si="38"/>
        <v>0</v>
      </c>
      <c r="Q48" s="317">
        <f t="shared" si="38"/>
        <v>0</v>
      </c>
      <c r="R48" s="317">
        <f t="shared" si="38"/>
        <v>0</v>
      </c>
      <c r="S48" s="317">
        <f t="shared" si="38"/>
        <v>0</v>
      </c>
      <c r="T48" s="317">
        <f t="shared" si="38"/>
        <v>0</v>
      </c>
      <c r="U48" s="317">
        <f t="shared" ref="U48" si="39">SUM(U49:U53)</f>
        <v>6917640</v>
      </c>
      <c r="V48" s="692"/>
      <c r="W48" s="692"/>
      <c r="X48" s="692"/>
      <c r="Y48" s="692"/>
      <c r="Z48" s="692"/>
      <c r="AA48" s="692"/>
      <c r="AB48" s="692"/>
      <c r="AC48" s="692"/>
      <c r="AS48" s="638">
        <f t="shared" si="1"/>
        <v>0</v>
      </c>
      <c r="AT48" s="638">
        <f t="shared" si="2"/>
        <v>3805880</v>
      </c>
      <c r="AU48" s="638">
        <f t="shared" si="3"/>
        <v>0</v>
      </c>
      <c r="AV48" s="638">
        <f t="shared" si="4"/>
        <v>3805880</v>
      </c>
      <c r="AW48" s="638">
        <f t="shared" si="5"/>
        <v>0</v>
      </c>
      <c r="AX48" s="638">
        <f t="shared" si="6"/>
        <v>3805880</v>
      </c>
    </row>
    <row r="49" spans="1:50" s="629" customFormat="1">
      <c r="A49" s="51" t="s">
        <v>654</v>
      </c>
      <c r="B49" s="310" t="s">
        <v>651</v>
      </c>
      <c r="C49" s="303"/>
      <c r="D49" s="176">
        <v>0</v>
      </c>
      <c r="E49" s="176">
        <f t="shared" ref="E49:E53" si="40">F49-D49</f>
        <v>0</v>
      </c>
      <c r="F49" s="176">
        <v>0</v>
      </c>
      <c r="G49" s="176"/>
      <c r="H49" s="176">
        <f t="shared" si="9"/>
        <v>0</v>
      </c>
      <c r="I49" s="70"/>
      <c r="J49" s="176">
        <v>0</v>
      </c>
      <c r="K49" s="176">
        <f t="shared" ref="K49:K53" si="41">L49-J49</f>
        <v>0</v>
      </c>
      <c r="L49" s="176">
        <v>0</v>
      </c>
      <c r="M49" s="176"/>
      <c r="N49" s="176">
        <f t="shared" si="11"/>
        <v>0</v>
      </c>
      <c r="O49" s="70"/>
      <c r="P49" s="176">
        <v>0</v>
      </c>
      <c r="Q49" s="176">
        <f t="shared" ref="Q49:Q53" si="42">R49-P49</f>
        <v>0</v>
      </c>
      <c r="R49" s="176">
        <v>0</v>
      </c>
      <c r="S49" s="176"/>
      <c r="T49" s="176">
        <f t="shared" si="13"/>
        <v>0</v>
      </c>
      <c r="U49" s="70">
        <f>SUM(C49:O49)</f>
        <v>0</v>
      </c>
      <c r="V49" s="693"/>
      <c r="W49" s="693"/>
      <c r="X49" s="693"/>
      <c r="Y49" s="693"/>
      <c r="Z49" s="693"/>
      <c r="AA49" s="693"/>
      <c r="AB49" s="693"/>
      <c r="AC49" s="693"/>
      <c r="AS49" s="638">
        <f t="shared" si="1"/>
        <v>0</v>
      </c>
      <c r="AT49" s="638">
        <f t="shared" si="2"/>
        <v>0</v>
      </c>
      <c r="AU49" s="638">
        <f t="shared" si="3"/>
        <v>0</v>
      </c>
      <c r="AV49" s="638">
        <f t="shared" si="4"/>
        <v>0</v>
      </c>
      <c r="AW49" s="638">
        <f t="shared" si="5"/>
        <v>0</v>
      </c>
      <c r="AX49" s="638">
        <f t="shared" si="6"/>
        <v>0</v>
      </c>
    </row>
    <row r="50" spans="1:50" s="629" customFormat="1">
      <c r="A50" s="51" t="s">
        <v>655</v>
      </c>
      <c r="B50" s="311" t="s">
        <v>652</v>
      </c>
      <c r="C50" s="304"/>
      <c r="D50" s="52">
        <v>0</v>
      </c>
      <c r="E50" s="52">
        <f t="shared" si="40"/>
        <v>0</v>
      </c>
      <c r="F50" s="52">
        <v>0</v>
      </c>
      <c r="G50" s="52"/>
      <c r="H50" s="52">
        <f t="shared" si="9"/>
        <v>0</v>
      </c>
      <c r="I50" s="73"/>
      <c r="J50" s="52">
        <v>0</v>
      </c>
      <c r="K50" s="52">
        <f t="shared" si="41"/>
        <v>0</v>
      </c>
      <c r="L50" s="52">
        <v>0</v>
      </c>
      <c r="M50" s="52"/>
      <c r="N50" s="52">
        <f t="shared" si="11"/>
        <v>0</v>
      </c>
      <c r="O50" s="73"/>
      <c r="P50" s="52">
        <v>0</v>
      </c>
      <c r="Q50" s="52">
        <f t="shared" si="42"/>
        <v>0</v>
      </c>
      <c r="R50" s="52">
        <v>0</v>
      </c>
      <c r="S50" s="52"/>
      <c r="T50" s="52">
        <f t="shared" si="13"/>
        <v>0</v>
      </c>
      <c r="U50" s="73">
        <f>SUM(C50:O50)</f>
        <v>0</v>
      </c>
      <c r="V50" s="693"/>
      <c r="W50" s="693"/>
      <c r="X50" s="693"/>
      <c r="Y50" s="693"/>
      <c r="Z50" s="693"/>
      <c r="AA50" s="693"/>
      <c r="AB50" s="693"/>
      <c r="AC50" s="693"/>
      <c r="AS50" s="638">
        <f t="shared" si="1"/>
        <v>0</v>
      </c>
      <c r="AT50" s="638">
        <f t="shared" si="2"/>
        <v>0</v>
      </c>
      <c r="AU50" s="638">
        <f t="shared" si="3"/>
        <v>0</v>
      </c>
      <c r="AV50" s="638">
        <f t="shared" si="4"/>
        <v>0</v>
      </c>
      <c r="AW50" s="638">
        <f t="shared" si="5"/>
        <v>0</v>
      </c>
      <c r="AX50" s="638">
        <f t="shared" si="6"/>
        <v>0</v>
      </c>
    </row>
    <row r="51" spans="1:50" s="629" customFormat="1">
      <c r="A51" s="51" t="s">
        <v>656</v>
      </c>
      <c r="B51" s="311" t="s">
        <v>700</v>
      </c>
      <c r="C51" s="304"/>
      <c r="D51" s="52">
        <v>0</v>
      </c>
      <c r="E51" s="52">
        <f t="shared" si="40"/>
        <v>0</v>
      </c>
      <c r="F51" s="52">
        <v>0</v>
      </c>
      <c r="G51" s="52"/>
      <c r="H51" s="52">
        <f t="shared" si="9"/>
        <v>0</v>
      </c>
      <c r="I51" s="73"/>
      <c r="J51" s="52">
        <v>0</v>
      </c>
      <c r="K51" s="52">
        <f t="shared" si="41"/>
        <v>0</v>
      </c>
      <c r="L51" s="52">
        <v>0</v>
      </c>
      <c r="M51" s="52"/>
      <c r="N51" s="52">
        <f t="shared" si="11"/>
        <v>0</v>
      </c>
      <c r="O51" s="73"/>
      <c r="P51" s="52">
        <v>0</v>
      </c>
      <c r="Q51" s="52">
        <f t="shared" si="42"/>
        <v>0</v>
      </c>
      <c r="R51" s="52">
        <v>0</v>
      </c>
      <c r="S51" s="52"/>
      <c r="T51" s="52">
        <f t="shared" si="13"/>
        <v>0</v>
      </c>
      <c r="U51" s="73">
        <f>SUM(C51:O51)</f>
        <v>0</v>
      </c>
      <c r="V51" s="693"/>
      <c r="W51" s="693"/>
      <c r="X51" s="693"/>
      <c r="Y51" s="693"/>
      <c r="Z51" s="693"/>
      <c r="AA51" s="693"/>
      <c r="AB51" s="693"/>
      <c r="AC51" s="693"/>
      <c r="AS51" s="638">
        <f t="shared" si="1"/>
        <v>0</v>
      </c>
      <c r="AT51" s="638">
        <f t="shared" si="2"/>
        <v>0</v>
      </c>
      <c r="AU51" s="638">
        <f t="shared" si="3"/>
        <v>0</v>
      </c>
      <c r="AV51" s="638">
        <f t="shared" si="4"/>
        <v>0</v>
      </c>
      <c r="AW51" s="638">
        <f t="shared" si="5"/>
        <v>0</v>
      </c>
      <c r="AX51" s="638">
        <f t="shared" si="6"/>
        <v>0</v>
      </c>
    </row>
    <row r="52" spans="1:50" s="629" customFormat="1">
      <c r="A52" s="51" t="s">
        <v>657</v>
      </c>
      <c r="B52" s="312" t="s">
        <v>659</v>
      </c>
      <c r="C52" s="320"/>
      <c r="D52" s="108">
        <v>0</v>
      </c>
      <c r="E52" s="108">
        <f t="shared" si="40"/>
        <v>0</v>
      </c>
      <c r="F52" s="108">
        <v>0</v>
      </c>
      <c r="G52" s="108"/>
      <c r="H52" s="108">
        <f t="shared" si="9"/>
        <v>0</v>
      </c>
      <c r="I52" s="77"/>
      <c r="J52" s="108">
        <v>1500000</v>
      </c>
      <c r="K52" s="108">
        <f t="shared" si="41"/>
        <v>0</v>
      </c>
      <c r="L52" s="108">
        <v>1500000</v>
      </c>
      <c r="M52" s="108"/>
      <c r="N52" s="108">
        <f t="shared" si="11"/>
        <v>1500000</v>
      </c>
      <c r="O52" s="77"/>
      <c r="P52" s="108">
        <v>0</v>
      </c>
      <c r="Q52" s="108">
        <f t="shared" si="42"/>
        <v>0</v>
      </c>
      <c r="R52" s="108">
        <v>0</v>
      </c>
      <c r="S52" s="108"/>
      <c r="T52" s="108">
        <f t="shared" si="13"/>
        <v>0</v>
      </c>
      <c r="U52" s="77"/>
      <c r="V52" s="693"/>
      <c r="W52" s="693"/>
      <c r="X52" s="693"/>
      <c r="Y52" s="693"/>
      <c r="Z52" s="693"/>
      <c r="AA52" s="693"/>
      <c r="AB52" s="693"/>
      <c r="AC52" s="693"/>
      <c r="AS52" s="638">
        <f t="shared" si="1"/>
        <v>0</v>
      </c>
      <c r="AT52" s="638">
        <f t="shared" si="2"/>
        <v>1500000</v>
      </c>
      <c r="AU52" s="638">
        <f t="shared" si="3"/>
        <v>0</v>
      </c>
      <c r="AV52" s="638">
        <f t="shared" si="4"/>
        <v>1500000</v>
      </c>
      <c r="AW52" s="638">
        <f t="shared" si="5"/>
        <v>0</v>
      </c>
      <c r="AX52" s="638">
        <f t="shared" si="6"/>
        <v>1500000</v>
      </c>
    </row>
    <row r="53" spans="1:50" s="629" customFormat="1" ht="12" thickBot="1">
      <c r="A53" s="51" t="s">
        <v>658</v>
      </c>
      <c r="B53" s="312" t="s">
        <v>660</v>
      </c>
      <c r="C53" s="320"/>
      <c r="D53" s="108">
        <v>305880</v>
      </c>
      <c r="E53" s="108">
        <f t="shared" si="40"/>
        <v>0</v>
      </c>
      <c r="F53" s="108">
        <v>305880</v>
      </c>
      <c r="G53" s="108"/>
      <c r="H53" s="108">
        <f t="shared" si="9"/>
        <v>305880</v>
      </c>
      <c r="I53" s="77"/>
      <c r="J53" s="108">
        <v>2000000</v>
      </c>
      <c r="K53" s="108">
        <f t="shared" si="41"/>
        <v>0</v>
      </c>
      <c r="L53" s="108">
        <v>2000000</v>
      </c>
      <c r="M53" s="108"/>
      <c r="N53" s="108">
        <f t="shared" si="11"/>
        <v>2000000</v>
      </c>
      <c r="O53" s="77"/>
      <c r="P53" s="108">
        <v>0</v>
      </c>
      <c r="Q53" s="108">
        <f t="shared" si="42"/>
        <v>0</v>
      </c>
      <c r="R53" s="108">
        <v>0</v>
      </c>
      <c r="S53" s="108"/>
      <c r="T53" s="108">
        <f t="shared" si="13"/>
        <v>0</v>
      </c>
      <c r="U53" s="77">
        <f>SUM(C53:O53)</f>
        <v>6917640</v>
      </c>
      <c r="V53" s="693"/>
      <c r="W53" s="693"/>
      <c r="X53" s="693"/>
      <c r="Y53" s="693"/>
      <c r="Z53" s="693"/>
      <c r="AA53" s="693"/>
      <c r="AB53" s="693"/>
      <c r="AC53" s="693"/>
      <c r="AE53" s="652">
        <f>C53+'4. sz. mell'!C38+'3. sz. mell'!BL37</f>
        <v>0</v>
      </c>
      <c r="AF53" s="652">
        <f>D53+'4. sz. mell'!D38+'3. sz. mell'!BM37</f>
        <v>2177495</v>
      </c>
      <c r="AG53" s="652">
        <f>E53+'4. sz. mell'!E38+'3. sz. mell'!BN37</f>
        <v>-1336506</v>
      </c>
      <c r="AH53" s="652">
        <f>F53+'4. sz. mell'!F38+'3. sz. mell'!BO37</f>
        <v>840989</v>
      </c>
      <c r="AI53" s="652">
        <f>G53+'4. sz. mell'!G38+'3. sz. mell'!BP37</f>
        <v>0</v>
      </c>
      <c r="AJ53" s="652">
        <f>H53+'4. sz. mell'!H38+'3. sz. mell'!BQ37</f>
        <v>840989</v>
      </c>
      <c r="AK53" s="652">
        <f>I53+'4. sz. mell'!I38+'3. sz. mell'!BR37</f>
        <v>0</v>
      </c>
      <c r="AL53" s="652">
        <f>J53+'4. sz. mell'!J38+'3. sz. mell'!BS37</f>
        <v>2000000</v>
      </c>
      <c r="AM53" s="652">
        <f>K53+'4. sz. mell'!K38+'3. sz. mell'!BT37</f>
        <v>0</v>
      </c>
      <c r="AS53" s="638">
        <f t="shared" si="1"/>
        <v>0</v>
      </c>
      <c r="AT53" s="638">
        <f t="shared" si="2"/>
        <v>2305880</v>
      </c>
      <c r="AU53" s="638">
        <f t="shared" si="3"/>
        <v>0</v>
      </c>
      <c r="AV53" s="638">
        <f t="shared" si="4"/>
        <v>2305880</v>
      </c>
      <c r="AW53" s="638">
        <f t="shared" si="5"/>
        <v>0</v>
      </c>
      <c r="AX53" s="638">
        <f t="shared" si="6"/>
        <v>2305880</v>
      </c>
    </row>
    <row r="54" spans="1:50" s="629" customFormat="1" ht="12" thickBot="1">
      <c r="A54" s="49" t="s">
        <v>89</v>
      </c>
      <c r="B54" s="313" t="s">
        <v>90</v>
      </c>
      <c r="C54" s="317">
        <f>SUM(C55:C57)</f>
        <v>0</v>
      </c>
      <c r="D54" s="317">
        <f t="shared" ref="D54:T54" si="43">SUM(D55:D57)</f>
        <v>0</v>
      </c>
      <c r="E54" s="317">
        <f t="shared" si="43"/>
        <v>0</v>
      </c>
      <c r="F54" s="317">
        <f t="shared" si="43"/>
        <v>0</v>
      </c>
      <c r="G54" s="317">
        <f t="shared" si="43"/>
        <v>0</v>
      </c>
      <c r="H54" s="317">
        <f t="shared" si="43"/>
        <v>0</v>
      </c>
      <c r="I54" s="317">
        <f t="shared" si="43"/>
        <v>0</v>
      </c>
      <c r="J54" s="317">
        <f t="shared" si="43"/>
        <v>0</v>
      </c>
      <c r="K54" s="317">
        <f t="shared" si="43"/>
        <v>0</v>
      </c>
      <c r="L54" s="317">
        <f t="shared" si="43"/>
        <v>0</v>
      </c>
      <c r="M54" s="317">
        <f t="shared" si="43"/>
        <v>0</v>
      </c>
      <c r="N54" s="317">
        <f t="shared" si="43"/>
        <v>0</v>
      </c>
      <c r="O54" s="317">
        <f t="shared" si="43"/>
        <v>0</v>
      </c>
      <c r="P54" s="317">
        <f t="shared" si="43"/>
        <v>0</v>
      </c>
      <c r="Q54" s="317">
        <f t="shared" si="43"/>
        <v>0</v>
      </c>
      <c r="R54" s="317">
        <f t="shared" si="43"/>
        <v>0</v>
      </c>
      <c r="S54" s="317">
        <f t="shared" si="43"/>
        <v>0</v>
      </c>
      <c r="T54" s="317">
        <f t="shared" si="43"/>
        <v>0</v>
      </c>
      <c r="U54" s="50">
        <f>SUM(U55:U57)</f>
        <v>0</v>
      </c>
      <c r="V54" s="692"/>
      <c r="W54" s="692"/>
      <c r="X54" s="692"/>
      <c r="Y54" s="692"/>
      <c r="Z54" s="692"/>
      <c r="AA54" s="692"/>
      <c r="AB54" s="692"/>
      <c r="AC54" s="692"/>
      <c r="AS54" s="638">
        <f t="shared" si="1"/>
        <v>0</v>
      </c>
      <c r="AT54" s="638">
        <f t="shared" si="2"/>
        <v>0</v>
      </c>
      <c r="AU54" s="638">
        <f t="shared" si="3"/>
        <v>0</v>
      </c>
      <c r="AV54" s="638">
        <f t="shared" si="4"/>
        <v>0</v>
      </c>
      <c r="AW54" s="638">
        <f t="shared" si="5"/>
        <v>0</v>
      </c>
      <c r="AX54" s="638">
        <f t="shared" si="6"/>
        <v>0</v>
      </c>
    </row>
    <row r="55" spans="1:50" s="629" customFormat="1">
      <c r="A55" s="51" t="s">
        <v>666</v>
      </c>
      <c r="B55" s="310" t="s">
        <v>661</v>
      </c>
      <c r="C55" s="305"/>
      <c r="D55" s="611">
        <v>0</v>
      </c>
      <c r="E55" s="611">
        <f t="shared" ref="E55:E59" si="44">F55-D55</f>
        <v>0</v>
      </c>
      <c r="F55" s="611">
        <v>0</v>
      </c>
      <c r="G55" s="611"/>
      <c r="H55" s="611">
        <f t="shared" si="9"/>
        <v>0</v>
      </c>
      <c r="I55" s="79"/>
      <c r="J55" s="611">
        <v>0</v>
      </c>
      <c r="K55" s="611">
        <f t="shared" ref="K55:K59" si="45">L55-J55</f>
        <v>0</v>
      </c>
      <c r="L55" s="611">
        <v>0</v>
      </c>
      <c r="M55" s="611"/>
      <c r="N55" s="611">
        <f t="shared" si="11"/>
        <v>0</v>
      </c>
      <c r="O55" s="79"/>
      <c r="P55" s="611">
        <v>0</v>
      </c>
      <c r="Q55" s="611">
        <f t="shared" ref="Q55:Q59" si="46">R55-P55</f>
        <v>0</v>
      </c>
      <c r="R55" s="611">
        <v>0</v>
      </c>
      <c r="S55" s="611"/>
      <c r="T55" s="611">
        <f t="shared" si="13"/>
        <v>0</v>
      </c>
      <c r="U55" s="79">
        <f>SUM(C55:O55)</f>
        <v>0</v>
      </c>
      <c r="V55" s="696"/>
      <c r="W55" s="696"/>
      <c r="X55" s="696"/>
      <c r="Y55" s="696"/>
      <c r="Z55" s="696"/>
      <c r="AA55" s="696"/>
      <c r="AB55" s="696"/>
      <c r="AC55" s="696"/>
      <c r="AS55" s="638">
        <f t="shared" si="1"/>
        <v>0</v>
      </c>
      <c r="AT55" s="638">
        <f t="shared" si="2"/>
        <v>0</v>
      </c>
      <c r="AU55" s="638">
        <f t="shared" si="3"/>
        <v>0</v>
      </c>
      <c r="AV55" s="638">
        <f t="shared" si="4"/>
        <v>0</v>
      </c>
      <c r="AW55" s="638">
        <f t="shared" si="5"/>
        <v>0</v>
      </c>
      <c r="AX55" s="638">
        <f t="shared" si="6"/>
        <v>0</v>
      </c>
    </row>
    <row r="56" spans="1:50" s="629" customFormat="1" ht="8.25" customHeight="1">
      <c r="A56" s="51" t="s">
        <v>667</v>
      </c>
      <c r="B56" s="311" t="s">
        <v>662</v>
      </c>
      <c r="C56" s="305"/>
      <c r="D56" s="611">
        <v>0</v>
      </c>
      <c r="E56" s="611">
        <f t="shared" si="44"/>
        <v>0</v>
      </c>
      <c r="F56" s="611">
        <v>0</v>
      </c>
      <c r="G56" s="611"/>
      <c r="H56" s="611">
        <f t="shared" si="9"/>
        <v>0</v>
      </c>
      <c r="I56" s="79"/>
      <c r="J56" s="611">
        <v>0</v>
      </c>
      <c r="K56" s="611">
        <f t="shared" si="45"/>
        <v>0</v>
      </c>
      <c r="L56" s="611">
        <v>0</v>
      </c>
      <c r="M56" s="611"/>
      <c r="N56" s="611">
        <f t="shared" si="11"/>
        <v>0</v>
      </c>
      <c r="O56" s="79"/>
      <c r="P56" s="611">
        <v>0</v>
      </c>
      <c r="Q56" s="611">
        <f t="shared" si="46"/>
        <v>0</v>
      </c>
      <c r="R56" s="611">
        <v>0</v>
      </c>
      <c r="S56" s="611"/>
      <c r="T56" s="611">
        <f t="shared" si="13"/>
        <v>0</v>
      </c>
      <c r="U56" s="79">
        <f>SUM(C56:O56)</f>
        <v>0</v>
      </c>
      <c r="V56" s="696"/>
      <c r="W56" s="696"/>
      <c r="X56" s="696"/>
      <c r="Y56" s="696"/>
      <c r="Z56" s="696"/>
      <c r="AA56" s="696"/>
      <c r="AB56" s="696"/>
      <c r="AC56" s="696"/>
      <c r="AS56" s="638">
        <f t="shared" si="1"/>
        <v>0</v>
      </c>
      <c r="AT56" s="638">
        <f t="shared" si="2"/>
        <v>0</v>
      </c>
      <c r="AU56" s="638">
        <f t="shared" si="3"/>
        <v>0</v>
      </c>
      <c r="AV56" s="638">
        <f t="shared" si="4"/>
        <v>0</v>
      </c>
      <c r="AW56" s="638">
        <f t="shared" si="5"/>
        <v>0</v>
      </c>
      <c r="AX56" s="638">
        <f t="shared" si="6"/>
        <v>0</v>
      </c>
    </row>
    <row r="57" spans="1:50" s="629" customFormat="1" ht="8.25" customHeight="1">
      <c r="A57" s="51" t="s">
        <v>668</v>
      </c>
      <c r="B57" s="311" t="s">
        <v>701</v>
      </c>
      <c r="C57" s="305"/>
      <c r="D57" s="611">
        <v>0</v>
      </c>
      <c r="E57" s="611">
        <f t="shared" si="44"/>
        <v>0</v>
      </c>
      <c r="F57" s="611">
        <v>0</v>
      </c>
      <c r="G57" s="611"/>
      <c r="H57" s="611">
        <f t="shared" si="9"/>
        <v>0</v>
      </c>
      <c r="I57" s="79"/>
      <c r="J57" s="611">
        <v>0</v>
      </c>
      <c r="K57" s="611">
        <f t="shared" si="45"/>
        <v>0</v>
      </c>
      <c r="L57" s="611">
        <v>0</v>
      </c>
      <c r="M57" s="611"/>
      <c r="N57" s="611">
        <f t="shared" si="11"/>
        <v>0</v>
      </c>
      <c r="O57" s="79"/>
      <c r="P57" s="611">
        <v>0</v>
      </c>
      <c r="Q57" s="611">
        <f t="shared" si="46"/>
        <v>0</v>
      </c>
      <c r="R57" s="611">
        <v>0</v>
      </c>
      <c r="S57" s="611"/>
      <c r="T57" s="611">
        <f t="shared" si="13"/>
        <v>0</v>
      </c>
      <c r="U57" s="79">
        <f>SUM(C57:O57)</f>
        <v>0</v>
      </c>
      <c r="V57" s="696"/>
      <c r="W57" s="696"/>
      <c r="X57" s="696"/>
      <c r="Y57" s="696"/>
      <c r="Z57" s="696"/>
      <c r="AA57" s="696"/>
      <c r="AB57" s="696"/>
      <c r="AC57" s="696"/>
      <c r="AS57" s="638">
        <f t="shared" si="1"/>
        <v>0</v>
      </c>
      <c r="AT57" s="638">
        <f t="shared" si="2"/>
        <v>0</v>
      </c>
      <c r="AU57" s="638">
        <f t="shared" si="3"/>
        <v>0</v>
      </c>
      <c r="AV57" s="638">
        <f t="shared" si="4"/>
        <v>0</v>
      </c>
      <c r="AW57" s="638">
        <f t="shared" si="5"/>
        <v>0</v>
      </c>
      <c r="AX57" s="638">
        <f t="shared" si="6"/>
        <v>0</v>
      </c>
    </row>
    <row r="58" spans="1:50" s="629" customFormat="1">
      <c r="A58" s="51" t="s">
        <v>669</v>
      </c>
      <c r="B58" s="312" t="s">
        <v>663</v>
      </c>
      <c r="C58" s="305"/>
      <c r="D58" s="611">
        <v>0</v>
      </c>
      <c r="E58" s="611">
        <f t="shared" si="44"/>
        <v>0</v>
      </c>
      <c r="F58" s="611">
        <v>0</v>
      </c>
      <c r="G58" s="611"/>
      <c r="H58" s="611">
        <f t="shared" si="9"/>
        <v>0</v>
      </c>
      <c r="I58" s="79"/>
      <c r="J58" s="611">
        <v>0</v>
      </c>
      <c r="K58" s="611">
        <f t="shared" si="45"/>
        <v>0</v>
      </c>
      <c r="L58" s="611">
        <v>0</v>
      </c>
      <c r="M58" s="611"/>
      <c r="N58" s="611">
        <f t="shared" si="11"/>
        <v>0</v>
      </c>
      <c r="O58" s="79"/>
      <c r="P58" s="611">
        <v>0</v>
      </c>
      <c r="Q58" s="611">
        <f t="shared" si="46"/>
        <v>0</v>
      </c>
      <c r="R58" s="611">
        <v>0</v>
      </c>
      <c r="S58" s="611"/>
      <c r="T58" s="611">
        <f t="shared" si="13"/>
        <v>0</v>
      </c>
      <c r="U58" s="79"/>
      <c r="V58" s="696"/>
      <c r="W58" s="696"/>
      <c r="X58" s="696"/>
      <c r="Y58" s="696"/>
      <c r="Z58" s="696"/>
      <c r="AA58" s="696"/>
      <c r="AB58" s="696"/>
      <c r="AC58" s="696"/>
      <c r="AS58" s="638">
        <f t="shared" si="1"/>
        <v>0</v>
      </c>
      <c r="AT58" s="638">
        <f t="shared" si="2"/>
        <v>0</v>
      </c>
      <c r="AU58" s="638">
        <f t="shared" si="3"/>
        <v>0</v>
      </c>
      <c r="AV58" s="638">
        <f t="shared" si="4"/>
        <v>0</v>
      </c>
      <c r="AW58" s="638">
        <f t="shared" si="5"/>
        <v>0</v>
      </c>
      <c r="AX58" s="638">
        <f t="shared" si="6"/>
        <v>0</v>
      </c>
    </row>
    <row r="59" spans="1:50" s="629" customFormat="1" ht="12" thickBot="1">
      <c r="A59" s="51" t="s">
        <v>670</v>
      </c>
      <c r="B59" s="312" t="s">
        <v>665</v>
      </c>
      <c r="C59" s="305"/>
      <c r="D59" s="611">
        <v>0</v>
      </c>
      <c r="E59" s="611">
        <f t="shared" si="44"/>
        <v>0</v>
      </c>
      <c r="F59" s="611">
        <v>0</v>
      </c>
      <c r="G59" s="611"/>
      <c r="H59" s="611">
        <f t="shared" si="9"/>
        <v>0</v>
      </c>
      <c r="I59" s="79"/>
      <c r="J59" s="611">
        <v>0</v>
      </c>
      <c r="K59" s="611">
        <f t="shared" si="45"/>
        <v>0</v>
      </c>
      <c r="L59" s="611">
        <v>0</v>
      </c>
      <c r="M59" s="611"/>
      <c r="N59" s="611">
        <f t="shared" si="11"/>
        <v>0</v>
      </c>
      <c r="O59" s="79"/>
      <c r="P59" s="611">
        <v>0</v>
      </c>
      <c r="Q59" s="611">
        <f t="shared" si="46"/>
        <v>0</v>
      </c>
      <c r="R59" s="611">
        <v>0</v>
      </c>
      <c r="S59" s="611"/>
      <c r="T59" s="611">
        <f t="shared" si="13"/>
        <v>0</v>
      </c>
      <c r="U59" s="79">
        <f>SUM(C59:O59)</f>
        <v>0</v>
      </c>
      <c r="V59" s="696"/>
      <c r="W59" s="696"/>
      <c r="X59" s="696"/>
      <c r="Y59" s="696"/>
      <c r="Z59" s="696"/>
      <c r="AA59" s="696"/>
      <c r="AB59" s="696"/>
      <c r="AC59" s="696"/>
      <c r="AS59" s="638">
        <f t="shared" si="1"/>
        <v>0</v>
      </c>
      <c r="AT59" s="638">
        <f t="shared" si="2"/>
        <v>0</v>
      </c>
      <c r="AU59" s="638">
        <f t="shared" si="3"/>
        <v>0</v>
      </c>
      <c r="AV59" s="638">
        <f t="shared" si="4"/>
        <v>0</v>
      </c>
      <c r="AW59" s="638">
        <f t="shared" si="5"/>
        <v>0</v>
      </c>
      <c r="AX59" s="638">
        <f t="shared" si="6"/>
        <v>0</v>
      </c>
    </row>
    <row r="60" spans="1:50" s="629" customFormat="1" ht="12" thickBot="1">
      <c r="A60" s="49" t="s">
        <v>95</v>
      </c>
      <c r="B60" s="309" t="s">
        <v>96</v>
      </c>
      <c r="C60" s="321">
        <f>+C4+C11+C17+C23+C31+C42+C48+C54</f>
        <v>1104373300</v>
      </c>
      <c r="D60" s="321">
        <f t="shared" ref="D60:T60" si="47">+D4+D11+D17+D23+D31+D42+D48+D54</f>
        <v>1180728524</v>
      </c>
      <c r="E60" s="321">
        <f t="shared" si="47"/>
        <v>1313139</v>
      </c>
      <c r="F60" s="321">
        <f t="shared" si="47"/>
        <v>1182041663</v>
      </c>
      <c r="G60" s="321">
        <f t="shared" si="47"/>
        <v>0</v>
      </c>
      <c r="H60" s="321">
        <f t="shared" si="47"/>
        <v>1182041663</v>
      </c>
      <c r="I60" s="321">
        <f t="shared" si="47"/>
        <v>389911000</v>
      </c>
      <c r="J60" s="321">
        <f t="shared" si="47"/>
        <v>400648294</v>
      </c>
      <c r="K60" s="321">
        <f t="shared" si="47"/>
        <v>83832318</v>
      </c>
      <c r="L60" s="321">
        <f t="shared" si="47"/>
        <v>484480612</v>
      </c>
      <c r="M60" s="321">
        <f t="shared" si="47"/>
        <v>0</v>
      </c>
      <c r="N60" s="321">
        <f t="shared" si="47"/>
        <v>484480612</v>
      </c>
      <c r="O60" s="321">
        <f t="shared" si="47"/>
        <v>69531000</v>
      </c>
      <c r="P60" s="321">
        <f t="shared" si="47"/>
        <v>70174128</v>
      </c>
      <c r="Q60" s="321">
        <f t="shared" si="47"/>
        <v>-2428470</v>
      </c>
      <c r="R60" s="321">
        <f t="shared" si="47"/>
        <v>67745658</v>
      </c>
      <c r="S60" s="321">
        <f t="shared" si="47"/>
        <v>0</v>
      </c>
      <c r="T60" s="321">
        <f t="shared" si="47"/>
        <v>67745658</v>
      </c>
      <c r="U60" s="55">
        <f>SUM(C60:O60)</f>
        <v>6563382125</v>
      </c>
      <c r="V60" s="92"/>
      <c r="W60" s="92"/>
      <c r="X60" s="92"/>
      <c r="Y60" s="92"/>
      <c r="Z60" s="92"/>
      <c r="AA60" s="92"/>
      <c r="AB60" s="92"/>
      <c r="AC60" s="92"/>
      <c r="AS60" s="638">
        <f t="shared" si="1"/>
        <v>1563815300</v>
      </c>
      <c r="AT60" s="638">
        <f t="shared" si="2"/>
        <v>1651550946</v>
      </c>
      <c r="AU60" s="638">
        <f t="shared" si="3"/>
        <v>82716987</v>
      </c>
      <c r="AV60" s="638">
        <f t="shared" si="4"/>
        <v>1734267933</v>
      </c>
      <c r="AW60" s="638">
        <f t="shared" si="5"/>
        <v>0</v>
      </c>
      <c r="AX60" s="638">
        <f t="shared" si="6"/>
        <v>1734267933</v>
      </c>
    </row>
    <row r="61" spans="1:50" s="629" customFormat="1" ht="12" thickBot="1">
      <c r="A61" s="277" t="s">
        <v>303</v>
      </c>
      <c r="B61" s="313" t="s">
        <v>98</v>
      </c>
      <c r="C61" s="317">
        <f>SUM(C62:C64)</f>
        <v>0</v>
      </c>
      <c r="D61" s="317">
        <f t="shared" ref="D61:T61" si="48">SUM(D62:D64)</f>
        <v>0</v>
      </c>
      <c r="E61" s="317">
        <f t="shared" si="48"/>
        <v>0</v>
      </c>
      <c r="F61" s="317">
        <f t="shared" si="48"/>
        <v>0</v>
      </c>
      <c r="G61" s="317">
        <f t="shared" si="48"/>
        <v>0</v>
      </c>
      <c r="H61" s="317">
        <f t="shared" si="48"/>
        <v>0</v>
      </c>
      <c r="I61" s="317">
        <f t="shared" si="48"/>
        <v>0</v>
      </c>
      <c r="J61" s="317">
        <f t="shared" si="48"/>
        <v>0</v>
      </c>
      <c r="K61" s="317">
        <f t="shared" si="48"/>
        <v>0</v>
      </c>
      <c r="L61" s="317">
        <f t="shared" si="48"/>
        <v>0</v>
      </c>
      <c r="M61" s="317">
        <f t="shared" si="48"/>
        <v>0</v>
      </c>
      <c r="N61" s="317">
        <f t="shared" si="48"/>
        <v>0</v>
      </c>
      <c r="O61" s="317">
        <f t="shared" si="48"/>
        <v>0</v>
      </c>
      <c r="P61" s="317">
        <f t="shared" si="48"/>
        <v>0</v>
      </c>
      <c r="Q61" s="317">
        <f t="shared" si="48"/>
        <v>0</v>
      </c>
      <c r="R61" s="317">
        <f t="shared" si="48"/>
        <v>0</v>
      </c>
      <c r="S61" s="317">
        <f t="shared" si="48"/>
        <v>0</v>
      </c>
      <c r="T61" s="317">
        <f t="shared" si="48"/>
        <v>0</v>
      </c>
      <c r="U61" s="50">
        <f>SUM(U62:U64)</f>
        <v>0</v>
      </c>
      <c r="V61" s="692"/>
      <c r="W61" s="692"/>
      <c r="X61" s="692"/>
      <c r="Y61" s="692"/>
      <c r="Z61" s="692"/>
      <c r="AA61" s="692"/>
      <c r="AB61" s="692"/>
      <c r="AC61" s="692"/>
      <c r="AS61" s="638">
        <f t="shared" si="1"/>
        <v>0</v>
      </c>
      <c r="AT61" s="638">
        <f t="shared" si="2"/>
        <v>0</v>
      </c>
      <c r="AU61" s="638">
        <f t="shared" si="3"/>
        <v>0</v>
      </c>
      <c r="AV61" s="638">
        <f t="shared" si="4"/>
        <v>0</v>
      </c>
      <c r="AW61" s="638">
        <f t="shared" si="5"/>
        <v>0</v>
      </c>
      <c r="AX61" s="638">
        <f t="shared" si="6"/>
        <v>0</v>
      </c>
    </row>
    <row r="62" spans="1:50" s="629" customFormat="1">
      <c r="A62" s="51" t="s">
        <v>99</v>
      </c>
      <c r="B62" s="310" t="s">
        <v>100</v>
      </c>
      <c r="C62" s="305"/>
      <c r="D62" s="611">
        <v>0</v>
      </c>
      <c r="E62" s="611">
        <f t="shared" ref="E62:E64" si="49">F62-D62</f>
        <v>0</v>
      </c>
      <c r="F62" s="611">
        <v>0</v>
      </c>
      <c r="G62" s="611"/>
      <c r="H62" s="611">
        <f t="shared" si="9"/>
        <v>0</v>
      </c>
      <c r="I62" s="79"/>
      <c r="J62" s="611">
        <v>0</v>
      </c>
      <c r="K62" s="611">
        <f t="shared" ref="K62:K64" si="50">L62-J62</f>
        <v>0</v>
      </c>
      <c r="L62" s="611">
        <v>0</v>
      </c>
      <c r="M62" s="611"/>
      <c r="N62" s="611">
        <f t="shared" si="11"/>
        <v>0</v>
      </c>
      <c r="O62" s="79"/>
      <c r="P62" s="611">
        <v>0</v>
      </c>
      <c r="Q62" s="611">
        <f t="shared" ref="Q62:Q64" si="51">R62-P62</f>
        <v>0</v>
      </c>
      <c r="R62" s="611">
        <v>0</v>
      </c>
      <c r="S62" s="611"/>
      <c r="T62" s="611">
        <f t="shared" si="13"/>
        <v>0</v>
      </c>
      <c r="U62" s="79">
        <f>SUM(C62:O62)</f>
        <v>0</v>
      </c>
      <c r="V62" s="696"/>
      <c r="W62" s="696"/>
      <c r="X62" s="696"/>
      <c r="Y62" s="696"/>
      <c r="Z62" s="696"/>
      <c r="AA62" s="696"/>
      <c r="AB62" s="696"/>
      <c r="AC62" s="696"/>
      <c r="AS62" s="638">
        <f t="shared" si="1"/>
        <v>0</v>
      </c>
      <c r="AT62" s="638">
        <f t="shared" si="2"/>
        <v>0</v>
      </c>
      <c r="AU62" s="638">
        <f t="shared" si="3"/>
        <v>0</v>
      </c>
      <c r="AV62" s="638">
        <f t="shared" si="4"/>
        <v>0</v>
      </c>
      <c r="AW62" s="638">
        <f t="shared" si="5"/>
        <v>0</v>
      </c>
      <c r="AX62" s="638">
        <f t="shared" si="6"/>
        <v>0</v>
      </c>
    </row>
    <row r="63" spans="1:50" s="629" customFormat="1">
      <c r="A63" s="275" t="s">
        <v>101</v>
      </c>
      <c r="B63" s="311" t="s">
        <v>102</v>
      </c>
      <c r="C63" s="305"/>
      <c r="D63" s="611">
        <v>0</v>
      </c>
      <c r="E63" s="611">
        <f t="shared" si="49"/>
        <v>0</v>
      </c>
      <c r="F63" s="611">
        <v>0</v>
      </c>
      <c r="G63" s="611"/>
      <c r="H63" s="611">
        <f t="shared" si="9"/>
        <v>0</v>
      </c>
      <c r="I63" s="79"/>
      <c r="J63" s="611">
        <v>0</v>
      </c>
      <c r="K63" s="611">
        <f t="shared" si="50"/>
        <v>0</v>
      </c>
      <c r="L63" s="611">
        <v>0</v>
      </c>
      <c r="M63" s="611"/>
      <c r="N63" s="611">
        <f t="shared" si="11"/>
        <v>0</v>
      </c>
      <c r="O63" s="79"/>
      <c r="P63" s="611">
        <v>0</v>
      </c>
      <c r="Q63" s="611">
        <f t="shared" si="51"/>
        <v>0</v>
      </c>
      <c r="R63" s="611">
        <v>0</v>
      </c>
      <c r="S63" s="611"/>
      <c r="T63" s="611">
        <f t="shared" si="13"/>
        <v>0</v>
      </c>
      <c r="U63" s="79">
        <f>SUM(C63:O63)</f>
        <v>0</v>
      </c>
      <c r="V63" s="696"/>
      <c r="W63" s="696"/>
      <c r="X63" s="696"/>
      <c r="Y63" s="696"/>
      <c r="Z63" s="696"/>
      <c r="AA63" s="696"/>
      <c r="AB63" s="696"/>
      <c r="AC63" s="696"/>
      <c r="AS63" s="638">
        <f t="shared" si="1"/>
        <v>0</v>
      </c>
      <c r="AT63" s="638">
        <f t="shared" si="2"/>
        <v>0</v>
      </c>
      <c r="AU63" s="638">
        <f t="shared" si="3"/>
        <v>0</v>
      </c>
      <c r="AV63" s="638">
        <f t="shared" si="4"/>
        <v>0</v>
      </c>
      <c r="AW63" s="638">
        <f t="shared" si="5"/>
        <v>0</v>
      </c>
      <c r="AX63" s="638">
        <f t="shared" si="6"/>
        <v>0</v>
      </c>
    </row>
    <row r="64" spans="1:50" s="629" customFormat="1" ht="12" thickBot="1">
      <c r="A64" s="276" t="s">
        <v>103</v>
      </c>
      <c r="B64" s="314" t="s">
        <v>104</v>
      </c>
      <c r="C64" s="305"/>
      <c r="D64" s="611">
        <v>0</v>
      </c>
      <c r="E64" s="611">
        <f t="shared" si="49"/>
        <v>0</v>
      </c>
      <c r="F64" s="611">
        <v>0</v>
      </c>
      <c r="G64" s="611"/>
      <c r="H64" s="611">
        <f t="shared" si="9"/>
        <v>0</v>
      </c>
      <c r="I64" s="79"/>
      <c r="J64" s="611">
        <v>0</v>
      </c>
      <c r="K64" s="611">
        <f t="shared" si="50"/>
        <v>0</v>
      </c>
      <c r="L64" s="611">
        <v>0</v>
      </c>
      <c r="M64" s="611"/>
      <c r="N64" s="611">
        <f t="shared" si="11"/>
        <v>0</v>
      </c>
      <c r="O64" s="79"/>
      <c r="P64" s="611">
        <v>0</v>
      </c>
      <c r="Q64" s="611">
        <f t="shared" si="51"/>
        <v>0</v>
      </c>
      <c r="R64" s="611">
        <v>0</v>
      </c>
      <c r="S64" s="611"/>
      <c r="T64" s="611">
        <f t="shared" si="13"/>
        <v>0</v>
      </c>
      <c r="U64" s="79">
        <f>SUM(C64:O64)</f>
        <v>0</v>
      </c>
      <c r="V64" s="696"/>
      <c r="W64" s="696"/>
      <c r="X64" s="696"/>
      <c r="Y64" s="696"/>
      <c r="Z64" s="696"/>
      <c r="AA64" s="696"/>
      <c r="AB64" s="696"/>
      <c r="AC64" s="696"/>
      <c r="AS64" s="638">
        <f t="shared" si="1"/>
        <v>0</v>
      </c>
      <c r="AT64" s="638">
        <f t="shared" si="2"/>
        <v>0</v>
      </c>
      <c r="AU64" s="638">
        <f t="shared" si="3"/>
        <v>0</v>
      </c>
      <c r="AV64" s="638">
        <f t="shared" si="4"/>
        <v>0</v>
      </c>
      <c r="AW64" s="638">
        <f t="shared" si="5"/>
        <v>0</v>
      </c>
      <c r="AX64" s="638">
        <f t="shared" si="6"/>
        <v>0</v>
      </c>
    </row>
    <row r="65" spans="1:50" s="629" customFormat="1" ht="12" thickBot="1">
      <c r="A65" s="277" t="s">
        <v>105</v>
      </c>
      <c r="B65" s="313" t="s">
        <v>106</v>
      </c>
      <c r="C65" s="317">
        <f>SUM(C66:C69)</f>
        <v>0</v>
      </c>
      <c r="D65" s="317">
        <f t="shared" ref="D65:T65" si="52">SUM(D66:D69)</f>
        <v>0</v>
      </c>
      <c r="E65" s="317">
        <f t="shared" si="52"/>
        <v>390000</v>
      </c>
      <c r="F65" s="317">
        <f t="shared" si="52"/>
        <v>390000</v>
      </c>
      <c r="G65" s="317">
        <f t="shared" si="52"/>
        <v>0</v>
      </c>
      <c r="H65" s="317">
        <f t="shared" si="52"/>
        <v>390000</v>
      </c>
      <c r="I65" s="317">
        <f t="shared" si="52"/>
        <v>0</v>
      </c>
      <c r="J65" s="317">
        <f t="shared" si="52"/>
        <v>150000000</v>
      </c>
      <c r="K65" s="317">
        <f t="shared" si="52"/>
        <v>0</v>
      </c>
      <c r="L65" s="317">
        <f t="shared" si="52"/>
        <v>150000000</v>
      </c>
      <c r="M65" s="317">
        <f t="shared" si="52"/>
        <v>0</v>
      </c>
      <c r="N65" s="317">
        <f t="shared" si="52"/>
        <v>150000000</v>
      </c>
      <c r="O65" s="317">
        <f t="shared" si="52"/>
        <v>0</v>
      </c>
      <c r="P65" s="317">
        <f t="shared" si="52"/>
        <v>0</v>
      </c>
      <c r="Q65" s="317">
        <f t="shared" si="52"/>
        <v>0</v>
      </c>
      <c r="R65" s="317">
        <f t="shared" si="52"/>
        <v>0</v>
      </c>
      <c r="S65" s="317">
        <f t="shared" si="52"/>
        <v>0</v>
      </c>
      <c r="T65" s="317">
        <f t="shared" si="52"/>
        <v>0</v>
      </c>
      <c r="U65" s="50">
        <f>SUM(U66:U69)</f>
        <v>451170000</v>
      </c>
      <c r="V65" s="692"/>
      <c r="W65" s="692"/>
      <c r="X65" s="692"/>
      <c r="Y65" s="692"/>
      <c r="Z65" s="692"/>
      <c r="AA65" s="692"/>
      <c r="AB65" s="692"/>
      <c r="AC65" s="692"/>
      <c r="AS65" s="638">
        <f t="shared" si="1"/>
        <v>0</v>
      </c>
      <c r="AT65" s="638">
        <f t="shared" si="2"/>
        <v>150000000</v>
      </c>
      <c r="AU65" s="638">
        <f t="shared" si="3"/>
        <v>390000</v>
      </c>
      <c r="AV65" s="638">
        <f t="shared" si="4"/>
        <v>150390000</v>
      </c>
      <c r="AW65" s="638">
        <f t="shared" si="5"/>
        <v>0</v>
      </c>
      <c r="AX65" s="638">
        <f t="shared" si="6"/>
        <v>150390000</v>
      </c>
    </row>
    <row r="66" spans="1:50" s="629" customFormat="1">
      <c r="A66" s="51" t="s">
        <v>107</v>
      </c>
      <c r="B66" s="310" t="s">
        <v>672</v>
      </c>
      <c r="C66" s="305"/>
      <c r="D66" s="611">
        <v>0</v>
      </c>
      <c r="E66" s="611">
        <f t="shared" ref="E66:E69" si="53">F66-D66</f>
        <v>0</v>
      </c>
      <c r="F66" s="611">
        <v>0</v>
      </c>
      <c r="G66" s="611"/>
      <c r="H66" s="611">
        <f t="shared" si="9"/>
        <v>0</v>
      </c>
      <c r="I66" s="79"/>
      <c r="J66" s="611">
        <v>150000000</v>
      </c>
      <c r="K66" s="611">
        <f t="shared" ref="K66:K69" si="54">L66-J66</f>
        <v>0</v>
      </c>
      <c r="L66" s="611">
        <v>150000000</v>
      </c>
      <c r="M66" s="611"/>
      <c r="N66" s="611">
        <f t="shared" si="11"/>
        <v>150000000</v>
      </c>
      <c r="O66" s="79"/>
      <c r="P66" s="611">
        <v>0</v>
      </c>
      <c r="Q66" s="611">
        <f t="shared" ref="Q66:Q69" si="55">R66-P66</f>
        <v>0</v>
      </c>
      <c r="R66" s="611">
        <v>0</v>
      </c>
      <c r="S66" s="611"/>
      <c r="T66" s="611">
        <f t="shared" si="13"/>
        <v>0</v>
      </c>
      <c r="U66" s="79">
        <f>SUM(C66:O66)</f>
        <v>450000000</v>
      </c>
      <c r="V66" s="696"/>
      <c r="W66" s="696"/>
      <c r="X66" s="696"/>
      <c r="Y66" s="696"/>
      <c r="Z66" s="696"/>
      <c r="AA66" s="696"/>
      <c r="AB66" s="696"/>
      <c r="AC66" s="696"/>
      <c r="AS66" s="638">
        <f t="shared" si="1"/>
        <v>0</v>
      </c>
      <c r="AT66" s="638">
        <f t="shared" si="2"/>
        <v>150000000</v>
      </c>
      <c r="AU66" s="638">
        <f t="shared" si="3"/>
        <v>0</v>
      </c>
      <c r="AV66" s="638">
        <f t="shared" si="4"/>
        <v>150000000</v>
      </c>
      <c r="AW66" s="638">
        <f t="shared" si="5"/>
        <v>0</v>
      </c>
      <c r="AX66" s="638">
        <f t="shared" si="6"/>
        <v>150000000</v>
      </c>
    </row>
    <row r="67" spans="1:50" s="629" customFormat="1">
      <c r="A67" s="275" t="s">
        <v>108</v>
      </c>
      <c r="B67" s="311" t="s">
        <v>673</v>
      </c>
      <c r="C67" s="305"/>
      <c r="D67" s="611">
        <v>0</v>
      </c>
      <c r="E67" s="611">
        <f t="shared" si="53"/>
        <v>0</v>
      </c>
      <c r="F67" s="611">
        <v>0</v>
      </c>
      <c r="G67" s="611"/>
      <c r="H67" s="611">
        <f t="shared" si="9"/>
        <v>0</v>
      </c>
      <c r="I67" s="79"/>
      <c r="J67" s="611">
        <v>0</v>
      </c>
      <c r="K67" s="611">
        <f t="shared" si="54"/>
        <v>0</v>
      </c>
      <c r="L67" s="611">
        <v>0</v>
      </c>
      <c r="M67" s="611"/>
      <c r="N67" s="611">
        <f t="shared" si="11"/>
        <v>0</v>
      </c>
      <c r="O67" s="79"/>
      <c r="P67" s="611">
        <v>0</v>
      </c>
      <c r="Q67" s="611">
        <f t="shared" si="55"/>
        <v>0</v>
      </c>
      <c r="R67" s="611">
        <v>0</v>
      </c>
      <c r="S67" s="611"/>
      <c r="T67" s="611">
        <f t="shared" si="13"/>
        <v>0</v>
      </c>
      <c r="U67" s="79">
        <f>SUM(C67:O67)</f>
        <v>0</v>
      </c>
      <c r="V67" s="696"/>
      <c r="W67" s="696"/>
      <c r="X67" s="696"/>
      <c r="Y67" s="696"/>
      <c r="Z67" s="696"/>
      <c r="AA67" s="696"/>
      <c r="AB67" s="696"/>
      <c r="AC67" s="696"/>
      <c r="AS67" s="638">
        <f t="shared" si="1"/>
        <v>0</v>
      </c>
      <c r="AT67" s="638">
        <f t="shared" si="2"/>
        <v>0</v>
      </c>
      <c r="AU67" s="638">
        <f t="shared" si="3"/>
        <v>0</v>
      </c>
      <c r="AV67" s="638">
        <f t="shared" si="4"/>
        <v>0</v>
      </c>
      <c r="AW67" s="638">
        <f t="shared" si="5"/>
        <v>0</v>
      </c>
      <c r="AX67" s="638">
        <f t="shared" si="6"/>
        <v>0</v>
      </c>
    </row>
    <row r="68" spans="1:50" s="629" customFormat="1">
      <c r="A68" s="275" t="s">
        <v>109</v>
      </c>
      <c r="B68" s="311" t="s">
        <v>674</v>
      </c>
      <c r="C68" s="305"/>
      <c r="D68" s="611">
        <v>0</v>
      </c>
      <c r="E68" s="611">
        <f t="shared" si="53"/>
        <v>390000</v>
      </c>
      <c r="F68" s="611">
        <v>390000</v>
      </c>
      <c r="G68" s="611"/>
      <c r="H68" s="611">
        <f t="shared" si="9"/>
        <v>390000</v>
      </c>
      <c r="I68" s="79"/>
      <c r="J68" s="611">
        <v>0</v>
      </c>
      <c r="K68" s="611">
        <f t="shared" si="54"/>
        <v>0</v>
      </c>
      <c r="L68" s="611">
        <v>0</v>
      </c>
      <c r="M68" s="611"/>
      <c r="N68" s="611">
        <f t="shared" si="11"/>
        <v>0</v>
      </c>
      <c r="O68" s="79"/>
      <c r="P68" s="611">
        <v>0</v>
      </c>
      <c r="Q68" s="611">
        <f t="shared" si="55"/>
        <v>0</v>
      </c>
      <c r="R68" s="611">
        <v>0</v>
      </c>
      <c r="S68" s="611"/>
      <c r="T68" s="611">
        <f t="shared" si="13"/>
        <v>0</v>
      </c>
      <c r="U68" s="79">
        <f>SUM(C68:O68)</f>
        <v>1170000</v>
      </c>
      <c r="V68" s="696"/>
      <c r="W68" s="696"/>
      <c r="X68" s="696"/>
      <c r="Y68" s="696"/>
      <c r="Z68" s="696"/>
      <c r="AA68" s="696"/>
      <c r="AB68" s="696"/>
      <c r="AC68" s="696"/>
      <c r="AS68" s="638">
        <f t="shared" ref="AS68:AS129" si="56">SUM(C68,I68,O68)</f>
        <v>0</v>
      </c>
      <c r="AT68" s="638">
        <f t="shared" ref="AT68:AT129" si="57">SUM(D68,J68,P68)</f>
        <v>0</v>
      </c>
      <c r="AU68" s="638">
        <f t="shared" ref="AU68:AU129" si="58">SUM(E68,K68,Q68)</f>
        <v>390000</v>
      </c>
      <c r="AV68" s="638">
        <f t="shared" ref="AV68:AV129" si="59">SUM(F68,L68,R68)</f>
        <v>390000</v>
      </c>
      <c r="AW68" s="638">
        <f t="shared" ref="AW68:AW129" si="60">SUM(G68,M68,S68)</f>
        <v>0</v>
      </c>
      <c r="AX68" s="638">
        <f t="shared" ref="AX68:AX129" si="61">SUM(H68,N68,T68)</f>
        <v>390000</v>
      </c>
    </row>
    <row r="69" spans="1:50" s="629" customFormat="1" ht="12" thickBot="1">
      <c r="A69" s="276" t="s">
        <v>110</v>
      </c>
      <c r="B69" s="312" t="s">
        <v>675</v>
      </c>
      <c r="C69" s="305"/>
      <c r="D69" s="611">
        <v>0</v>
      </c>
      <c r="E69" s="611">
        <f t="shared" si="53"/>
        <v>0</v>
      </c>
      <c r="F69" s="611">
        <v>0</v>
      </c>
      <c r="G69" s="611"/>
      <c r="H69" s="611">
        <f t="shared" si="9"/>
        <v>0</v>
      </c>
      <c r="I69" s="79"/>
      <c r="J69" s="611">
        <v>0</v>
      </c>
      <c r="K69" s="611">
        <f t="shared" si="54"/>
        <v>0</v>
      </c>
      <c r="L69" s="611">
        <v>0</v>
      </c>
      <c r="M69" s="611"/>
      <c r="N69" s="611">
        <f t="shared" si="11"/>
        <v>0</v>
      </c>
      <c r="O69" s="79"/>
      <c r="P69" s="611">
        <v>0</v>
      </c>
      <c r="Q69" s="611">
        <f t="shared" si="55"/>
        <v>0</v>
      </c>
      <c r="R69" s="611">
        <v>0</v>
      </c>
      <c r="S69" s="611"/>
      <c r="T69" s="611">
        <f t="shared" si="13"/>
        <v>0</v>
      </c>
      <c r="U69" s="79">
        <f>SUM(C69:O69)</f>
        <v>0</v>
      </c>
      <c r="V69" s="696"/>
      <c r="W69" s="696"/>
      <c r="X69" s="696"/>
      <c r="Y69" s="696"/>
      <c r="Z69" s="696"/>
      <c r="AA69" s="696"/>
      <c r="AB69" s="696"/>
      <c r="AC69" s="696"/>
      <c r="AS69" s="638">
        <f t="shared" si="56"/>
        <v>0</v>
      </c>
      <c r="AT69" s="638">
        <f t="shared" si="57"/>
        <v>0</v>
      </c>
      <c r="AU69" s="638">
        <f t="shared" si="58"/>
        <v>0</v>
      </c>
      <c r="AV69" s="638">
        <f t="shared" si="59"/>
        <v>0</v>
      </c>
      <c r="AW69" s="638">
        <f t="shared" si="60"/>
        <v>0</v>
      </c>
      <c r="AX69" s="638">
        <f t="shared" si="61"/>
        <v>0</v>
      </c>
    </row>
    <row r="70" spans="1:50" s="629" customFormat="1" ht="12" thickBot="1">
      <c r="A70" s="277" t="s">
        <v>111</v>
      </c>
      <c r="B70" s="313" t="s">
        <v>112</v>
      </c>
      <c r="C70" s="317">
        <f>SUM(C71:C72)</f>
        <v>236418066</v>
      </c>
      <c r="D70" s="317">
        <f t="shared" ref="D70:T70" si="62">SUM(D71:D72)</f>
        <v>236418066</v>
      </c>
      <c r="E70" s="317">
        <f t="shared" si="62"/>
        <v>0</v>
      </c>
      <c r="F70" s="317">
        <f t="shared" si="62"/>
        <v>236418066</v>
      </c>
      <c r="G70" s="317">
        <f t="shared" si="62"/>
        <v>0</v>
      </c>
      <c r="H70" s="317">
        <f t="shared" si="62"/>
        <v>236418066</v>
      </c>
      <c r="I70" s="317">
        <f t="shared" si="62"/>
        <v>12500000</v>
      </c>
      <c r="J70" s="317">
        <f t="shared" si="62"/>
        <v>12500000</v>
      </c>
      <c r="K70" s="317">
        <f t="shared" si="62"/>
        <v>0</v>
      </c>
      <c r="L70" s="317">
        <f t="shared" si="62"/>
        <v>12500000</v>
      </c>
      <c r="M70" s="317">
        <f t="shared" si="62"/>
        <v>0</v>
      </c>
      <c r="N70" s="317">
        <f t="shared" si="62"/>
        <v>12500000</v>
      </c>
      <c r="O70" s="317">
        <f t="shared" si="62"/>
        <v>0</v>
      </c>
      <c r="P70" s="317">
        <f t="shared" si="62"/>
        <v>0</v>
      </c>
      <c r="Q70" s="317">
        <f t="shared" si="62"/>
        <v>0</v>
      </c>
      <c r="R70" s="317">
        <f t="shared" si="62"/>
        <v>0</v>
      </c>
      <c r="S70" s="317">
        <f t="shared" si="62"/>
        <v>0</v>
      </c>
      <c r="T70" s="317">
        <f t="shared" si="62"/>
        <v>0</v>
      </c>
      <c r="U70" s="50">
        <f>SUM(U71:U72)</f>
        <v>995672264</v>
      </c>
      <c r="V70" s="692"/>
      <c r="W70" s="692"/>
      <c r="X70" s="692"/>
      <c r="Y70" s="692"/>
      <c r="Z70" s="692"/>
      <c r="AA70" s="692"/>
      <c r="AB70" s="692"/>
      <c r="AC70" s="692"/>
      <c r="AS70" s="638">
        <f t="shared" si="56"/>
        <v>248918066</v>
      </c>
      <c r="AT70" s="638">
        <f t="shared" si="57"/>
        <v>248918066</v>
      </c>
      <c r="AU70" s="638">
        <f t="shared" si="58"/>
        <v>0</v>
      </c>
      <c r="AV70" s="638">
        <f t="shared" si="59"/>
        <v>248918066</v>
      </c>
      <c r="AW70" s="638">
        <f t="shared" si="60"/>
        <v>0</v>
      </c>
      <c r="AX70" s="638">
        <f t="shared" si="61"/>
        <v>248918066</v>
      </c>
    </row>
    <row r="71" spans="1:50" s="629" customFormat="1">
      <c r="A71" s="51" t="s">
        <v>113</v>
      </c>
      <c r="B71" s="310" t="s">
        <v>114</v>
      </c>
      <c r="C71" s="305">
        <v>236418066</v>
      </c>
      <c r="D71" s="611">
        <v>236418066</v>
      </c>
      <c r="E71" s="611">
        <f t="shared" ref="E71:E72" si="63">F71-D71</f>
        <v>0</v>
      </c>
      <c r="F71" s="305">
        <v>236418066</v>
      </c>
      <c r="G71" s="611"/>
      <c r="H71" s="611">
        <f t="shared" ref="H71:H85" si="64">SUM(F71:G71)</f>
        <v>236418066</v>
      </c>
      <c r="I71" s="79">
        <v>12500000</v>
      </c>
      <c r="J71" s="611">
        <v>12500000</v>
      </c>
      <c r="K71" s="611">
        <f t="shared" ref="K71:K72" si="65">L71-J71</f>
        <v>0</v>
      </c>
      <c r="L71" s="611">
        <v>12500000</v>
      </c>
      <c r="M71" s="611"/>
      <c r="N71" s="611">
        <f t="shared" ref="N71:N85" si="66">SUM(L71:M71)</f>
        <v>12500000</v>
      </c>
      <c r="O71" s="79"/>
      <c r="P71" s="611">
        <v>0</v>
      </c>
      <c r="Q71" s="611">
        <f t="shared" ref="Q71:Q72" si="67">R71-P71</f>
        <v>0</v>
      </c>
      <c r="R71" s="611">
        <v>0</v>
      </c>
      <c r="S71" s="611"/>
      <c r="T71" s="611">
        <f t="shared" ref="T71:T85" si="68">SUM(R71:S71)</f>
        <v>0</v>
      </c>
      <c r="U71" s="79">
        <f>SUM(C71:O71)</f>
        <v>995672264</v>
      </c>
      <c r="V71" s="696"/>
      <c r="W71" s="696"/>
      <c r="X71" s="696"/>
      <c r="Y71" s="696"/>
      <c r="Z71" s="696"/>
      <c r="AA71" s="696"/>
      <c r="AB71" s="696"/>
      <c r="AC71" s="696"/>
      <c r="AS71" s="638">
        <f t="shared" si="56"/>
        <v>248918066</v>
      </c>
      <c r="AT71" s="638">
        <f t="shared" si="57"/>
        <v>248918066</v>
      </c>
      <c r="AU71" s="638">
        <f t="shared" si="58"/>
        <v>0</v>
      </c>
      <c r="AV71" s="638">
        <f t="shared" si="59"/>
        <v>248918066</v>
      </c>
      <c r="AW71" s="638">
        <f t="shared" si="60"/>
        <v>0</v>
      </c>
      <c r="AX71" s="638">
        <f t="shared" si="61"/>
        <v>248918066</v>
      </c>
    </row>
    <row r="72" spans="1:50" s="629" customFormat="1" ht="12" thickBot="1">
      <c r="A72" s="276" t="s">
        <v>115</v>
      </c>
      <c r="B72" s="312" t="s">
        <v>116</v>
      </c>
      <c r="C72" s="305"/>
      <c r="D72" s="611">
        <v>0</v>
      </c>
      <c r="E72" s="611">
        <f t="shared" si="63"/>
        <v>0</v>
      </c>
      <c r="F72" s="611">
        <v>0</v>
      </c>
      <c r="G72" s="611"/>
      <c r="H72" s="611">
        <f t="shared" si="64"/>
        <v>0</v>
      </c>
      <c r="I72" s="79"/>
      <c r="J72" s="611">
        <v>0</v>
      </c>
      <c r="K72" s="611">
        <f t="shared" si="65"/>
        <v>0</v>
      </c>
      <c r="L72" s="611">
        <v>0</v>
      </c>
      <c r="M72" s="611"/>
      <c r="N72" s="611">
        <f t="shared" si="66"/>
        <v>0</v>
      </c>
      <c r="O72" s="79"/>
      <c r="P72" s="611">
        <v>0</v>
      </c>
      <c r="Q72" s="611">
        <f t="shared" si="67"/>
        <v>0</v>
      </c>
      <c r="R72" s="611">
        <v>0</v>
      </c>
      <c r="S72" s="611"/>
      <c r="T72" s="611">
        <f t="shared" si="68"/>
        <v>0</v>
      </c>
      <c r="U72" s="79">
        <f>SUM(C72:O72)</f>
        <v>0</v>
      </c>
      <c r="V72" s="696"/>
      <c r="W72" s="696"/>
      <c r="X72" s="696"/>
      <c r="Y72" s="696"/>
      <c r="Z72" s="696"/>
      <c r="AA72" s="696"/>
      <c r="AB72" s="696"/>
      <c r="AC72" s="696"/>
      <c r="AS72" s="638">
        <f t="shared" si="56"/>
        <v>0</v>
      </c>
      <c r="AT72" s="638">
        <f t="shared" si="57"/>
        <v>0</v>
      </c>
      <c r="AU72" s="638">
        <f t="shared" si="58"/>
        <v>0</v>
      </c>
      <c r="AV72" s="638">
        <f t="shared" si="59"/>
        <v>0</v>
      </c>
      <c r="AW72" s="638">
        <f t="shared" si="60"/>
        <v>0</v>
      </c>
      <c r="AX72" s="638">
        <f t="shared" si="61"/>
        <v>0</v>
      </c>
    </row>
    <row r="73" spans="1:50" s="628" customFormat="1" ht="12" thickBot="1">
      <c r="A73" s="277" t="s">
        <v>117</v>
      </c>
      <c r="B73" s="313" t="s">
        <v>118</v>
      </c>
      <c r="C73" s="317">
        <f>SUM(C74:C78)</f>
        <v>0</v>
      </c>
      <c r="D73" s="317">
        <v>0</v>
      </c>
      <c r="E73" s="317">
        <f t="shared" ref="E73:S73" si="69">SUM(E74:E78)</f>
        <v>0</v>
      </c>
      <c r="F73" s="317">
        <v>0</v>
      </c>
      <c r="G73" s="317">
        <f t="shared" si="69"/>
        <v>0</v>
      </c>
      <c r="H73" s="317">
        <f t="shared" si="69"/>
        <v>0</v>
      </c>
      <c r="I73" s="317">
        <f t="shared" si="69"/>
        <v>0</v>
      </c>
      <c r="J73" s="317">
        <v>0</v>
      </c>
      <c r="K73" s="317">
        <f t="shared" si="69"/>
        <v>0</v>
      </c>
      <c r="L73" s="317">
        <v>0</v>
      </c>
      <c r="M73" s="317">
        <f t="shared" si="69"/>
        <v>0</v>
      </c>
      <c r="N73" s="317">
        <f t="shared" si="69"/>
        <v>0</v>
      </c>
      <c r="O73" s="317">
        <f t="shared" si="69"/>
        <v>0</v>
      </c>
      <c r="P73" s="317">
        <v>0</v>
      </c>
      <c r="Q73" s="317">
        <f t="shared" si="69"/>
        <v>0</v>
      </c>
      <c r="R73" s="317">
        <v>0</v>
      </c>
      <c r="S73" s="317">
        <f t="shared" si="69"/>
        <v>0</v>
      </c>
      <c r="T73" s="317">
        <f t="shared" ref="T73" si="70">SUM(T74:T78)</f>
        <v>0</v>
      </c>
      <c r="U73" s="50">
        <f>SUM(U74:U78)</f>
        <v>0</v>
      </c>
      <c r="V73" s="692"/>
      <c r="W73" s="692"/>
      <c r="X73" s="692"/>
      <c r="Y73" s="692"/>
      <c r="Z73" s="692"/>
      <c r="AA73" s="692"/>
      <c r="AB73" s="692"/>
      <c r="AC73" s="692"/>
      <c r="AS73" s="638">
        <f t="shared" si="56"/>
        <v>0</v>
      </c>
      <c r="AT73" s="638">
        <f t="shared" si="57"/>
        <v>0</v>
      </c>
      <c r="AU73" s="638">
        <f t="shared" si="58"/>
        <v>0</v>
      </c>
      <c r="AV73" s="638">
        <f t="shared" si="59"/>
        <v>0</v>
      </c>
      <c r="AW73" s="638">
        <f t="shared" si="60"/>
        <v>0</v>
      </c>
      <c r="AX73" s="638">
        <f t="shared" si="61"/>
        <v>0</v>
      </c>
    </row>
    <row r="74" spans="1:50" s="629" customFormat="1">
      <c r="A74" s="51" t="s">
        <v>679</v>
      </c>
      <c r="B74" s="310" t="s">
        <v>119</v>
      </c>
      <c r="C74" s="305"/>
      <c r="D74" s="611">
        <v>0</v>
      </c>
      <c r="E74" s="611">
        <f t="shared" ref="E74:E78" si="71">F74-D74</f>
        <v>0</v>
      </c>
      <c r="F74" s="611">
        <v>0</v>
      </c>
      <c r="G74" s="611"/>
      <c r="H74" s="611">
        <f t="shared" si="64"/>
        <v>0</v>
      </c>
      <c r="I74" s="79"/>
      <c r="J74" s="611">
        <v>0</v>
      </c>
      <c r="K74" s="611">
        <f t="shared" ref="K74:K78" si="72">L74-J74</f>
        <v>0</v>
      </c>
      <c r="L74" s="611">
        <v>0</v>
      </c>
      <c r="M74" s="611"/>
      <c r="N74" s="611">
        <f t="shared" si="66"/>
        <v>0</v>
      </c>
      <c r="O74" s="79"/>
      <c r="P74" s="611">
        <v>0</v>
      </c>
      <c r="Q74" s="611">
        <f t="shared" ref="Q74:Q78" si="73">R74-P74</f>
        <v>0</v>
      </c>
      <c r="R74" s="611">
        <v>0</v>
      </c>
      <c r="S74" s="611"/>
      <c r="T74" s="611">
        <f t="shared" si="68"/>
        <v>0</v>
      </c>
      <c r="U74" s="79">
        <f>SUM(C74:O74)</f>
        <v>0</v>
      </c>
      <c r="V74" s="696"/>
      <c r="W74" s="696"/>
      <c r="X74" s="696"/>
      <c r="Y74" s="696"/>
      <c r="Z74" s="696"/>
      <c r="AA74" s="696"/>
      <c r="AB74" s="696"/>
      <c r="AC74" s="696"/>
      <c r="AS74" s="638">
        <f t="shared" si="56"/>
        <v>0</v>
      </c>
      <c r="AT74" s="638">
        <f t="shared" si="57"/>
        <v>0</v>
      </c>
      <c r="AU74" s="638">
        <f t="shared" si="58"/>
        <v>0</v>
      </c>
      <c r="AV74" s="638">
        <f t="shared" si="59"/>
        <v>0</v>
      </c>
      <c r="AW74" s="638">
        <f t="shared" si="60"/>
        <v>0</v>
      </c>
      <c r="AX74" s="638">
        <f t="shared" si="61"/>
        <v>0</v>
      </c>
    </row>
    <row r="75" spans="1:50" s="629" customFormat="1">
      <c r="A75" s="51" t="s">
        <v>680</v>
      </c>
      <c r="B75" s="311" t="s">
        <v>120</v>
      </c>
      <c r="C75" s="305"/>
      <c r="D75" s="611">
        <v>0</v>
      </c>
      <c r="E75" s="611">
        <f t="shared" si="71"/>
        <v>0</v>
      </c>
      <c r="F75" s="611">
        <v>0</v>
      </c>
      <c r="G75" s="611"/>
      <c r="H75" s="611">
        <f t="shared" si="64"/>
        <v>0</v>
      </c>
      <c r="I75" s="79"/>
      <c r="J75" s="611">
        <v>0</v>
      </c>
      <c r="K75" s="611">
        <f t="shared" si="72"/>
        <v>0</v>
      </c>
      <c r="L75" s="611">
        <v>0</v>
      </c>
      <c r="M75" s="611"/>
      <c r="N75" s="611">
        <f t="shared" si="66"/>
        <v>0</v>
      </c>
      <c r="O75" s="79"/>
      <c r="P75" s="611">
        <v>0</v>
      </c>
      <c r="Q75" s="611">
        <f t="shared" si="73"/>
        <v>0</v>
      </c>
      <c r="R75" s="611">
        <v>0</v>
      </c>
      <c r="S75" s="611"/>
      <c r="T75" s="611">
        <f t="shared" si="68"/>
        <v>0</v>
      </c>
      <c r="U75" s="79">
        <f>SUM(C75:O75)</f>
        <v>0</v>
      </c>
      <c r="V75" s="696"/>
      <c r="W75" s="696"/>
      <c r="X75" s="696"/>
      <c r="Y75" s="696"/>
      <c r="Z75" s="696"/>
      <c r="AA75" s="696"/>
      <c r="AB75" s="696"/>
      <c r="AC75" s="696"/>
      <c r="AS75" s="638">
        <f t="shared" si="56"/>
        <v>0</v>
      </c>
      <c r="AT75" s="638">
        <f t="shared" si="57"/>
        <v>0</v>
      </c>
      <c r="AU75" s="638">
        <f t="shared" si="58"/>
        <v>0</v>
      </c>
      <c r="AV75" s="638">
        <f t="shared" si="59"/>
        <v>0</v>
      </c>
      <c r="AW75" s="638">
        <f t="shared" si="60"/>
        <v>0</v>
      </c>
      <c r="AX75" s="638">
        <f t="shared" si="61"/>
        <v>0</v>
      </c>
    </row>
    <row r="76" spans="1:50" s="629" customFormat="1">
      <c r="A76" s="51" t="s">
        <v>681</v>
      </c>
      <c r="B76" s="312" t="s">
        <v>684</v>
      </c>
      <c r="C76" s="305"/>
      <c r="D76" s="611">
        <v>0</v>
      </c>
      <c r="E76" s="611">
        <f t="shared" si="71"/>
        <v>0</v>
      </c>
      <c r="F76" s="611">
        <v>0</v>
      </c>
      <c r="G76" s="611"/>
      <c r="H76" s="611">
        <f t="shared" si="64"/>
        <v>0</v>
      </c>
      <c r="I76" s="79"/>
      <c r="J76" s="611">
        <v>0</v>
      </c>
      <c r="K76" s="611">
        <f t="shared" si="72"/>
        <v>0</v>
      </c>
      <c r="L76" s="611">
        <v>0</v>
      </c>
      <c r="M76" s="611"/>
      <c r="N76" s="611">
        <f t="shared" si="66"/>
        <v>0</v>
      </c>
      <c r="O76" s="79"/>
      <c r="P76" s="611">
        <v>0</v>
      </c>
      <c r="Q76" s="611">
        <f t="shared" si="73"/>
        <v>0</v>
      </c>
      <c r="R76" s="611">
        <v>0</v>
      </c>
      <c r="S76" s="611"/>
      <c r="T76" s="611">
        <f t="shared" si="68"/>
        <v>0</v>
      </c>
      <c r="U76" s="79"/>
      <c r="V76" s="696"/>
      <c r="W76" s="696"/>
      <c r="X76" s="696"/>
      <c r="Y76" s="696"/>
      <c r="Z76" s="696"/>
      <c r="AA76" s="696"/>
      <c r="AB76" s="696"/>
      <c r="AC76" s="696"/>
      <c r="AS76" s="638">
        <f t="shared" si="56"/>
        <v>0</v>
      </c>
      <c r="AT76" s="638">
        <f t="shared" si="57"/>
        <v>0</v>
      </c>
      <c r="AU76" s="638">
        <f t="shared" si="58"/>
        <v>0</v>
      </c>
      <c r="AV76" s="638">
        <f t="shared" si="59"/>
        <v>0</v>
      </c>
      <c r="AW76" s="638">
        <f t="shared" si="60"/>
        <v>0</v>
      </c>
      <c r="AX76" s="638">
        <f t="shared" si="61"/>
        <v>0</v>
      </c>
    </row>
    <row r="77" spans="1:50" s="629" customFormat="1">
      <c r="A77" s="51" t="s">
        <v>682</v>
      </c>
      <c r="B77" s="312" t="s">
        <v>685</v>
      </c>
      <c r="C77" s="305"/>
      <c r="D77" s="611">
        <v>0</v>
      </c>
      <c r="E77" s="611">
        <f t="shared" si="71"/>
        <v>0</v>
      </c>
      <c r="F77" s="611">
        <v>0</v>
      </c>
      <c r="G77" s="611"/>
      <c r="H77" s="611">
        <f t="shared" si="64"/>
        <v>0</v>
      </c>
      <c r="I77" s="79"/>
      <c r="J77" s="611">
        <v>0</v>
      </c>
      <c r="K77" s="611">
        <f t="shared" si="72"/>
        <v>0</v>
      </c>
      <c r="L77" s="611">
        <v>0</v>
      </c>
      <c r="M77" s="611"/>
      <c r="N77" s="611">
        <f t="shared" si="66"/>
        <v>0</v>
      </c>
      <c r="O77" s="79"/>
      <c r="P77" s="611">
        <v>0</v>
      </c>
      <c r="Q77" s="611">
        <f t="shared" si="73"/>
        <v>0</v>
      </c>
      <c r="R77" s="611">
        <v>0</v>
      </c>
      <c r="S77" s="611"/>
      <c r="T77" s="611">
        <f t="shared" si="68"/>
        <v>0</v>
      </c>
      <c r="U77" s="79"/>
      <c r="V77" s="696"/>
      <c r="W77" s="696"/>
      <c r="X77" s="696"/>
      <c r="Y77" s="696"/>
      <c r="Z77" s="696"/>
      <c r="AA77" s="696"/>
      <c r="AB77" s="696"/>
      <c r="AC77" s="696"/>
      <c r="AS77" s="638">
        <f t="shared" si="56"/>
        <v>0</v>
      </c>
      <c r="AT77" s="638">
        <f t="shared" si="57"/>
        <v>0</v>
      </c>
      <c r="AU77" s="638">
        <f t="shared" si="58"/>
        <v>0</v>
      </c>
      <c r="AV77" s="638">
        <f t="shared" si="59"/>
        <v>0</v>
      </c>
      <c r="AW77" s="638">
        <f t="shared" si="60"/>
        <v>0</v>
      </c>
      <c r="AX77" s="638">
        <f t="shared" si="61"/>
        <v>0</v>
      </c>
    </row>
    <row r="78" spans="1:50" s="629" customFormat="1" ht="12" thickBot="1">
      <c r="A78" s="51" t="s">
        <v>683</v>
      </c>
      <c r="B78" s="312" t="s">
        <v>686</v>
      </c>
      <c r="C78" s="305"/>
      <c r="D78" s="611">
        <v>0</v>
      </c>
      <c r="E78" s="611">
        <f t="shared" si="71"/>
        <v>0</v>
      </c>
      <c r="F78" s="611">
        <v>0</v>
      </c>
      <c r="G78" s="611"/>
      <c r="H78" s="611">
        <f t="shared" si="64"/>
        <v>0</v>
      </c>
      <c r="I78" s="79"/>
      <c r="J78" s="611">
        <v>0</v>
      </c>
      <c r="K78" s="611">
        <f t="shared" si="72"/>
        <v>0</v>
      </c>
      <c r="L78" s="611">
        <v>0</v>
      </c>
      <c r="M78" s="611"/>
      <c r="N78" s="611">
        <f t="shared" si="66"/>
        <v>0</v>
      </c>
      <c r="O78" s="79"/>
      <c r="P78" s="611">
        <v>0</v>
      </c>
      <c r="Q78" s="611">
        <f t="shared" si="73"/>
        <v>0</v>
      </c>
      <c r="R78" s="611">
        <v>0</v>
      </c>
      <c r="S78" s="611"/>
      <c r="T78" s="611">
        <f t="shared" si="68"/>
        <v>0</v>
      </c>
      <c r="U78" s="79">
        <f>SUM(C78:O78)</f>
        <v>0</v>
      </c>
      <c r="V78" s="696"/>
      <c r="W78" s="696"/>
      <c r="X78" s="696"/>
      <c r="Y78" s="696"/>
      <c r="Z78" s="696"/>
      <c r="AA78" s="696"/>
      <c r="AB78" s="696"/>
      <c r="AC78" s="696"/>
      <c r="AS78" s="638">
        <f t="shared" si="56"/>
        <v>0</v>
      </c>
      <c r="AT78" s="638">
        <f t="shared" si="57"/>
        <v>0</v>
      </c>
      <c r="AU78" s="638">
        <f t="shared" si="58"/>
        <v>0</v>
      </c>
      <c r="AV78" s="638">
        <f t="shared" si="59"/>
        <v>0</v>
      </c>
      <c r="AW78" s="638">
        <f t="shared" si="60"/>
        <v>0</v>
      </c>
      <c r="AX78" s="638">
        <f t="shared" si="61"/>
        <v>0</v>
      </c>
    </row>
    <row r="79" spans="1:50" s="629" customFormat="1" ht="12" thickBot="1">
      <c r="A79" s="277" t="s">
        <v>121</v>
      </c>
      <c r="B79" s="313" t="s">
        <v>122</v>
      </c>
      <c r="C79" s="317">
        <f>SUM(C80:C84)</f>
        <v>0</v>
      </c>
      <c r="D79" s="317">
        <v>0</v>
      </c>
      <c r="E79" s="317">
        <f t="shared" ref="E79:S79" si="74">SUM(E80:E84)</f>
        <v>0</v>
      </c>
      <c r="F79" s="317">
        <v>0</v>
      </c>
      <c r="G79" s="317">
        <f t="shared" si="74"/>
        <v>0</v>
      </c>
      <c r="H79" s="317">
        <f t="shared" si="74"/>
        <v>0</v>
      </c>
      <c r="I79" s="317">
        <f t="shared" si="74"/>
        <v>0</v>
      </c>
      <c r="J79" s="317">
        <v>0</v>
      </c>
      <c r="K79" s="317">
        <f t="shared" si="74"/>
        <v>0</v>
      </c>
      <c r="L79" s="317">
        <v>0</v>
      </c>
      <c r="M79" s="317">
        <f t="shared" si="74"/>
        <v>0</v>
      </c>
      <c r="N79" s="317">
        <f t="shared" si="74"/>
        <v>0</v>
      </c>
      <c r="O79" s="317">
        <f t="shared" si="74"/>
        <v>0</v>
      </c>
      <c r="P79" s="317">
        <v>0</v>
      </c>
      <c r="Q79" s="317">
        <f t="shared" si="74"/>
        <v>0</v>
      </c>
      <c r="R79" s="317">
        <v>0</v>
      </c>
      <c r="S79" s="317">
        <f t="shared" si="74"/>
        <v>0</v>
      </c>
      <c r="T79" s="317">
        <f t="shared" ref="T79" si="75">SUM(T80:T84)</f>
        <v>0</v>
      </c>
      <c r="U79" s="50">
        <f>SUM(U80:U84)</f>
        <v>0</v>
      </c>
      <c r="V79" s="692"/>
      <c r="W79" s="692"/>
      <c r="X79" s="692"/>
      <c r="Y79" s="692"/>
      <c r="Z79" s="692"/>
      <c r="AA79" s="692"/>
      <c r="AB79" s="692"/>
      <c r="AC79" s="692"/>
      <c r="AS79" s="638">
        <f t="shared" si="56"/>
        <v>0</v>
      </c>
      <c r="AT79" s="638">
        <f t="shared" si="57"/>
        <v>0</v>
      </c>
      <c r="AU79" s="638">
        <f t="shared" si="58"/>
        <v>0</v>
      </c>
      <c r="AV79" s="638">
        <f t="shared" si="59"/>
        <v>0</v>
      </c>
      <c r="AW79" s="638">
        <f t="shared" si="60"/>
        <v>0</v>
      </c>
      <c r="AX79" s="638">
        <f t="shared" si="61"/>
        <v>0</v>
      </c>
    </row>
    <row r="80" spans="1:50" s="629" customFormat="1">
      <c r="A80" s="278" t="s">
        <v>123</v>
      </c>
      <c r="B80" s="310" t="s">
        <v>687</v>
      </c>
      <c r="C80" s="305"/>
      <c r="D80" s="611">
        <v>0</v>
      </c>
      <c r="E80" s="611">
        <f t="shared" ref="E80:E84" si="76">F80-D80</f>
        <v>0</v>
      </c>
      <c r="F80" s="611">
        <v>0</v>
      </c>
      <c r="G80" s="611"/>
      <c r="H80" s="611">
        <f t="shared" si="64"/>
        <v>0</v>
      </c>
      <c r="I80" s="79"/>
      <c r="J80" s="611">
        <v>0</v>
      </c>
      <c r="K80" s="611">
        <f t="shared" ref="K80:K84" si="77">L80-J80</f>
        <v>0</v>
      </c>
      <c r="L80" s="611">
        <v>0</v>
      </c>
      <c r="M80" s="611"/>
      <c r="N80" s="611">
        <f t="shared" si="66"/>
        <v>0</v>
      </c>
      <c r="O80" s="79"/>
      <c r="P80" s="611">
        <v>0</v>
      </c>
      <c r="Q80" s="611">
        <f t="shared" ref="Q80:Q84" si="78">R80-P80</f>
        <v>0</v>
      </c>
      <c r="R80" s="611">
        <v>0</v>
      </c>
      <c r="S80" s="611"/>
      <c r="T80" s="611">
        <f t="shared" si="68"/>
        <v>0</v>
      </c>
      <c r="U80" s="79">
        <f>SUM(C80:O80)</f>
        <v>0</v>
      </c>
      <c r="V80" s="696"/>
      <c r="W80" s="696"/>
      <c r="X80" s="696"/>
      <c r="Y80" s="696"/>
      <c r="Z80" s="696"/>
      <c r="AA80" s="696"/>
      <c r="AB80" s="696"/>
      <c r="AC80" s="696"/>
      <c r="AS80" s="638">
        <f t="shared" si="56"/>
        <v>0</v>
      </c>
      <c r="AT80" s="638">
        <f t="shared" si="57"/>
        <v>0</v>
      </c>
      <c r="AU80" s="638">
        <f t="shared" si="58"/>
        <v>0</v>
      </c>
      <c r="AV80" s="638">
        <f t="shared" si="59"/>
        <v>0</v>
      </c>
      <c r="AW80" s="638">
        <f t="shared" si="60"/>
        <v>0</v>
      </c>
      <c r="AX80" s="638">
        <f t="shared" si="61"/>
        <v>0</v>
      </c>
    </row>
    <row r="81" spans="1:50" s="629" customFormat="1">
      <c r="A81" s="279" t="s">
        <v>124</v>
      </c>
      <c r="B81" s="311" t="s">
        <v>688</v>
      </c>
      <c r="C81" s="305"/>
      <c r="D81" s="611">
        <v>0</v>
      </c>
      <c r="E81" s="611">
        <f t="shared" si="76"/>
        <v>0</v>
      </c>
      <c r="F81" s="611">
        <v>0</v>
      </c>
      <c r="G81" s="611"/>
      <c r="H81" s="611">
        <f t="shared" si="64"/>
        <v>0</v>
      </c>
      <c r="I81" s="79"/>
      <c r="J81" s="611">
        <v>0</v>
      </c>
      <c r="K81" s="611">
        <f t="shared" si="77"/>
        <v>0</v>
      </c>
      <c r="L81" s="611">
        <v>0</v>
      </c>
      <c r="M81" s="611"/>
      <c r="N81" s="611">
        <f t="shared" si="66"/>
        <v>0</v>
      </c>
      <c r="O81" s="79"/>
      <c r="P81" s="611">
        <v>0</v>
      </c>
      <c r="Q81" s="611">
        <f t="shared" si="78"/>
        <v>0</v>
      </c>
      <c r="R81" s="611">
        <v>0</v>
      </c>
      <c r="S81" s="611"/>
      <c r="T81" s="611">
        <f t="shared" si="68"/>
        <v>0</v>
      </c>
      <c r="U81" s="79">
        <f>SUM(C81:O81)</f>
        <v>0</v>
      </c>
      <c r="V81" s="696"/>
      <c r="W81" s="696"/>
      <c r="X81" s="696"/>
      <c r="Y81" s="696"/>
      <c r="Z81" s="696"/>
      <c r="AA81" s="696"/>
      <c r="AB81" s="696"/>
      <c r="AC81" s="696"/>
      <c r="AS81" s="638">
        <f t="shared" si="56"/>
        <v>0</v>
      </c>
      <c r="AT81" s="638">
        <f t="shared" si="57"/>
        <v>0</v>
      </c>
      <c r="AU81" s="638">
        <f t="shared" si="58"/>
        <v>0</v>
      </c>
      <c r="AV81" s="638">
        <f t="shared" si="59"/>
        <v>0</v>
      </c>
      <c r="AW81" s="638">
        <f t="shared" si="60"/>
        <v>0</v>
      </c>
      <c r="AX81" s="638">
        <f t="shared" si="61"/>
        <v>0</v>
      </c>
    </row>
    <row r="82" spans="1:50" s="629" customFormat="1">
      <c r="A82" s="279" t="s">
        <v>125</v>
      </c>
      <c r="B82" s="311" t="s">
        <v>689</v>
      </c>
      <c r="C82" s="305"/>
      <c r="D82" s="611">
        <v>0</v>
      </c>
      <c r="E82" s="611">
        <f t="shared" si="76"/>
        <v>0</v>
      </c>
      <c r="F82" s="611">
        <v>0</v>
      </c>
      <c r="G82" s="611"/>
      <c r="H82" s="611">
        <f t="shared" si="64"/>
        <v>0</v>
      </c>
      <c r="I82" s="79"/>
      <c r="J82" s="611">
        <v>0</v>
      </c>
      <c r="K82" s="611">
        <f t="shared" si="77"/>
        <v>0</v>
      </c>
      <c r="L82" s="611">
        <v>0</v>
      </c>
      <c r="M82" s="611"/>
      <c r="N82" s="611">
        <f t="shared" si="66"/>
        <v>0</v>
      </c>
      <c r="O82" s="79"/>
      <c r="P82" s="611">
        <v>0</v>
      </c>
      <c r="Q82" s="611">
        <f t="shared" si="78"/>
        <v>0</v>
      </c>
      <c r="R82" s="611">
        <v>0</v>
      </c>
      <c r="S82" s="611"/>
      <c r="T82" s="611">
        <f t="shared" si="68"/>
        <v>0</v>
      </c>
      <c r="U82" s="79">
        <f>SUM(C82:O82)</f>
        <v>0</v>
      </c>
      <c r="V82" s="696"/>
      <c r="W82" s="696"/>
      <c r="X82" s="696"/>
      <c r="Y82" s="696"/>
      <c r="Z82" s="696"/>
      <c r="AA82" s="696"/>
      <c r="AB82" s="696"/>
      <c r="AC82" s="696"/>
      <c r="AS82" s="638">
        <f t="shared" si="56"/>
        <v>0</v>
      </c>
      <c r="AT82" s="638">
        <f t="shared" si="57"/>
        <v>0</v>
      </c>
      <c r="AU82" s="638">
        <f t="shared" si="58"/>
        <v>0</v>
      </c>
      <c r="AV82" s="638">
        <f t="shared" si="59"/>
        <v>0</v>
      </c>
      <c r="AW82" s="638">
        <f t="shared" si="60"/>
        <v>0</v>
      </c>
      <c r="AX82" s="638">
        <f t="shared" si="61"/>
        <v>0</v>
      </c>
    </row>
    <row r="83" spans="1:50" s="629" customFormat="1">
      <c r="A83" s="280"/>
      <c r="B83" s="312" t="s">
        <v>690</v>
      </c>
      <c r="C83" s="305"/>
      <c r="D83" s="611">
        <v>0</v>
      </c>
      <c r="E83" s="611">
        <f t="shared" si="76"/>
        <v>0</v>
      </c>
      <c r="F83" s="611">
        <v>0</v>
      </c>
      <c r="G83" s="611"/>
      <c r="H83" s="611">
        <f t="shared" si="64"/>
        <v>0</v>
      </c>
      <c r="I83" s="79"/>
      <c r="J83" s="611">
        <v>0</v>
      </c>
      <c r="K83" s="611">
        <f t="shared" si="77"/>
        <v>0</v>
      </c>
      <c r="L83" s="611">
        <v>0</v>
      </c>
      <c r="M83" s="611"/>
      <c r="N83" s="611">
        <f t="shared" si="66"/>
        <v>0</v>
      </c>
      <c r="O83" s="79"/>
      <c r="P83" s="611">
        <v>0</v>
      </c>
      <c r="Q83" s="611">
        <f t="shared" si="78"/>
        <v>0</v>
      </c>
      <c r="R83" s="611">
        <v>0</v>
      </c>
      <c r="S83" s="611"/>
      <c r="T83" s="611">
        <f t="shared" si="68"/>
        <v>0</v>
      </c>
      <c r="U83" s="79"/>
      <c r="V83" s="696"/>
      <c r="W83" s="696"/>
      <c r="X83" s="696"/>
      <c r="Y83" s="696"/>
      <c r="Z83" s="696"/>
      <c r="AA83" s="696"/>
      <c r="AB83" s="696"/>
      <c r="AC83" s="696"/>
      <c r="AS83" s="638">
        <f t="shared" si="56"/>
        <v>0</v>
      </c>
      <c r="AT83" s="638">
        <f t="shared" si="57"/>
        <v>0</v>
      </c>
      <c r="AU83" s="638">
        <f t="shared" si="58"/>
        <v>0</v>
      </c>
      <c r="AV83" s="638">
        <f t="shared" si="59"/>
        <v>0</v>
      </c>
      <c r="AW83" s="638">
        <f t="shared" si="60"/>
        <v>0</v>
      </c>
      <c r="AX83" s="638">
        <f t="shared" si="61"/>
        <v>0</v>
      </c>
    </row>
    <row r="84" spans="1:50" s="628" customFormat="1" ht="12" thickBot="1">
      <c r="A84" s="280" t="s">
        <v>126</v>
      </c>
      <c r="B84" s="312" t="s">
        <v>691</v>
      </c>
      <c r="C84" s="305"/>
      <c r="D84" s="611">
        <v>0</v>
      </c>
      <c r="E84" s="611">
        <f t="shared" si="76"/>
        <v>0</v>
      </c>
      <c r="F84" s="611">
        <v>0</v>
      </c>
      <c r="G84" s="611"/>
      <c r="H84" s="611">
        <f t="shared" si="64"/>
        <v>0</v>
      </c>
      <c r="I84" s="79"/>
      <c r="J84" s="611">
        <v>0</v>
      </c>
      <c r="K84" s="611">
        <f t="shared" si="77"/>
        <v>0</v>
      </c>
      <c r="L84" s="611">
        <v>0</v>
      </c>
      <c r="M84" s="611"/>
      <c r="N84" s="611">
        <f t="shared" si="66"/>
        <v>0</v>
      </c>
      <c r="O84" s="79"/>
      <c r="P84" s="611">
        <v>0</v>
      </c>
      <c r="Q84" s="611">
        <f t="shared" si="78"/>
        <v>0</v>
      </c>
      <c r="R84" s="611">
        <v>0</v>
      </c>
      <c r="S84" s="611"/>
      <c r="T84" s="611">
        <f t="shared" si="68"/>
        <v>0</v>
      </c>
      <c r="U84" s="79">
        <f>SUM(C84:O84)</f>
        <v>0</v>
      </c>
      <c r="V84" s="696"/>
      <c r="W84" s="696"/>
      <c r="X84" s="696"/>
      <c r="Y84" s="696"/>
      <c r="Z84" s="696"/>
      <c r="AA84" s="696"/>
      <c r="AB84" s="696"/>
      <c r="AC84" s="696"/>
      <c r="AS84" s="638">
        <f t="shared" si="56"/>
        <v>0</v>
      </c>
      <c r="AT84" s="638">
        <f t="shared" si="57"/>
        <v>0</v>
      </c>
      <c r="AU84" s="638">
        <f t="shared" si="58"/>
        <v>0</v>
      </c>
      <c r="AV84" s="638">
        <f t="shared" si="59"/>
        <v>0</v>
      </c>
      <c r="AW84" s="638">
        <f t="shared" si="60"/>
        <v>0</v>
      </c>
      <c r="AX84" s="638">
        <f t="shared" si="61"/>
        <v>0</v>
      </c>
    </row>
    <row r="85" spans="1:50" s="628" customFormat="1" ht="12" thickBot="1">
      <c r="A85" s="277" t="s">
        <v>127</v>
      </c>
      <c r="B85" s="313" t="s">
        <v>128</v>
      </c>
      <c r="C85" s="324"/>
      <c r="D85" s="178">
        <v>0</v>
      </c>
      <c r="E85" s="178">
        <f>F85-D85</f>
        <v>0</v>
      </c>
      <c r="F85" s="178">
        <v>0</v>
      </c>
      <c r="G85" s="178"/>
      <c r="H85" s="178">
        <f t="shared" si="64"/>
        <v>0</v>
      </c>
      <c r="I85" s="87"/>
      <c r="J85" s="178">
        <v>0</v>
      </c>
      <c r="K85" s="178">
        <f>L85-J85</f>
        <v>0</v>
      </c>
      <c r="L85" s="178">
        <v>0</v>
      </c>
      <c r="M85" s="178"/>
      <c r="N85" s="178">
        <f t="shared" si="66"/>
        <v>0</v>
      </c>
      <c r="O85" s="87"/>
      <c r="P85" s="178">
        <v>0</v>
      </c>
      <c r="Q85" s="178">
        <f>R85-P85</f>
        <v>0</v>
      </c>
      <c r="R85" s="178">
        <v>0</v>
      </c>
      <c r="S85" s="178"/>
      <c r="T85" s="178">
        <f t="shared" si="68"/>
        <v>0</v>
      </c>
      <c r="U85" s="87">
        <f>SUM(C85:O85)</f>
        <v>0</v>
      </c>
      <c r="V85" s="697"/>
      <c r="W85" s="697"/>
      <c r="X85" s="697"/>
      <c r="Y85" s="697"/>
      <c r="Z85" s="697"/>
      <c r="AA85" s="697"/>
      <c r="AB85" s="697"/>
      <c r="AC85" s="697"/>
      <c r="AS85" s="638">
        <f t="shared" si="56"/>
        <v>0</v>
      </c>
      <c r="AT85" s="638">
        <f t="shared" si="57"/>
        <v>0</v>
      </c>
      <c r="AU85" s="638">
        <f t="shared" si="58"/>
        <v>0</v>
      </c>
      <c r="AV85" s="638">
        <f t="shared" si="59"/>
        <v>0</v>
      </c>
      <c r="AW85" s="638">
        <f t="shared" si="60"/>
        <v>0</v>
      </c>
      <c r="AX85" s="638">
        <f t="shared" si="61"/>
        <v>0</v>
      </c>
    </row>
    <row r="86" spans="1:50" s="628" customFormat="1" ht="12" thickBot="1">
      <c r="A86" s="277" t="s">
        <v>129</v>
      </c>
      <c r="B86" s="315" t="s">
        <v>130</v>
      </c>
      <c r="C86" s="321">
        <f>+C61+C65+C70+C73+C79+C85</f>
        <v>236418066</v>
      </c>
      <c r="D86" s="321">
        <f t="shared" ref="D86:T86" si="79">+D61+D65+D70+D73+D79+D85</f>
        <v>236418066</v>
      </c>
      <c r="E86" s="321">
        <f t="shared" si="79"/>
        <v>390000</v>
      </c>
      <c r="F86" s="321">
        <f t="shared" si="79"/>
        <v>236808066</v>
      </c>
      <c r="G86" s="321">
        <f t="shared" si="79"/>
        <v>0</v>
      </c>
      <c r="H86" s="321">
        <f t="shared" si="79"/>
        <v>236808066</v>
      </c>
      <c r="I86" s="321">
        <f t="shared" si="79"/>
        <v>12500000</v>
      </c>
      <c r="J86" s="321">
        <f t="shared" si="79"/>
        <v>162500000</v>
      </c>
      <c r="K86" s="321">
        <f t="shared" si="79"/>
        <v>0</v>
      </c>
      <c r="L86" s="321">
        <f t="shared" si="79"/>
        <v>162500000</v>
      </c>
      <c r="M86" s="321">
        <f t="shared" si="79"/>
        <v>0</v>
      </c>
      <c r="N86" s="321">
        <f t="shared" si="79"/>
        <v>162500000</v>
      </c>
      <c r="O86" s="321">
        <f t="shared" si="79"/>
        <v>0</v>
      </c>
      <c r="P86" s="321">
        <f t="shared" si="79"/>
        <v>0</v>
      </c>
      <c r="Q86" s="321">
        <f t="shared" si="79"/>
        <v>0</v>
      </c>
      <c r="R86" s="321">
        <f t="shared" si="79"/>
        <v>0</v>
      </c>
      <c r="S86" s="321">
        <f t="shared" si="79"/>
        <v>0</v>
      </c>
      <c r="T86" s="321">
        <f t="shared" si="79"/>
        <v>0</v>
      </c>
      <c r="U86" s="55">
        <f>+U61+U65+U70+U73+U79+U85</f>
        <v>1446842264</v>
      </c>
      <c r="V86" s="92"/>
      <c r="W86" s="92"/>
      <c r="X86" s="92"/>
      <c r="Y86" s="92"/>
      <c r="Z86" s="92"/>
      <c r="AA86" s="92"/>
      <c r="AB86" s="92"/>
      <c r="AC86" s="92"/>
      <c r="AS86" s="638">
        <f t="shared" si="56"/>
        <v>248918066</v>
      </c>
      <c r="AT86" s="638">
        <f t="shared" si="57"/>
        <v>398918066</v>
      </c>
      <c r="AU86" s="638">
        <f t="shared" si="58"/>
        <v>390000</v>
      </c>
      <c r="AV86" s="638">
        <f t="shared" si="59"/>
        <v>399308066</v>
      </c>
      <c r="AW86" s="638">
        <f t="shared" si="60"/>
        <v>0</v>
      </c>
      <c r="AX86" s="638">
        <f t="shared" si="61"/>
        <v>399308066</v>
      </c>
    </row>
    <row r="87" spans="1:50" s="628" customFormat="1" ht="12" thickBot="1">
      <c r="A87" s="281" t="s">
        <v>131</v>
      </c>
      <c r="B87" s="316" t="s">
        <v>304</v>
      </c>
      <c r="C87" s="321">
        <f>+C60+C86</f>
        <v>1340791366</v>
      </c>
      <c r="D87" s="321">
        <f t="shared" ref="D87:T87" si="80">+D60+D86</f>
        <v>1417146590</v>
      </c>
      <c r="E87" s="321">
        <f t="shared" si="80"/>
        <v>1703139</v>
      </c>
      <c r="F87" s="321">
        <f t="shared" si="80"/>
        <v>1418849729</v>
      </c>
      <c r="G87" s="321">
        <f t="shared" si="80"/>
        <v>0</v>
      </c>
      <c r="H87" s="321">
        <f t="shared" si="80"/>
        <v>1418849729</v>
      </c>
      <c r="I87" s="321">
        <f t="shared" si="80"/>
        <v>402411000</v>
      </c>
      <c r="J87" s="321">
        <f t="shared" si="80"/>
        <v>563148294</v>
      </c>
      <c r="K87" s="321">
        <f t="shared" si="80"/>
        <v>83832318</v>
      </c>
      <c r="L87" s="321">
        <f t="shared" si="80"/>
        <v>646980612</v>
      </c>
      <c r="M87" s="321">
        <f t="shared" si="80"/>
        <v>0</v>
      </c>
      <c r="N87" s="321">
        <f t="shared" si="80"/>
        <v>646980612</v>
      </c>
      <c r="O87" s="321">
        <f t="shared" si="80"/>
        <v>69531000</v>
      </c>
      <c r="P87" s="321">
        <f t="shared" si="80"/>
        <v>70174128</v>
      </c>
      <c r="Q87" s="321">
        <f t="shared" si="80"/>
        <v>-2428470</v>
      </c>
      <c r="R87" s="321">
        <f t="shared" si="80"/>
        <v>67745658</v>
      </c>
      <c r="S87" s="321">
        <f t="shared" si="80"/>
        <v>0</v>
      </c>
      <c r="T87" s="321">
        <f t="shared" si="80"/>
        <v>67745658</v>
      </c>
      <c r="U87" s="55">
        <f>+U60+U86</f>
        <v>8010224389</v>
      </c>
      <c r="V87" s="92"/>
      <c r="W87" s="92"/>
      <c r="X87" s="92"/>
      <c r="Y87" s="92"/>
      <c r="Z87" s="92"/>
      <c r="AA87" s="92"/>
      <c r="AB87" s="92"/>
      <c r="AC87" s="92"/>
      <c r="AG87" s="630"/>
      <c r="AS87" s="638">
        <f t="shared" si="56"/>
        <v>1812733366</v>
      </c>
      <c r="AT87" s="638">
        <f t="shared" si="57"/>
        <v>2050469012</v>
      </c>
      <c r="AU87" s="638">
        <f t="shared" si="58"/>
        <v>83106987</v>
      </c>
      <c r="AV87" s="638">
        <f t="shared" si="59"/>
        <v>2133575999</v>
      </c>
      <c r="AW87" s="638">
        <f t="shared" si="60"/>
        <v>0</v>
      </c>
      <c r="AX87" s="638">
        <f t="shared" si="61"/>
        <v>2133575999</v>
      </c>
    </row>
    <row r="88" spans="1:50" s="632" customFormat="1">
      <c r="A88" s="631"/>
      <c r="U88" s="633"/>
      <c r="V88" s="633"/>
      <c r="W88" s="633"/>
      <c r="X88" s="633"/>
      <c r="Y88" s="633"/>
      <c r="Z88" s="633"/>
      <c r="AA88" s="633"/>
      <c r="AB88" s="633"/>
      <c r="AC88" s="633"/>
      <c r="AS88" s="638">
        <f t="shared" si="56"/>
        <v>0</v>
      </c>
      <c r="AT88" s="638">
        <f t="shared" si="57"/>
        <v>0</v>
      </c>
      <c r="AU88" s="638">
        <f t="shared" si="58"/>
        <v>0</v>
      </c>
      <c r="AV88" s="638">
        <f t="shared" si="59"/>
        <v>0</v>
      </c>
      <c r="AW88" s="638">
        <f t="shared" si="60"/>
        <v>0</v>
      </c>
      <c r="AX88" s="638">
        <f t="shared" si="61"/>
        <v>0</v>
      </c>
    </row>
    <row r="89" spans="1:50" ht="12" thickBot="1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7"/>
      <c r="V89" s="37"/>
      <c r="W89" s="37"/>
      <c r="X89" s="37"/>
      <c r="Y89" s="37"/>
      <c r="Z89" s="37"/>
      <c r="AA89" s="37"/>
      <c r="AB89" s="37"/>
      <c r="AC89" s="37"/>
      <c r="AS89" s="638">
        <f t="shared" si="56"/>
        <v>0</v>
      </c>
      <c r="AT89" s="638">
        <f t="shared" si="57"/>
        <v>0</v>
      </c>
      <c r="AU89" s="638">
        <f t="shared" si="58"/>
        <v>0</v>
      </c>
      <c r="AV89" s="638">
        <f t="shared" si="59"/>
        <v>0</v>
      </c>
      <c r="AW89" s="638">
        <f t="shared" si="60"/>
        <v>0</v>
      </c>
      <c r="AX89" s="638">
        <f t="shared" si="61"/>
        <v>0</v>
      </c>
    </row>
    <row r="90" spans="1:50" s="636" customFormat="1" ht="42.75" thickBot="1">
      <c r="A90" s="38"/>
      <c r="B90" s="635" t="s">
        <v>184</v>
      </c>
      <c r="C90" s="189" t="s">
        <v>274</v>
      </c>
      <c r="D90" s="189" t="s">
        <v>747</v>
      </c>
      <c r="E90" s="619" t="s">
        <v>746</v>
      </c>
      <c r="F90" s="331" t="s">
        <v>747</v>
      </c>
      <c r="G90" s="619" t="s">
        <v>777</v>
      </c>
      <c r="H90" s="619" t="s">
        <v>747</v>
      </c>
      <c r="I90" s="331" t="s">
        <v>275</v>
      </c>
      <c r="J90" s="687" t="s">
        <v>747</v>
      </c>
      <c r="K90" s="619" t="s">
        <v>746</v>
      </c>
      <c r="L90" s="331" t="s">
        <v>747</v>
      </c>
      <c r="M90" s="619" t="s">
        <v>777</v>
      </c>
      <c r="N90" s="619" t="s">
        <v>747</v>
      </c>
      <c r="O90" s="179" t="s">
        <v>301</v>
      </c>
      <c r="P90" s="676" t="s">
        <v>747</v>
      </c>
      <c r="Q90" s="619" t="s">
        <v>746</v>
      </c>
      <c r="R90" s="619" t="s">
        <v>747</v>
      </c>
      <c r="S90" s="619" t="s">
        <v>777</v>
      </c>
      <c r="T90" s="619" t="s">
        <v>747</v>
      </c>
      <c r="U90" s="31" t="s">
        <v>276</v>
      </c>
      <c r="V90" s="34"/>
      <c r="W90" s="34"/>
      <c r="X90" s="34"/>
      <c r="Y90" s="34"/>
      <c r="Z90" s="34"/>
      <c r="AA90" s="34"/>
      <c r="AB90" s="34"/>
      <c r="AC90" s="34"/>
      <c r="AS90" s="638">
        <f t="shared" si="56"/>
        <v>0</v>
      </c>
      <c r="AT90" s="638">
        <f t="shared" si="57"/>
        <v>0</v>
      </c>
      <c r="AU90" s="638">
        <f t="shared" si="58"/>
        <v>0</v>
      </c>
      <c r="AV90" s="638">
        <f t="shared" si="59"/>
        <v>0</v>
      </c>
      <c r="AW90" s="638">
        <f t="shared" si="60"/>
        <v>0</v>
      </c>
      <c r="AX90" s="638">
        <f t="shared" si="61"/>
        <v>0</v>
      </c>
    </row>
    <row r="91" spans="1:50" s="637" customFormat="1" ht="12" thickBot="1">
      <c r="A91" s="17" t="s">
        <v>12</v>
      </c>
      <c r="B91" s="184" t="s">
        <v>293</v>
      </c>
      <c r="C91" s="190">
        <f>SUM(C92:C96)</f>
        <v>492720000</v>
      </c>
      <c r="D91" s="190">
        <f t="shared" ref="D91:T91" si="81">SUM(D92:D96)</f>
        <v>559522346</v>
      </c>
      <c r="E91" s="190">
        <f t="shared" si="81"/>
        <v>-11304058</v>
      </c>
      <c r="F91" s="190">
        <f t="shared" si="81"/>
        <v>548218288</v>
      </c>
      <c r="G91" s="190">
        <f t="shared" si="81"/>
        <v>0</v>
      </c>
      <c r="H91" s="190">
        <f t="shared" si="81"/>
        <v>548218288</v>
      </c>
      <c r="I91" s="190">
        <f t="shared" si="81"/>
        <v>190240000</v>
      </c>
      <c r="J91" s="190">
        <f t="shared" si="81"/>
        <v>226770615</v>
      </c>
      <c r="K91" s="190">
        <f t="shared" si="81"/>
        <v>11565405</v>
      </c>
      <c r="L91" s="190">
        <f t="shared" si="81"/>
        <v>238336020</v>
      </c>
      <c r="M91" s="190">
        <f t="shared" si="81"/>
        <v>0</v>
      </c>
      <c r="N91" s="190">
        <f t="shared" si="81"/>
        <v>238336020</v>
      </c>
      <c r="O91" s="190">
        <f t="shared" si="81"/>
        <v>0</v>
      </c>
      <c r="P91" s="190">
        <f t="shared" si="81"/>
        <v>0</v>
      </c>
      <c r="Q91" s="190">
        <f t="shared" si="81"/>
        <v>0</v>
      </c>
      <c r="R91" s="190">
        <f t="shared" si="81"/>
        <v>0</v>
      </c>
      <c r="S91" s="190">
        <f t="shared" si="81"/>
        <v>0</v>
      </c>
      <c r="T91" s="190">
        <f t="shared" si="81"/>
        <v>0</v>
      </c>
      <c r="U91" s="10">
        <f>SUM(U92:U96)</f>
        <v>3042622924</v>
      </c>
      <c r="V91" s="268"/>
      <c r="W91" s="268"/>
      <c r="X91" s="268"/>
      <c r="Y91" s="268"/>
      <c r="Z91" s="268"/>
      <c r="AA91" s="268"/>
      <c r="AB91" s="268"/>
      <c r="AC91" s="268"/>
      <c r="AE91" s="638"/>
      <c r="AF91" s="638"/>
      <c r="AH91" s="639"/>
      <c r="AS91" s="638">
        <f t="shared" si="56"/>
        <v>682960000</v>
      </c>
      <c r="AT91" s="638">
        <f t="shared" si="57"/>
        <v>786292961</v>
      </c>
      <c r="AU91" s="638">
        <f t="shared" si="58"/>
        <v>261347</v>
      </c>
      <c r="AV91" s="638">
        <f t="shared" si="59"/>
        <v>786554308</v>
      </c>
      <c r="AW91" s="638">
        <f t="shared" si="60"/>
        <v>0</v>
      </c>
      <c r="AX91" s="638">
        <f t="shared" si="61"/>
        <v>786554308</v>
      </c>
    </row>
    <row r="92" spans="1:50">
      <c r="A92" s="12" t="s">
        <v>14</v>
      </c>
      <c r="B92" s="182" t="s">
        <v>137</v>
      </c>
      <c r="C92" s="193">
        <v>82193000</v>
      </c>
      <c r="D92" s="332">
        <v>110878600</v>
      </c>
      <c r="E92" s="332">
        <f t="shared" ref="E92:E96" si="82">F92-D92</f>
        <v>-7606705</v>
      </c>
      <c r="F92" s="332">
        <v>103271895</v>
      </c>
      <c r="G92" s="332"/>
      <c r="H92" s="332">
        <f t="shared" ref="H92:H128" si="83">SUM(F92:G92)</f>
        <v>103271895</v>
      </c>
      <c r="I92" s="332">
        <v>16022000</v>
      </c>
      <c r="J92" s="332">
        <v>20052000</v>
      </c>
      <c r="K92" s="332">
        <f t="shared" ref="K92:K96" si="84">L92-J92</f>
        <v>3230305</v>
      </c>
      <c r="L92" s="332">
        <v>23282305</v>
      </c>
      <c r="M92" s="332">
        <v>0</v>
      </c>
      <c r="N92" s="332">
        <f t="shared" ref="N92:N128" si="85">SUM(L92:M92)</f>
        <v>23282305</v>
      </c>
      <c r="O92" s="22"/>
      <c r="P92" s="332">
        <v>0</v>
      </c>
      <c r="Q92" s="332">
        <f t="shared" ref="Q92:Q96" si="86">R92-P92</f>
        <v>0</v>
      </c>
      <c r="R92" s="332">
        <v>0</v>
      </c>
      <c r="S92" s="332"/>
      <c r="T92" s="332">
        <f t="shared" ref="T92:T128" si="87">SUM(R92:S92)</f>
        <v>0</v>
      </c>
      <c r="U92" s="22">
        <f>SUM(C92:O92)</f>
        <v>477877600</v>
      </c>
      <c r="V92" s="271"/>
      <c r="W92" s="271">
        <f>SUM(C92,I92,O92)</f>
        <v>98215000</v>
      </c>
      <c r="X92" s="271">
        <f t="shared" ref="X92:AB92" si="88">SUM(D92,J92,P92)</f>
        <v>130930600</v>
      </c>
      <c r="Y92" s="271">
        <f t="shared" si="88"/>
        <v>-4376400</v>
      </c>
      <c r="Z92" s="271">
        <f t="shared" si="88"/>
        <v>126554200</v>
      </c>
      <c r="AA92" s="271">
        <f t="shared" si="88"/>
        <v>0</v>
      </c>
      <c r="AB92" s="271">
        <f t="shared" si="88"/>
        <v>126554200</v>
      </c>
      <c r="AC92" s="271"/>
      <c r="AE92" s="638">
        <f>C92+'4. sz. mell'!C49+'3. sz. mell'!BL49</f>
        <v>507858000</v>
      </c>
      <c r="AF92" s="638">
        <f>D92+'4. sz. mell'!D49+'3. sz. mell'!BM49</f>
        <v>530963314</v>
      </c>
      <c r="AG92" s="638">
        <f>E92+'4. sz. mell'!E49+'3. sz. mell'!BN49</f>
        <v>-8494701</v>
      </c>
      <c r="AH92" s="638">
        <f>F92+'4. sz. mell'!F49+'3. sz. mell'!BO49</f>
        <v>522468613</v>
      </c>
      <c r="AI92" s="638">
        <f>G92+'4. sz. mell'!G49+'3. sz. mell'!BP49</f>
        <v>0</v>
      </c>
      <c r="AJ92" s="638">
        <f>H92+'4. sz. mell'!H49+'3. sz. mell'!BQ49</f>
        <v>522468613</v>
      </c>
      <c r="AK92" s="638">
        <f>I92+'4. sz. mell'!I49+'3. sz. mell'!BR49</f>
        <v>51474000</v>
      </c>
      <c r="AL92" s="638">
        <f>J92+'4. sz. mell'!J49+'3. sz. mell'!BS49</f>
        <v>57247500</v>
      </c>
      <c r="AM92" s="638">
        <f>K92+'4. sz. mell'!K49+'3. sz. mell'!BT49</f>
        <v>6431405</v>
      </c>
      <c r="AN92" s="638">
        <f>L92+'4. sz. mell'!L49+'3. sz. mell'!BU49</f>
        <v>63678905</v>
      </c>
      <c r="AO92" s="638">
        <f>M92+'4. sz. mell'!M49+'3. sz. mell'!BV49</f>
        <v>0</v>
      </c>
      <c r="AP92" s="638">
        <f>N92+'4. sz. mell'!N49+'3. sz. mell'!BW49</f>
        <v>63678905</v>
      </c>
      <c r="AS92" s="638">
        <f t="shared" si="56"/>
        <v>98215000</v>
      </c>
      <c r="AT92" s="638">
        <f t="shared" si="57"/>
        <v>130930600</v>
      </c>
      <c r="AU92" s="638">
        <f t="shared" si="58"/>
        <v>-4376400</v>
      </c>
      <c r="AV92" s="638">
        <f t="shared" si="59"/>
        <v>126554200</v>
      </c>
      <c r="AW92" s="638">
        <f t="shared" si="60"/>
        <v>0</v>
      </c>
      <c r="AX92" s="638">
        <f t="shared" si="61"/>
        <v>126554200</v>
      </c>
    </row>
    <row r="93" spans="1:50">
      <c r="A93" s="12" t="s">
        <v>16</v>
      </c>
      <c r="B93" s="183" t="s">
        <v>138</v>
      </c>
      <c r="C93" s="197">
        <v>19391000</v>
      </c>
      <c r="D93" s="333">
        <v>23657700</v>
      </c>
      <c r="E93" s="333">
        <f t="shared" si="82"/>
        <v>-1444030</v>
      </c>
      <c r="F93" s="333">
        <v>22213670</v>
      </c>
      <c r="G93" s="333"/>
      <c r="H93" s="333">
        <f t="shared" si="83"/>
        <v>22213670</v>
      </c>
      <c r="I93" s="333">
        <v>4322000</v>
      </c>
      <c r="J93" s="333">
        <v>4983255</v>
      </c>
      <c r="K93" s="333">
        <f t="shared" si="84"/>
        <v>943400</v>
      </c>
      <c r="L93" s="333">
        <v>5926655</v>
      </c>
      <c r="M93" s="333">
        <v>0</v>
      </c>
      <c r="N93" s="333">
        <f t="shared" si="85"/>
        <v>5926655</v>
      </c>
      <c r="O93" s="40"/>
      <c r="P93" s="333">
        <v>0</v>
      </c>
      <c r="Q93" s="333">
        <f t="shared" si="86"/>
        <v>0</v>
      </c>
      <c r="R93" s="333">
        <v>0</v>
      </c>
      <c r="S93" s="333"/>
      <c r="T93" s="333">
        <f t="shared" si="87"/>
        <v>0</v>
      </c>
      <c r="U93" s="40">
        <f>SUM(C93:O93)</f>
        <v>108133975</v>
      </c>
      <c r="V93" s="271"/>
      <c r="W93" s="271">
        <f t="shared" ref="W93:W104" si="89">SUM(C93,I93,O93)</f>
        <v>23713000</v>
      </c>
      <c r="X93" s="271">
        <f t="shared" ref="X93:X104" si="90">SUM(D93,J93,P93)</f>
        <v>28640955</v>
      </c>
      <c r="Y93" s="271">
        <f t="shared" ref="Y93:Y104" si="91">SUM(E93,K93,Q93)</f>
        <v>-500630</v>
      </c>
      <c r="Z93" s="271">
        <f t="shared" ref="Z93:Z104" si="92">SUM(F93,L93,R93)</f>
        <v>28140325</v>
      </c>
      <c r="AA93" s="271">
        <f t="shared" ref="AA93:AA104" si="93">SUM(G93,M93,S93)</f>
        <v>0</v>
      </c>
      <c r="AB93" s="271">
        <f t="shared" ref="AB93:AB104" si="94">SUM(H93,N93,T93)</f>
        <v>28140325</v>
      </c>
      <c r="AC93" s="271"/>
      <c r="AE93" s="638">
        <f>C93+'4. sz. mell'!C50+'3. sz. mell'!BL50</f>
        <v>140283000</v>
      </c>
      <c r="AF93" s="638">
        <f>D93+'4. sz. mell'!D50+'3. sz. mell'!BM50</f>
        <v>143332075</v>
      </c>
      <c r="AG93" s="638">
        <f>E93+'4. sz. mell'!E50+'3. sz. mell'!BN50</f>
        <v>95628</v>
      </c>
      <c r="AH93" s="638">
        <f>F93+'4. sz. mell'!F50+'3. sz. mell'!BO50</f>
        <v>143427703</v>
      </c>
      <c r="AI93" s="638">
        <f>G93+'4. sz. mell'!G50+'3. sz. mell'!BP50</f>
        <v>0</v>
      </c>
      <c r="AJ93" s="638">
        <f>H93+'4. sz. mell'!H50+'3. sz. mell'!BQ50</f>
        <v>143427703</v>
      </c>
      <c r="AK93" s="638">
        <f>I93+'4. sz. mell'!I50+'3. sz. mell'!BR50</f>
        <v>14180000</v>
      </c>
      <c r="AL93" s="638">
        <f>J93+'4. sz. mell'!J50+'3. sz. mell'!BS50</f>
        <v>15296774</v>
      </c>
      <c r="AM93" s="638">
        <f>K93+'4. sz. mell'!K50+'3. sz. mell'!BT50</f>
        <v>997913</v>
      </c>
      <c r="AN93" s="638">
        <f>L93+'4. sz. mell'!L50+'3. sz. mell'!BU50</f>
        <v>16294687</v>
      </c>
      <c r="AO93" s="638">
        <f>M93+'4. sz. mell'!M50+'3. sz. mell'!BV50</f>
        <v>0</v>
      </c>
      <c r="AP93" s="638">
        <f>N93+'4. sz. mell'!N50+'3. sz. mell'!BW50</f>
        <v>16294687</v>
      </c>
      <c r="AS93" s="638">
        <f t="shared" si="56"/>
        <v>23713000</v>
      </c>
      <c r="AT93" s="638">
        <f t="shared" si="57"/>
        <v>28640955</v>
      </c>
      <c r="AU93" s="638">
        <f t="shared" si="58"/>
        <v>-500630</v>
      </c>
      <c r="AV93" s="638">
        <f t="shared" si="59"/>
        <v>28140325</v>
      </c>
      <c r="AW93" s="638">
        <f t="shared" si="60"/>
        <v>0</v>
      </c>
      <c r="AX93" s="638">
        <f t="shared" si="61"/>
        <v>28140325</v>
      </c>
    </row>
    <row r="94" spans="1:50">
      <c r="A94" s="12" t="s">
        <v>18</v>
      </c>
      <c r="B94" s="183" t="s">
        <v>139</v>
      </c>
      <c r="C94" s="197">
        <v>268523000</v>
      </c>
      <c r="D94" s="333">
        <v>290124820</v>
      </c>
      <c r="E94" s="333">
        <f t="shared" si="82"/>
        <v>-6455300</v>
      </c>
      <c r="F94" s="333">
        <v>283669520</v>
      </c>
      <c r="G94" s="333"/>
      <c r="H94" s="333">
        <f t="shared" si="83"/>
        <v>283669520</v>
      </c>
      <c r="I94" s="333">
        <v>38030000</v>
      </c>
      <c r="J94" s="333">
        <v>57770360</v>
      </c>
      <c r="K94" s="333">
        <f t="shared" si="84"/>
        <v>4787500</v>
      </c>
      <c r="L94" s="333">
        <v>62557860</v>
      </c>
      <c r="M94" s="333"/>
      <c r="N94" s="333">
        <f t="shared" si="85"/>
        <v>62557860</v>
      </c>
      <c r="O94" s="40"/>
      <c r="P94" s="333">
        <v>0</v>
      </c>
      <c r="Q94" s="333">
        <f t="shared" si="86"/>
        <v>0</v>
      </c>
      <c r="R94" s="333">
        <v>0</v>
      </c>
      <c r="S94" s="333"/>
      <c r="T94" s="333">
        <f t="shared" si="87"/>
        <v>0</v>
      </c>
      <c r="U94" s="40">
        <f>SUM(C94:O94)</f>
        <v>1345235140</v>
      </c>
      <c r="V94" s="271"/>
      <c r="W94" s="271">
        <f t="shared" si="89"/>
        <v>306553000</v>
      </c>
      <c r="X94" s="271">
        <f t="shared" si="90"/>
        <v>347895180</v>
      </c>
      <c r="Y94" s="271">
        <f t="shared" si="91"/>
        <v>-1667800</v>
      </c>
      <c r="Z94" s="271">
        <f t="shared" si="92"/>
        <v>346227380</v>
      </c>
      <c r="AA94" s="271">
        <f t="shared" si="93"/>
        <v>0</v>
      </c>
      <c r="AB94" s="271">
        <f t="shared" si="94"/>
        <v>346227380</v>
      </c>
      <c r="AC94" s="271"/>
      <c r="AE94" s="638">
        <f>C94+'4. sz. mell'!C51+'3. sz. mell'!BL51</f>
        <v>487233354</v>
      </c>
      <c r="AF94" s="638">
        <f>D94+'4. sz. mell'!D51+'3. sz. mell'!BM51</f>
        <v>526817347</v>
      </c>
      <c r="AG94" s="638">
        <f>E94+'4. sz. mell'!E51+'3. sz. mell'!BN51</f>
        <v>-9746306</v>
      </c>
      <c r="AH94" s="638">
        <f>F94+'4. sz. mell'!F51+'3. sz. mell'!BO51</f>
        <v>517071041</v>
      </c>
      <c r="AI94" s="638">
        <f>G94+'4. sz. mell'!G51+'3. sz. mell'!BP51</f>
        <v>0</v>
      </c>
      <c r="AJ94" s="638">
        <f>H94+'4. sz. mell'!H51+'3. sz. mell'!BQ51</f>
        <v>517071041</v>
      </c>
      <c r="AK94" s="638">
        <f>I94+'4. sz. mell'!I51+'3. sz. mell'!BR51</f>
        <v>108663000</v>
      </c>
      <c r="AL94" s="638">
        <f>J94+'4. sz. mell'!J51+'3. sz. mell'!BS51</f>
        <v>129760930</v>
      </c>
      <c r="AM94" s="638">
        <f>K94+'4. sz. mell'!K51+'3. sz. mell'!BT51</f>
        <v>10768100</v>
      </c>
      <c r="AN94" s="638">
        <f>L94+'4. sz. mell'!L51+'3. sz. mell'!BU51</f>
        <v>140529030</v>
      </c>
      <c r="AO94" s="638">
        <f>M94+'4. sz. mell'!M51+'3. sz. mell'!BV51</f>
        <v>0</v>
      </c>
      <c r="AP94" s="638">
        <f>N94+'4. sz. mell'!N51+'3. sz. mell'!BW51</f>
        <v>140529030</v>
      </c>
      <c r="AS94" s="638">
        <f t="shared" si="56"/>
        <v>306553000</v>
      </c>
      <c r="AT94" s="638">
        <f t="shared" si="57"/>
        <v>347895180</v>
      </c>
      <c r="AU94" s="638">
        <f t="shared" si="58"/>
        <v>-1667800</v>
      </c>
      <c r="AV94" s="638">
        <f t="shared" si="59"/>
        <v>346227380</v>
      </c>
      <c r="AW94" s="638">
        <f t="shared" si="60"/>
        <v>0</v>
      </c>
      <c r="AX94" s="638">
        <f t="shared" si="61"/>
        <v>346227380</v>
      </c>
    </row>
    <row r="95" spans="1:50">
      <c r="A95" s="12" t="s">
        <v>19</v>
      </c>
      <c r="B95" s="183" t="s">
        <v>140</v>
      </c>
      <c r="C95" s="197">
        <v>852000</v>
      </c>
      <c r="D95" s="333">
        <v>992000</v>
      </c>
      <c r="E95" s="333">
        <f t="shared" si="82"/>
        <v>0</v>
      </c>
      <c r="F95" s="333">
        <v>992000</v>
      </c>
      <c r="G95" s="333"/>
      <c r="H95" s="333">
        <f t="shared" si="83"/>
        <v>992000</v>
      </c>
      <c r="I95" s="333">
        <v>17047000</v>
      </c>
      <c r="J95" s="333">
        <v>20096000</v>
      </c>
      <c r="K95" s="333">
        <f t="shared" si="84"/>
        <v>2604200</v>
      </c>
      <c r="L95" s="333">
        <v>22700200</v>
      </c>
      <c r="M95" s="333"/>
      <c r="N95" s="333">
        <f t="shared" si="85"/>
        <v>22700200</v>
      </c>
      <c r="O95" s="40"/>
      <c r="P95" s="333">
        <v>0</v>
      </c>
      <c r="Q95" s="333">
        <f t="shared" si="86"/>
        <v>0</v>
      </c>
      <c r="R95" s="333">
        <v>0</v>
      </c>
      <c r="S95" s="333"/>
      <c r="T95" s="333">
        <f t="shared" si="87"/>
        <v>0</v>
      </c>
      <c r="U95" s="40">
        <f>SUM(C95:O95)</f>
        <v>88975600</v>
      </c>
      <c r="V95" s="271"/>
      <c r="W95" s="271">
        <f t="shared" si="89"/>
        <v>17899000</v>
      </c>
      <c r="X95" s="271">
        <f t="shared" si="90"/>
        <v>21088000</v>
      </c>
      <c r="Y95" s="271">
        <f t="shared" si="91"/>
        <v>2604200</v>
      </c>
      <c r="Z95" s="271">
        <f t="shared" si="92"/>
        <v>23692200</v>
      </c>
      <c r="AA95" s="271">
        <f t="shared" si="93"/>
        <v>0</v>
      </c>
      <c r="AB95" s="271">
        <f t="shared" si="94"/>
        <v>23692200</v>
      </c>
      <c r="AC95" s="271"/>
      <c r="AE95" s="638">
        <f>C95+'4. sz. mell'!C52+'3. sz. mell'!BL52</f>
        <v>852000</v>
      </c>
      <c r="AF95" s="638">
        <f>D95+'4. sz. mell'!D52+'3. sz. mell'!BM52</f>
        <v>992000</v>
      </c>
      <c r="AG95" s="638">
        <f>E95+'4. sz. mell'!E52+'3. sz. mell'!BN52</f>
        <v>0</v>
      </c>
      <c r="AH95" s="638">
        <f>F95+'4. sz. mell'!F52+'3. sz. mell'!BO52</f>
        <v>992000</v>
      </c>
      <c r="AI95" s="638">
        <f>G95+'4. sz. mell'!G52+'3. sz. mell'!BP52</f>
        <v>0</v>
      </c>
      <c r="AJ95" s="638">
        <f>H95+'4. sz. mell'!H52+'3. sz. mell'!BQ52</f>
        <v>992000</v>
      </c>
      <c r="AK95" s="638">
        <f>I95+'4. sz. mell'!I52+'3. sz. mell'!BR52</f>
        <v>17047000</v>
      </c>
      <c r="AL95" s="638">
        <f>J95+'4. sz. mell'!J52+'3. sz. mell'!BS52</f>
        <v>20096000</v>
      </c>
      <c r="AM95" s="638">
        <f>K95+'4. sz. mell'!K52+'3. sz. mell'!BT52</f>
        <v>2604200</v>
      </c>
      <c r="AN95" s="638">
        <f>L95+'4. sz. mell'!L52+'3. sz. mell'!BU52</f>
        <v>22700200</v>
      </c>
      <c r="AO95" s="638">
        <f>M95+'4. sz. mell'!M52+'3. sz. mell'!BV52</f>
        <v>0</v>
      </c>
      <c r="AP95" s="638">
        <f>N95+'4. sz. mell'!N52+'3. sz. mell'!BW52</f>
        <v>22700200</v>
      </c>
      <c r="AS95" s="638">
        <f t="shared" si="56"/>
        <v>17899000</v>
      </c>
      <c r="AT95" s="638">
        <f t="shared" si="57"/>
        <v>21088000</v>
      </c>
      <c r="AU95" s="638">
        <f t="shared" si="58"/>
        <v>2604200</v>
      </c>
      <c r="AV95" s="638">
        <f t="shared" si="59"/>
        <v>23692200</v>
      </c>
      <c r="AW95" s="638">
        <f t="shared" si="60"/>
        <v>0</v>
      </c>
      <c r="AX95" s="638">
        <f t="shared" si="61"/>
        <v>23692200</v>
      </c>
    </row>
    <row r="96" spans="1:50" ht="12" thickBot="1">
      <c r="A96" s="12" t="s">
        <v>21</v>
      </c>
      <c r="B96" s="183" t="s">
        <v>142</v>
      </c>
      <c r="C96" s="197">
        <v>121761000</v>
      </c>
      <c r="D96" s="333">
        <v>133869226</v>
      </c>
      <c r="E96" s="333">
        <f t="shared" si="82"/>
        <v>4201977</v>
      </c>
      <c r="F96" s="333">
        <v>138071203</v>
      </c>
      <c r="G96" s="333"/>
      <c r="H96" s="333">
        <f t="shared" si="83"/>
        <v>138071203</v>
      </c>
      <c r="I96" s="333">
        <v>114819000</v>
      </c>
      <c r="J96" s="333">
        <v>123869000</v>
      </c>
      <c r="K96" s="333">
        <f t="shared" si="84"/>
        <v>0</v>
      </c>
      <c r="L96" s="333">
        <v>123869000</v>
      </c>
      <c r="M96" s="333"/>
      <c r="N96" s="333">
        <f t="shared" si="85"/>
        <v>123869000</v>
      </c>
      <c r="O96" s="40"/>
      <c r="P96" s="333">
        <v>0</v>
      </c>
      <c r="Q96" s="333">
        <f t="shared" si="86"/>
        <v>0</v>
      </c>
      <c r="R96" s="333">
        <v>0</v>
      </c>
      <c r="S96" s="333"/>
      <c r="T96" s="333">
        <f t="shared" si="87"/>
        <v>0</v>
      </c>
      <c r="U96" s="40">
        <f>SUM(C96:O96)</f>
        <v>1022400609</v>
      </c>
      <c r="V96" s="271"/>
      <c r="W96" s="271">
        <f t="shared" si="89"/>
        <v>236580000</v>
      </c>
      <c r="X96" s="271">
        <f t="shared" si="90"/>
        <v>257738226</v>
      </c>
      <c r="Y96" s="271">
        <f t="shared" si="91"/>
        <v>4201977</v>
      </c>
      <c r="Z96" s="271">
        <f t="shared" si="92"/>
        <v>261940203</v>
      </c>
      <c r="AA96" s="271">
        <f t="shared" si="93"/>
        <v>0</v>
      </c>
      <c r="AB96" s="271">
        <f t="shared" si="94"/>
        <v>261940203</v>
      </c>
      <c r="AC96" s="271"/>
      <c r="AE96" s="638">
        <f>C96+'4. sz. mell'!C53+'3. sz. mell'!BL53</f>
        <v>128853000</v>
      </c>
      <c r="AF96" s="638">
        <f>D96+'4. sz. mell'!D53+'3. sz. mell'!BM53</f>
        <v>136612226</v>
      </c>
      <c r="AG96" s="638">
        <f>E96+'4. sz. mell'!E53+'3. sz. mell'!BN53</f>
        <v>4201977</v>
      </c>
      <c r="AH96" s="638">
        <f>F96+'4. sz. mell'!F53+'3. sz. mell'!BO53</f>
        <v>140814203</v>
      </c>
      <c r="AI96" s="638">
        <f>G96+'4. sz. mell'!G53+'3. sz. mell'!BP53</f>
        <v>0</v>
      </c>
      <c r="AJ96" s="638">
        <f>H96+'4. sz. mell'!H53+'3. sz. mell'!BQ53</f>
        <v>140814203</v>
      </c>
      <c r="AK96" s="638">
        <f>I96+'4. sz. mell'!I53+'3. sz. mell'!BR53</f>
        <v>115560000</v>
      </c>
      <c r="AL96" s="638">
        <f>J96+'4. sz. mell'!J53+'3. sz. mell'!BS53</f>
        <v>123869000</v>
      </c>
      <c r="AM96" s="638">
        <f>K96+'4. sz. mell'!K53+'3. sz. mell'!BT53</f>
        <v>0</v>
      </c>
      <c r="AN96" s="638">
        <f>L96+'4. sz. mell'!L53+'3. sz. mell'!BU53</f>
        <v>123869000</v>
      </c>
      <c r="AO96" s="638">
        <f>M96+'4. sz. mell'!M53+'3. sz. mell'!BV53</f>
        <v>0</v>
      </c>
      <c r="AP96" s="638">
        <f>N96+'4. sz. mell'!N53+'3. sz. mell'!BW53</f>
        <v>123869000</v>
      </c>
      <c r="AS96" s="638">
        <f t="shared" si="56"/>
        <v>236580000</v>
      </c>
      <c r="AT96" s="638">
        <f t="shared" si="57"/>
        <v>257738226</v>
      </c>
      <c r="AU96" s="638">
        <f t="shared" si="58"/>
        <v>4201977</v>
      </c>
      <c r="AV96" s="638">
        <f t="shared" si="59"/>
        <v>261940203</v>
      </c>
      <c r="AW96" s="638">
        <f t="shared" si="60"/>
        <v>0</v>
      </c>
      <c r="AX96" s="638">
        <f t="shared" si="61"/>
        <v>261940203</v>
      </c>
    </row>
    <row r="97" spans="1:50" ht="12" thickBot="1">
      <c r="A97" s="17" t="s">
        <v>23</v>
      </c>
      <c r="B97" s="184" t="s">
        <v>294</v>
      </c>
      <c r="C97" s="190">
        <f>SUM(C100,C98,C102)</f>
        <v>106683000</v>
      </c>
      <c r="D97" s="190">
        <f t="shared" ref="D97:T97" si="95">SUM(D100,D98,D102)</f>
        <v>116193750</v>
      </c>
      <c r="E97" s="190">
        <f t="shared" si="95"/>
        <v>-17302400</v>
      </c>
      <c r="F97" s="190">
        <f t="shared" si="95"/>
        <v>98891350</v>
      </c>
      <c r="G97" s="190">
        <f t="shared" si="95"/>
        <v>0</v>
      </c>
      <c r="H97" s="190">
        <f t="shared" si="95"/>
        <v>98891350</v>
      </c>
      <c r="I97" s="190">
        <f t="shared" si="95"/>
        <v>46623000</v>
      </c>
      <c r="J97" s="190">
        <f t="shared" si="95"/>
        <v>69460424</v>
      </c>
      <c r="K97" s="190">
        <f t="shared" si="95"/>
        <v>19275000</v>
      </c>
      <c r="L97" s="190">
        <f t="shared" si="95"/>
        <v>88735424</v>
      </c>
      <c r="M97" s="190">
        <f t="shared" si="95"/>
        <v>0</v>
      </c>
      <c r="N97" s="190">
        <f t="shared" si="95"/>
        <v>88735424</v>
      </c>
      <c r="O97" s="190">
        <f t="shared" si="95"/>
        <v>0</v>
      </c>
      <c r="P97" s="190">
        <f t="shared" si="95"/>
        <v>0</v>
      </c>
      <c r="Q97" s="190">
        <f t="shared" si="95"/>
        <v>0</v>
      </c>
      <c r="R97" s="190">
        <f t="shared" si="95"/>
        <v>0</v>
      </c>
      <c r="S97" s="190">
        <f t="shared" si="95"/>
        <v>0</v>
      </c>
      <c r="T97" s="190">
        <f t="shared" si="95"/>
        <v>0</v>
      </c>
      <c r="U97" s="190">
        <f t="shared" ref="U97" si="96">SUM(U100,U98,U102)</f>
        <v>716186322</v>
      </c>
      <c r="V97" s="268"/>
      <c r="W97" s="271">
        <f t="shared" si="89"/>
        <v>153306000</v>
      </c>
      <c r="X97" s="271">
        <f t="shared" si="90"/>
        <v>185654174</v>
      </c>
      <c r="Y97" s="271">
        <f t="shared" si="91"/>
        <v>1972600</v>
      </c>
      <c r="Z97" s="271">
        <f t="shared" si="92"/>
        <v>187626774</v>
      </c>
      <c r="AA97" s="271">
        <f t="shared" si="93"/>
        <v>0</v>
      </c>
      <c r="AB97" s="271">
        <f t="shared" si="94"/>
        <v>187626774</v>
      </c>
      <c r="AC97" s="268"/>
      <c r="AE97" s="638">
        <f>C97+'4. sz. mell'!C54+'3. sz. mell'!BL54</f>
        <v>115555000</v>
      </c>
      <c r="AF97" s="638">
        <f>D97+'4. sz. mell'!D54+'3. sz. mell'!BM54</f>
        <v>129271825</v>
      </c>
      <c r="AG97" s="638">
        <f>E97+'4. sz. mell'!E54+'3. sz. mell'!BN54</f>
        <v>-17161400</v>
      </c>
      <c r="AH97" s="638">
        <f>F97+'4. sz. mell'!F54+'3. sz. mell'!BO54</f>
        <v>112110425</v>
      </c>
      <c r="AI97" s="638">
        <f>G97+'4. sz. mell'!G54+'3. sz. mell'!BP54</f>
        <v>0</v>
      </c>
      <c r="AJ97" s="638">
        <f>H97+'4. sz. mell'!H54+'3. sz. mell'!BQ54</f>
        <v>112110425</v>
      </c>
      <c r="AK97" s="638">
        <f>I97+'4. sz. mell'!I54+'3. sz. mell'!BR54</f>
        <v>49818000</v>
      </c>
      <c r="AL97" s="638">
        <f>J97+'4. sz. mell'!J54+'3. sz. mell'!BS54</f>
        <v>72968424</v>
      </c>
      <c r="AM97" s="638">
        <f>K97+'4. sz. mell'!K54+'3. sz. mell'!BT54</f>
        <v>19275000</v>
      </c>
      <c r="AN97" s="638">
        <f>L97+'4. sz. mell'!L54+'3. sz. mell'!BU54</f>
        <v>92243424</v>
      </c>
      <c r="AO97" s="638">
        <f>M97+'4. sz. mell'!M54+'3. sz. mell'!BV54</f>
        <v>0</v>
      </c>
      <c r="AP97" s="638">
        <f>N97+'4. sz. mell'!N54+'3. sz. mell'!BW54</f>
        <v>92243424</v>
      </c>
      <c r="AS97" s="638">
        <f t="shared" si="56"/>
        <v>153306000</v>
      </c>
      <c r="AT97" s="638">
        <f t="shared" si="57"/>
        <v>185654174</v>
      </c>
      <c r="AU97" s="638">
        <f t="shared" si="58"/>
        <v>1972600</v>
      </c>
      <c r="AV97" s="638">
        <f t="shared" si="59"/>
        <v>187626774</v>
      </c>
      <c r="AW97" s="638">
        <f t="shared" si="60"/>
        <v>0</v>
      </c>
      <c r="AX97" s="638">
        <f t="shared" si="61"/>
        <v>187626774</v>
      </c>
    </row>
    <row r="98" spans="1:50" s="637" customFormat="1">
      <c r="A98" s="12" t="s">
        <v>25</v>
      </c>
      <c r="B98" s="325" t="s">
        <v>144</v>
      </c>
      <c r="C98" s="193">
        <v>50573000</v>
      </c>
      <c r="D98" s="332">
        <v>59712750</v>
      </c>
      <c r="E98" s="332">
        <f t="shared" ref="E98:E103" si="97">F98-D98</f>
        <v>-17027400</v>
      </c>
      <c r="F98" s="193">
        <v>42685350</v>
      </c>
      <c r="G98" s="332"/>
      <c r="H98" s="332">
        <f t="shared" si="83"/>
        <v>42685350</v>
      </c>
      <c r="I98" s="332">
        <v>15394000</v>
      </c>
      <c r="J98" s="332">
        <v>24984074</v>
      </c>
      <c r="K98" s="332">
        <f t="shared" ref="K98:K103" si="98">L98-J98</f>
        <v>17892000</v>
      </c>
      <c r="L98" s="332">
        <v>42876074</v>
      </c>
      <c r="M98" s="332"/>
      <c r="N98" s="332">
        <f t="shared" si="85"/>
        <v>42876074</v>
      </c>
      <c r="O98" s="22"/>
      <c r="P98" s="332">
        <v>0</v>
      </c>
      <c r="Q98" s="332">
        <f t="shared" ref="Q98:Q103" si="99">R98-P98</f>
        <v>0</v>
      </c>
      <c r="R98" s="332">
        <v>0</v>
      </c>
      <c r="S98" s="332"/>
      <c r="T98" s="332">
        <f t="shared" si="87"/>
        <v>0</v>
      </c>
      <c r="U98" s="22">
        <f t="shared" ref="U98:U103" si="100">SUM(C98:O98)</f>
        <v>322651272</v>
      </c>
      <c r="V98" s="271"/>
      <c r="W98" s="271">
        <f t="shared" si="89"/>
        <v>65967000</v>
      </c>
      <c r="X98" s="271">
        <f t="shared" si="90"/>
        <v>84696824</v>
      </c>
      <c r="Y98" s="271">
        <f t="shared" si="91"/>
        <v>864600</v>
      </c>
      <c r="Z98" s="271">
        <f t="shared" si="92"/>
        <v>85561424</v>
      </c>
      <c r="AA98" s="271">
        <f t="shared" si="93"/>
        <v>0</v>
      </c>
      <c r="AB98" s="271">
        <f t="shared" si="94"/>
        <v>85561424</v>
      </c>
      <c r="AC98" s="271"/>
      <c r="AE98" s="638">
        <f>C98+'4. sz. mell'!C55+'3. sz. mell'!BL55</f>
        <v>59445000</v>
      </c>
      <c r="AF98" s="638">
        <f>D98+'4. sz. mell'!D55+'3. sz. mell'!BM55</f>
        <v>72790825</v>
      </c>
      <c r="AG98" s="638">
        <f>E98+'4. sz. mell'!E55+'3. sz. mell'!BN55</f>
        <v>-16886400</v>
      </c>
      <c r="AH98" s="638">
        <f>F98+'4. sz. mell'!F55+'3. sz. mell'!BO55</f>
        <v>55904425</v>
      </c>
      <c r="AI98" s="638">
        <f>G98+'4. sz. mell'!G55+'3. sz. mell'!BP55</f>
        <v>0</v>
      </c>
      <c r="AJ98" s="638">
        <f>H98+'4. sz. mell'!H55+'3. sz. mell'!BQ55</f>
        <v>55904425</v>
      </c>
      <c r="AK98" s="638">
        <f>I98+'4. sz. mell'!I55+'3. sz. mell'!BR55</f>
        <v>18589000</v>
      </c>
      <c r="AL98" s="638">
        <f>J98+'4. sz. mell'!J55+'3. sz. mell'!BS55</f>
        <v>28492074</v>
      </c>
      <c r="AM98" s="638">
        <f>K98+'4. sz. mell'!K55+'3. sz. mell'!BT55</f>
        <v>17892000</v>
      </c>
      <c r="AN98" s="638">
        <f>L98+'4. sz. mell'!L55+'3. sz. mell'!BU55</f>
        <v>46384074</v>
      </c>
      <c r="AO98" s="638">
        <f>M98+'4. sz. mell'!M55+'3. sz. mell'!BV55</f>
        <v>0</v>
      </c>
      <c r="AP98" s="638">
        <f>N98+'4. sz. mell'!N55+'3. sz. mell'!BW55</f>
        <v>46384074</v>
      </c>
      <c r="AS98" s="638">
        <f t="shared" si="56"/>
        <v>65967000</v>
      </c>
      <c r="AT98" s="638">
        <f t="shared" si="57"/>
        <v>84696824</v>
      </c>
      <c r="AU98" s="638">
        <f t="shared" si="58"/>
        <v>864600</v>
      </c>
      <c r="AV98" s="638">
        <f t="shared" si="59"/>
        <v>85561424</v>
      </c>
      <c r="AW98" s="638">
        <f t="shared" si="60"/>
        <v>0</v>
      </c>
      <c r="AX98" s="638">
        <f t="shared" si="61"/>
        <v>85561424</v>
      </c>
    </row>
    <row r="99" spans="1:50" s="637" customFormat="1">
      <c r="A99" s="12" t="s">
        <v>27</v>
      </c>
      <c r="B99" s="326" t="s">
        <v>145</v>
      </c>
      <c r="C99" s="193"/>
      <c r="D99" s="332">
        <v>0</v>
      </c>
      <c r="E99" s="332">
        <f t="shared" si="97"/>
        <v>0</v>
      </c>
      <c r="F99" s="332">
        <v>0</v>
      </c>
      <c r="G99" s="332"/>
      <c r="H99" s="332">
        <f t="shared" si="83"/>
        <v>0</v>
      </c>
      <c r="I99" s="332"/>
      <c r="J99" s="332">
        <v>0</v>
      </c>
      <c r="K99" s="332">
        <f t="shared" si="98"/>
        <v>0</v>
      </c>
      <c r="L99" s="332">
        <v>0</v>
      </c>
      <c r="M99" s="332"/>
      <c r="N99" s="332">
        <f t="shared" si="85"/>
        <v>0</v>
      </c>
      <c r="O99" s="22"/>
      <c r="P99" s="332">
        <v>0</v>
      </c>
      <c r="Q99" s="332">
        <f t="shared" si="99"/>
        <v>0</v>
      </c>
      <c r="R99" s="332">
        <v>0</v>
      </c>
      <c r="S99" s="332"/>
      <c r="T99" s="332">
        <f t="shared" si="87"/>
        <v>0</v>
      </c>
      <c r="U99" s="22">
        <f t="shared" si="100"/>
        <v>0</v>
      </c>
      <c r="V99" s="271"/>
      <c r="W99" s="271">
        <f t="shared" si="89"/>
        <v>0</v>
      </c>
      <c r="X99" s="271">
        <f t="shared" si="90"/>
        <v>0</v>
      </c>
      <c r="Y99" s="271">
        <f t="shared" si="91"/>
        <v>0</v>
      </c>
      <c r="Z99" s="271">
        <f t="shared" si="92"/>
        <v>0</v>
      </c>
      <c r="AA99" s="271">
        <f t="shared" si="93"/>
        <v>0</v>
      </c>
      <c r="AB99" s="271">
        <f t="shared" si="94"/>
        <v>0</v>
      </c>
      <c r="AC99" s="271"/>
      <c r="AE99" s="638">
        <f>C99+'4. sz. mell'!C56+'3. sz. mell'!BL56</f>
        <v>0</v>
      </c>
      <c r="AF99" s="638">
        <f>D99+'4. sz. mell'!D56+'3. sz. mell'!BM56</f>
        <v>0</v>
      </c>
      <c r="AG99" s="638">
        <f>E99+'4. sz. mell'!E56+'3. sz. mell'!BN56</f>
        <v>0</v>
      </c>
      <c r="AH99" s="638">
        <f>F99+'4. sz. mell'!F56+'3. sz. mell'!BO56</f>
        <v>0</v>
      </c>
      <c r="AI99" s="638">
        <f>G99+'4. sz. mell'!G56+'3. sz. mell'!BP56</f>
        <v>0</v>
      </c>
      <c r="AJ99" s="638">
        <f>H99+'4. sz. mell'!H56+'3. sz. mell'!BQ56</f>
        <v>0</v>
      </c>
      <c r="AK99" s="638">
        <f>I99+'4. sz. mell'!I56+'3. sz. mell'!BR56</f>
        <v>0</v>
      </c>
      <c r="AL99" s="638">
        <f>J99+'4. sz. mell'!J56+'3. sz. mell'!BS56</f>
        <v>0</v>
      </c>
      <c r="AM99" s="638">
        <f>K99+'4. sz. mell'!K56+'3. sz. mell'!BT56</f>
        <v>0</v>
      </c>
      <c r="AN99" s="638">
        <f>L99+'4. sz. mell'!L56+'3. sz. mell'!BU56</f>
        <v>0</v>
      </c>
      <c r="AO99" s="638">
        <f>M99+'4. sz. mell'!M56+'3. sz. mell'!BV56</f>
        <v>0</v>
      </c>
      <c r="AP99" s="638">
        <f>N99+'4. sz. mell'!N56+'3. sz. mell'!BW56</f>
        <v>0</v>
      </c>
      <c r="AS99" s="638">
        <f t="shared" si="56"/>
        <v>0</v>
      </c>
      <c r="AT99" s="638">
        <f t="shared" si="57"/>
        <v>0</v>
      </c>
      <c r="AU99" s="638">
        <f t="shared" si="58"/>
        <v>0</v>
      </c>
      <c r="AV99" s="638">
        <f t="shared" si="59"/>
        <v>0</v>
      </c>
      <c r="AW99" s="638">
        <f t="shared" si="60"/>
        <v>0</v>
      </c>
      <c r="AX99" s="638">
        <f t="shared" si="61"/>
        <v>0</v>
      </c>
    </row>
    <row r="100" spans="1:50">
      <c r="A100" s="12" t="s">
        <v>29</v>
      </c>
      <c r="B100" s="327" t="s">
        <v>146</v>
      </c>
      <c r="C100" s="197">
        <v>56110000</v>
      </c>
      <c r="D100" s="333">
        <v>56481000</v>
      </c>
      <c r="E100" s="333">
        <f t="shared" si="97"/>
        <v>-275000</v>
      </c>
      <c r="F100" s="197">
        <v>56206000</v>
      </c>
      <c r="G100" s="333"/>
      <c r="H100" s="333">
        <f t="shared" si="83"/>
        <v>56206000</v>
      </c>
      <c r="I100" s="333">
        <v>31229000</v>
      </c>
      <c r="J100" s="333">
        <v>41326350</v>
      </c>
      <c r="K100" s="333">
        <f t="shared" si="98"/>
        <v>1383000</v>
      </c>
      <c r="L100" s="333">
        <v>42709350</v>
      </c>
      <c r="M100" s="333"/>
      <c r="N100" s="333">
        <f t="shared" si="85"/>
        <v>42709350</v>
      </c>
      <c r="O100" s="40"/>
      <c r="P100" s="333">
        <v>0</v>
      </c>
      <c r="Q100" s="333">
        <f t="shared" si="99"/>
        <v>0</v>
      </c>
      <c r="R100" s="333">
        <v>0</v>
      </c>
      <c r="S100" s="333"/>
      <c r="T100" s="333">
        <f t="shared" si="87"/>
        <v>0</v>
      </c>
      <c r="U100" s="40">
        <f t="shared" si="100"/>
        <v>384085050</v>
      </c>
      <c r="V100" s="271"/>
      <c r="W100" s="271">
        <f t="shared" si="89"/>
        <v>87339000</v>
      </c>
      <c r="X100" s="271">
        <f t="shared" si="90"/>
        <v>97807350</v>
      </c>
      <c r="Y100" s="271">
        <f t="shared" si="91"/>
        <v>1108000</v>
      </c>
      <c r="Z100" s="271">
        <f t="shared" si="92"/>
        <v>98915350</v>
      </c>
      <c r="AA100" s="271">
        <f t="shared" si="93"/>
        <v>0</v>
      </c>
      <c r="AB100" s="271">
        <f t="shared" si="94"/>
        <v>98915350</v>
      </c>
      <c r="AC100" s="271"/>
      <c r="AE100" s="638">
        <f>C100+'4. sz. mell'!C57+'3. sz. mell'!BL57</f>
        <v>56110000</v>
      </c>
      <c r="AF100" s="638">
        <f>D100+'4. sz. mell'!D57+'3. sz. mell'!BM57</f>
        <v>56481000</v>
      </c>
      <c r="AG100" s="638">
        <f>E100+'4. sz. mell'!E57+'3. sz. mell'!BN57</f>
        <v>-275000</v>
      </c>
      <c r="AH100" s="638">
        <f>F100+'4. sz. mell'!F57+'3. sz. mell'!BO57</f>
        <v>56206000</v>
      </c>
      <c r="AI100" s="638">
        <f>G100+'4. sz. mell'!G57+'3. sz. mell'!BP57</f>
        <v>0</v>
      </c>
      <c r="AJ100" s="638">
        <f>H100+'4. sz. mell'!H57+'3. sz. mell'!BQ57</f>
        <v>56206000</v>
      </c>
      <c r="AK100" s="638">
        <f>I100+'4. sz. mell'!I57+'3. sz. mell'!BR57</f>
        <v>31229000</v>
      </c>
      <c r="AL100" s="638">
        <f>J100+'4. sz. mell'!J57+'3. sz. mell'!BS57</f>
        <v>41326350</v>
      </c>
      <c r="AM100" s="638">
        <f>K100+'4. sz. mell'!K57+'3. sz. mell'!BT57</f>
        <v>1383000</v>
      </c>
      <c r="AN100" s="638">
        <f>L100+'4. sz. mell'!L57+'3. sz. mell'!BU57</f>
        <v>42709350</v>
      </c>
      <c r="AO100" s="638">
        <f>M100+'4. sz. mell'!M57+'3. sz. mell'!BV57</f>
        <v>0</v>
      </c>
      <c r="AP100" s="638">
        <f>N100+'4. sz. mell'!N57+'3. sz. mell'!BW57</f>
        <v>42709350</v>
      </c>
      <c r="AS100" s="638">
        <f t="shared" si="56"/>
        <v>87339000</v>
      </c>
      <c r="AT100" s="638">
        <f t="shared" si="57"/>
        <v>97807350</v>
      </c>
      <c r="AU100" s="638">
        <f t="shared" si="58"/>
        <v>1108000</v>
      </c>
      <c r="AV100" s="638">
        <f t="shared" si="59"/>
        <v>98915350</v>
      </c>
      <c r="AW100" s="638">
        <f t="shared" si="60"/>
        <v>0</v>
      </c>
      <c r="AX100" s="638">
        <f t="shared" si="61"/>
        <v>98915350</v>
      </c>
    </row>
    <row r="101" spans="1:50">
      <c r="A101" s="12" t="s">
        <v>31</v>
      </c>
      <c r="B101" s="327" t="s">
        <v>147</v>
      </c>
      <c r="C101" s="197"/>
      <c r="D101" s="333">
        <v>0</v>
      </c>
      <c r="E101" s="333">
        <f t="shared" si="97"/>
        <v>0</v>
      </c>
      <c r="F101" s="333">
        <v>0</v>
      </c>
      <c r="G101" s="333"/>
      <c r="H101" s="333">
        <f t="shared" si="83"/>
        <v>0</v>
      </c>
      <c r="I101" s="333"/>
      <c r="J101" s="333">
        <v>0</v>
      </c>
      <c r="K101" s="333">
        <f t="shared" si="98"/>
        <v>0</v>
      </c>
      <c r="L101" s="333">
        <v>0</v>
      </c>
      <c r="M101" s="333"/>
      <c r="N101" s="333">
        <f t="shared" si="85"/>
        <v>0</v>
      </c>
      <c r="O101" s="40"/>
      <c r="P101" s="333">
        <v>0</v>
      </c>
      <c r="Q101" s="333">
        <f t="shared" si="99"/>
        <v>0</v>
      </c>
      <c r="R101" s="333">
        <v>0</v>
      </c>
      <c r="S101" s="333"/>
      <c r="T101" s="333">
        <f t="shared" si="87"/>
        <v>0</v>
      </c>
      <c r="U101" s="40">
        <f t="shared" si="100"/>
        <v>0</v>
      </c>
      <c r="V101" s="271"/>
      <c r="W101" s="271">
        <f t="shared" si="89"/>
        <v>0</v>
      </c>
      <c r="X101" s="271">
        <f t="shared" si="90"/>
        <v>0</v>
      </c>
      <c r="Y101" s="271">
        <f t="shared" si="91"/>
        <v>0</v>
      </c>
      <c r="Z101" s="271">
        <f t="shared" si="92"/>
        <v>0</v>
      </c>
      <c r="AA101" s="271">
        <f t="shared" si="93"/>
        <v>0</v>
      </c>
      <c r="AB101" s="271">
        <f t="shared" si="94"/>
        <v>0</v>
      </c>
      <c r="AC101" s="271"/>
      <c r="AE101" s="638">
        <f>C101+'4. sz. mell'!C58+'3. sz. mell'!BL58</f>
        <v>0</v>
      </c>
      <c r="AF101" s="638"/>
      <c r="AG101" s="638">
        <f>E101+'4. sz. mell'!E58+'3. sz. mell'!BN58</f>
        <v>0</v>
      </c>
      <c r="AH101" s="638">
        <f>F101+'4. sz. mell'!F58+'3. sz. mell'!BO58</f>
        <v>0</v>
      </c>
      <c r="AI101" s="638">
        <f>G101+'4. sz. mell'!G58+'3. sz. mell'!BP58</f>
        <v>0</v>
      </c>
      <c r="AJ101" s="638">
        <f>H101+'4. sz. mell'!H58+'3. sz. mell'!BQ58</f>
        <v>0</v>
      </c>
      <c r="AS101" s="638">
        <f t="shared" si="56"/>
        <v>0</v>
      </c>
      <c r="AT101" s="638">
        <f t="shared" si="57"/>
        <v>0</v>
      </c>
      <c r="AU101" s="638">
        <f t="shared" si="58"/>
        <v>0</v>
      </c>
      <c r="AV101" s="638">
        <f t="shared" si="59"/>
        <v>0</v>
      </c>
      <c r="AW101" s="638">
        <f t="shared" si="60"/>
        <v>0</v>
      </c>
      <c r="AX101" s="638">
        <f t="shared" si="61"/>
        <v>0</v>
      </c>
    </row>
    <row r="102" spans="1:50">
      <c r="A102" s="12" t="s">
        <v>33</v>
      </c>
      <c r="B102" s="328" t="s">
        <v>148</v>
      </c>
      <c r="C102" s="197"/>
      <c r="D102" s="333">
        <v>0</v>
      </c>
      <c r="E102" s="333">
        <f t="shared" si="97"/>
        <v>0</v>
      </c>
      <c r="F102" s="333">
        <v>0</v>
      </c>
      <c r="G102" s="333"/>
      <c r="H102" s="333">
        <f t="shared" si="83"/>
        <v>0</v>
      </c>
      <c r="I102" s="333"/>
      <c r="J102" s="333">
        <v>3150000</v>
      </c>
      <c r="K102" s="333">
        <f t="shared" si="98"/>
        <v>0</v>
      </c>
      <c r="L102" s="333">
        <v>3150000</v>
      </c>
      <c r="M102" s="333"/>
      <c r="N102" s="333">
        <f t="shared" si="85"/>
        <v>3150000</v>
      </c>
      <c r="O102" s="40"/>
      <c r="P102" s="333">
        <v>0</v>
      </c>
      <c r="Q102" s="333">
        <f t="shared" si="99"/>
        <v>0</v>
      </c>
      <c r="R102" s="333">
        <v>0</v>
      </c>
      <c r="S102" s="333"/>
      <c r="T102" s="333">
        <f t="shared" si="87"/>
        <v>0</v>
      </c>
      <c r="U102" s="40">
        <f t="shared" si="100"/>
        <v>9450000</v>
      </c>
      <c r="V102" s="271"/>
      <c r="W102" s="271">
        <f t="shared" si="89"/>
        <v>0</v>
      </c>
      <c r="X102" s="271">
        <f t="shared" si="90"/>
        <v>3150000</v>
      </c>
      <c r="Y102" s="271">
        <f t="shared" si="91"/>
        <v>0</v>
      </c>
      <c r="Z102" s="271">
        <f t="shared" si="92"/>
        <v>3150000</v>
      </c>
      <c r="AA102" s="271">
        <f t="shared" si="93"/>
        <v>0</v>
      </c>
      <c r="AB102" s="271">
        <f t="shared" si="94"/>
        <v>3150000</v>
      </c>
      <c r="AC102" s="271"/>
      <c r="AE102" s="638">
        <f>C102+'4. sz. mell'!C59+'3. sz. mell'!BL59</f>
        <v>0</v>
      </c>
      <c r="AF102" s="638"/>
      <c r="AG102" s="638">
        <f>E102+'4. sz. mell'!E59+'3. sz. mell'!BN59</f>
        <v>0</v>
      </c>
      <c r="AH102" s="638">
        <f>F102+'4. sz. mell'!F59+'3. sz. mell'!BO59</f>
        <v>0</v>
      </c>
      <c r="AI102" s="638">
        <f>G102+'4. sz. mell'!G59+'3. sz. mell'!BP59</f>
        <v>0</v>
      </c>
      <c r="AJ102" s="638">
        <f>H102+'4. sz. mell'!H59+'3. sz. mell'!BQ59</f>
        <v>0</v>
      </c>
      <c r="AS102" s="638">
        <f t="shared" si="56"/>
        <v>0</v>
      </c>
      <c r="AT102" s="638">
        <f t="shared" si="57"/>
        <v>3150000</v>
      </c>
      <c r="AU102" s="638">
        <f t="shared" si="58"/>
        <v>0</v>
      </c>
      <c r="AV102" s="638">
        <f t="shared" si="59"/>
        <v>3150000</v>
      </c>
      <c r="AW102" s="638">
        <f t="shared" si="60"/>
        <v>0</v>
      </c>
      <c r="AX102" s="638">
        <f t="shared" si="61"/>
        <v>3150000</v>
      </c>
    </row>
    <row r="103" spans="1:50" ht="12" thickBot="1">
      <c r="A103" s="12" t="s">
        <v>31</v>
      </c>
      <c r="B103" s="183" t="s">
        <v>295</v>
      </c>
      <c r="C103" s="197"/>
      <c r="D103" s="333">
        <v>0</v>
      </c>
      <c r="E103" s="333">
        <f t="shared" si="97"/>
        <v>0</v>
      </c>
      <c r="F103" s="333">
        <v>0</v>
      </c>
      <c r="G103" s="333"/>
      <c r="H103" s="333">
        <f t="shared" si="83"/>
        <v>0</v>
      </c>
      <c r="I103" s="333"/>
      <c r="J103" s="333">
        <v>0</v>
      </c>
      <c r="K103" s="333">
        <f t="shared" si="98"/>
        <v>0</v>
      </c>
      <c r="L103" s="333">
        <v>0</v>
      </c>
      <c r="M103" s="333"/>
      <c r="N103" s="333">
        <f t="shared" si="85"/>
        <v>0</v>
      </c>
      <c r="O103" s="40"/>
      <c r="P103" s="333">
        <v>0</v>
      </c>
      <c r="Q103" s="333">
        <f t="shared" si="99"/>
        <v>0</v>
      </c>
      <c r="R103" s="333">
        <v>0</v>
      </c>
      <c r="S103" s="333"/>
      <c r="T103" s="333">
        <f t="shared" si="87"/>
        <v>0</v>
      </c>
      <c r="U103" s="40">
        <f t="shared" si="100"/>
        <v>0</v>
      </c>
      <c r="V103" s="271"/>
      <c r="W103" s="271">
        <f t="shared" si="89"/>
        <v>0</v>
      </c>
      <c r="X103" s="271">
        <f t="shared" si="90"/>
        <v>0</v>
      </c>
      <c r="Y103" s="271">
        <f t="shared" si="91"/>
        <v>0</v>
      </c>
      <c r="Z103" s="271">
        <f t="shared" si="92"/>
        <v>0</v>
      </c>
      <c r="AA103" s="271">
        <f t="shared" si="93"/>
        <v>0</v>
      </c>
      <c r="AB103" s="271">
        <f t="shared" si="94"/>
        <v>0</v>
      </c>
      <c r="AC103" s="271"/>
      <c r="AE103" s="638">
        <f>C103+'4. sz. mell'!C60+'3. sz. mell'!BL60</f>
        <v>0</v>
      </c>
      <c r="AF103" s="638"/>
      <c r="AG103" s="638">
        <f>E103+'4. sz. mell'!E60+'3. sz. mell'!BN60</f>
        <v>0</v>
      </c>
      <c r="AH103" s="638">
        <f>F103+'4. sz. mell'!F60+'3. sz. mell'!BO60</f>
        <v>0</v>
      </c>
      <c r="AI103" s="638">
        <f>G103+'4. sz. mell'!G60+'3. sz. mell'!BP60</f>
        <v>0</v>
      </c>
      <c r="AJ103" s="638">
        <f>H103+'4. sz. mell'!H60+'3. sz. mell'!BQ60</f>
        <v>0</v>
      </c>
      <c r="AS103" s="638">
        <f t="shared" si="56"/>
        <v>0</v>
      </c>
      <c r="AT103" s="638">
        <f t="shared" si="57"/>
        <v>0</v>
      </c>
      <c r="AU103" s="638">
        <f t="shared" si="58"/>
        <v>0</v>
      </c>
      <c r="AV103" s="638">
        <f t="shared" si="59"/>
        <v>0</v>
      </c>
      <c r="AW103" s="638">
        <f t="shared" si="60"/>
        <v>0</v>
      </c>
      <c r="AX103" s="638">
        <f t="shared" si="61"/>
        <v>0</v>
      </c>
    </row>
    <row r="104" spans="1:50" s="624" customFormat="1" ht="12" thickBot="1">
      <c r="A104" s="49" t="s">
        <v>35</v>
      </c>
      <c r="B104" s="184" t="s">
        <v>149</v>
      </c>
      <c r="C104" s="317">
        <f>SUM(C105:C107)</f>
        <v>6117366</v>
      </c>
      <c r="D104" s="317">
        <f t="shared" ref="D104:T104" si="101">SUM(D105:D107)</f>
        <v>2049795</v>
      </c>
      <c r="E104" s="317">
        <f t="shared" si="101"/>
        <v>31231435</v>
      </c>
      <c r="F104" s="317">
        <f t="shared" si="101"/>
        <v>33281230</v>
      </c>
      <c r="G104" s="317">
        <f t="shared" si="101"/>
        <v>0</v>
      </c>
      <c r="H104" s="317">
        <f t="shared" si="101"/>
        <v>33281230</v>
      </c>
      <c r="I104" s="317">
        <f t="shared" si="101"/>
        <v>51500000</v>
      </c>
      <c r="J104" s="317">
        <f t="shared" si="101"/>
        <v>540666</v>
      </c>
      <c r="K104" s="317">
        <f t="shared" si="101"/>
        <v>46620700</v>
      </c>
      <c r="L104" s="317">
        <f t="shared" si="101"/>
        <v>47161366</v>
      </c>
      <c r="M104" s="317">
        <f t="shared" si="101"/>
        <v>0</v>
      </c>
      <c r="N104" s="317">
        <f t="shared" si="101"/>
        <v>47161366</v>
      </c>
      <c r="O104" s="317">
        <f t="shared" si="101"/>
        <v>0</v>
      </c>
      <c r="P104" s="317">
        <f t="shared" si="101"/>
        <v>0</v>
      </c>
      <c r="Q104" s="317">
        <f t="shared" si="101"/>
        <v>0</v>
      </c>
      <c r="R104" s="317">
        <f t="shared" si="101"/>
        <v>0</v>
      </c>
      <c r="S104" s="317">
        <f t="shared" si="101"/>
        <v>0</v>
      </c>
      <c r="T104" s="317">
        <f t="shared" si="101"/>
        <v>0</v>
      </c>
      <c r="U104" s="317">
        <f t="shared" ref="U104" si="102">SUM(U105:U107)</f>
        <v>298945154</v>
      </c>
      <c r="V104" s="692"/>
      <c r="W104" s="271">
        <f t="shared" si="89"/>
        <v>57617366</v>
      </c>
      <c r="X104" s="271">
        <f t="shared" si="90"/>
        <v>2590461</v>
      </c>
      <c r="Y104" s="271">
        <f t="shared" si="91"/>
        <v>77852135</v>
      </c>
      <c r="Z104" s="271">
        <f t="shared" si="92"/>
        <v>80442596</v>
      </c>
      <c r="AA104" s="271">
        <f t="shared" si="93"/>
        <v>0</v>
      </c>
      <c r="AB104" s="271">
        <f t="shared" si="94"/>
        <v>80442596</v>
      </c>
      <c r="AC104" s="692"/>
      <c r="AE104" s="638"/>
      <c r="AF104" s="638"/>
      <c r="AH104" s="639"/>
      <c r="AS104" s="638">
        <f t="shared" si="56"/>
        <v>57617366</v>
      </c>
      <c r="AT104" s="638">
        <f t="shared" si="57"/>
        <v>2590461</v>
      </c>
      <c r="AU104" s="638">
        <f t="shared" si="58"/>
        <v>77852135</v>
      </c>
      <c r="AV104" s="638">
        <f t="shared" si="59"/>
        <v>80442596</v>
      </c>
      <c r="AW104" s="638">
        <f t="shared" si="60"/>
        <v>0</v>
      </c>
      <c r="AX104" s="638">
        <f t="shared" si="61"/>
        <v>80442596</v>
      </c>
    </row>
    <row r="105" spans="1:50" s="624" customFormat="1">
      <c r="A105" s="51" t="s">
        <v>713</v>
      </c>
      <c r="B105" s="182" t="s">
        <v>150</v>
      </c>
      <c r="C105" s="303">
        <v>5000000</v>
      </c>
      <c r="D105" s="176">
        <v>2049297</v>
      </c>
      <c r="E105" s="176">
        <f t="shared" ref="E105:E107" si="103">F105-D105</f>
        <v>31231435</v>
      </c>
      <c r="F105" s="176">
        <v>33280732</v>
      </c>
      <c r="G105" s="176"/>
      <c r="H105" s="176">
        <f t="shared" si="83"/>
        <v>33280732</v>
      </c>
      <c r="I105" s="176"/>
      <c r="J105" s="176">
        <v>0</v>
      </c>
      <c r="K105" s="176">
        <f t="shared" ref="K105:K107" si="104">L105-J105</f>
        <v>46620700</v>
      </c>
      <c r="L105" s="176">
        <v>46620700</v>
      </c>
      <c r="M105" s="176"/>
      <c r="N105" s="176">
        <f t="shared" si="85"/>
        <v>46620700</v>
      </c>
      <c r="O105" s="70"/>
      <c r="P105" s="176">
        <v>0</v>
      </c>
      <c r="Q105" s="176">
        <f t="shared" ref="Q105:Q107" si="105">R105-P105</f>
        <v>0</v>
      </c>
      <c r="R105" s="176">
        <v>0</v>
      </c>
      <c r="S105" s="176"/>
      <c r="T105" s="176">
        <f t="shared" si="87"/>
        <v>0</v>
      </c>
      <c r="U105" s="70">
        <f>SUM(C105:O105)</f>
        <v>244704296</v>
      </c>
      <c r="V105" s="693"/>
      <c r="W105" s="693"/>
      <c r="X105" s="693"/>
      <c r="Y105" s="693"/>
      <c r="Z105" s="693"/>
      <c r="AA105" s="693"/>
      <c r="AB105" s="693"/>
      <c r="AC105" s="693"/>
      <c r="AE105" s="638"/>
      <c r="AF105" s="638"/>
      <c r="AH105" s="639"/>
      <c r="AS105" s="638">
        <f t="shared" si="56"/>
        <v>5000000</v>
      </c>
      <c r="AT105" s="638">
        <f t="shared" si="57"/>
        <v>2049297</v>
      </c>
      <c r="AU105" s="638">
        <f t="shared" si="58"/>
        <v>77852135</v>
      </c>
      <c r="AV105" s="638">
        <f t="shared" si="59"/>
        <v>79901432</v>
      </c>
      <c r="AW105" s="638">
        <f t="shared" si="60"/>
        <v>0</v>
      </c>
      <c r="AX105" s="638">
        <f t="shared" si="61"/>
        <v>79901432</v>
      </c>
    </row>
    <row r="106" spans="1:50" s="624" customFormat="1">
      <c r="A106" s="51" t="s">
        <v>714</v>
      </c>
      <c r="B106" s="329" t="s">
        <v>703</v>
      </c>
      <c r="C106" s="334">
        <v>1117366</v>
      </c>
      <c r="D106" s="299">
        <v>498</v>
      </c>
      <c r="E106" s="299">
        <f t="shared" si="103"/>
        <v>0</v>
      </c>
      <c r="F106" s="299">
        <v>498</v>
      </c>
      <c r="G106" s="299"/>
      <c r="H106" s="299">
        <f t="shared" si="83"/>
        <v>498</v>
      </c>
      <c r="I106" s="299">
        <v>21500000</v>
      </c>
      <c r="J106" s="299">
        <v>352000</v>
      </c>
      <c r="K106" s="299">
        <f t="shared" si="104"/>
        <v>0</v>
      </c>
      <c r="L106" s="299">
        <v>352000</v>
      </c>
      <c r="M106" s="299"/>
      <c r="N106" s="299">
        <f t="shared" si="85"/>
        <v>352000</v>
      </c>
      <c r="O106" s="282"/>
      <c r="P106" s="299">
        <v>0</v>
      </c>
      <c r="Q106" s="299">
        <f t="shared" si="105"/>
        <v>0</v>
      </c>
      <c r="R106" s="299">
        <v>0</v>
      </c>
      <c r="S106" s="299"/>
      <c r="T106" s="299">
        <f t="shared" si="87"/>
        <v>0</v>
      </c>
      <c r="U106" s="282">
        <f>SUM(C106:O106)</f>
        <v>23674860</v>
      </c>
      <c r="V106" s="693"/>
      <c r="W106" s="693"/>
      <c r="X106" s="693"/>
      <c r="Y106" s="693"/>
      <c r="Z106" s="693"/>
      <c r="AA106" s="693"/>
      <c r="AB106" s="693"/>
      <c r="AC106" s="693"/>
      <c r="AE106" s="638"/>
      <c r="AF106" s="638"/>
      <c r="AH106" s="639"/>
      <c r="AS106" s="638">
        <f t="shared" si="56"/>
        <v>22617366</v>
      </c>
      <c r="AT106" s="638">
        <f t="shared" si="57"/>
        <v>352498</v>
      </c>
      <c r="AU106" s="638">
        <f t="shared" si="58"/>
        <v>0</v>
      </c>
      <c r="AV106" s="638">
        <f t="shared" si="59"/>
        <v>352498</v>
      </c>
      <c r="AW106" s="638">
        <f t="shared" si="60"/>
        <v>0</v>
      </c>
      <c r="AX106" s="638">
        <f t="shared" si="61"/>
        <v>352498</v>
      </c>
    </row>
    <row r="107" spans="1:50" s="624" customFormat="1" ht="12" thickBot="1">
      <c r="A107" s="51" t="s">
        <v>715</v>
      </c>
      <c r="B107" s="330" t="s">
        <v>702</v>
      </c>
      <c r="C107" s="320"/>
      <c r="D107" s="108">
        <v>0</v>
      </c>
      <c r="E107" s="108">
        <f t="shared" si="103"/>
        <v>0</v>
      </c>
      <c r="F107" s="108">
        <v>0</v>
      </c>
      <c r="G107" s="108"/>
      <c r="H107" s="108">
        <f t="shared" si="83"/>
        <v>0</v>
      </c>
      <c r="I107" s="108">
        <v>30000000</v>
      </c>
      <c r="J107" s="108">
        <v>188666</v>
      </c>
      <c r="K107" s="108">
        <f t="shared" si="104"/>
        <v>0</v>
      </c>
      <c r="L107" s="108">
        <v>188666</v>
      </c>
      <c r="M107" s="108"/>
      <c r="N107" s="108">
        <f t="shared" si="85"/>
        <v>188666</v>
      </c>
      <c r="O107" s="77"/>
      <c r="P107" s="108">
        <v>0</v>
      </c>
      <c r="Q107" s="108">
        <f t="shared" si="105"/>
        <v>0</v>
      </c>
      <c r="R107" s="108">
        <v>0</v>
      </c>
      <c r="S107" s="108"/>
      <c r="T107" s="108">
        <f t="shared" si="87"/>
        <v>0</v>
      </c>
      <c r="U107" s="77">
        <f>SUM(C107:O107)</f>
        <v>30565998</v>
      </c>
      <c r="V107" s="693"/>
      <c r="W107" s="693"/>
      <c r="X107" s="693"/>
      <c r="Y107" s="693"/>
      <c r="Z107" s="693"/>
      <c r="AA107" s="693"/>
      <c r="AB107" s="693"/>
      <c r="AC107" s="693"/>
      <c r="AE107" s="638"/>
      <c r="AF107" s="638"/>
      <c r="AH107" s="639"/>
      <c r="AS107" s="638">
        <f t="shared" si="56"/>
        <v>30000000</v>
      </c>
      <c r="AT107" s="638">
        <f t="shared" si="57"/>
        <v>188666</v>
      </c>
      <c r="AU107" s="638">
        <f t="shared" si="58"/>
        <v>0</v>
      </c>
      <c r="AV107" s="638">
        <f t="shared" si="59"/>
        <v>188666</v>
      </c>
      <c r="AW107" s="638">
        <f t="shared" si="60"/>
        <v>0</v>
      </c>
      <c r="AX107" s="638">
        <f t="shared" si="61"/>
        <v>188666</v>
      </c>
    </row>
    <row r="108" spans="1:50" s="624" customFormat="1" ht="12" thickBot="1">
      <c r="A108" s="49" t="s">
        <v>151</v>
      </c>
      <c r="B108" s="184" t="s">
        <v>152</v>
      </c>
      <c r="C108" s="317">
        <f>SUM(C97,C91,C104)</f>
        <v>605520366</v>
      </c>
      <c r="D108" s="317">
        <f t="shared" ref="D108:T108" si="106">SUM(D97,D91,D104)</f>
        <v>677765891</v>
      </c>
      <c r="E108" s="317">
        <f t="shared" si="106"/>
        <v>2624977</v>
      </c>
      <c r="F108" s="317">
        <f t="shared" si="106"/>
        <v>680390868</v>
      </c>
      <c r="G108" s="317">
        <f t="shared" si="106"/>
        <v>0</v>
      </c>
      <c r="H108" s="317">
        <f t="shared" si="106"/>
        <v>680390868</v>
      </c>
      <c r="I108" s="317">
        <f t="shared" si="106"/>
        <v>288363000</v>
      </c>
      <c r="J108" s="317">
        <f t="shared" si="106"/>
        <v>296771705</v>
      </c>
      <c r="K108" s="317">
        <f t="shared" si="106"/>
        <v>77461105</v>
      </c>
      <c r="L108" s="317">
        <f t="shared" si="106"/>
        <v>374232810</v>
      </c>
      <c r="M108" s="317">
        <f t="shared" si="106"/>
        <v>0</v>
      </c>
      <c r="N108" s="317">
        <f t="shared" si="106"/>
        <v>374232810</v>
      </c>
      <c r="O108" s="317">
        <f t="shared" si="106"/>
        <v>0</v>
      </c>
      <c r="P108" s="317">
        <f t="shared" si="106"/>
        <v>0</v>
      </c>
      <c r="Q108" s="317">
        <f t="shared" si="106"/>
        <v>0</v>
      </c>
      <c r="R108" s="317">
        <f t="shared" si="106"/>
        <v>0</v>
      </c>
      <c r="S108" s="317">
        <f t="shared" si="106"/>
        <v>0</v>
      </c>
      <c r="T108" s="317">
        <f t="shared" si="106"/>
        <v>0</v>
      </c>
      <c r="U108" s="50">
        <f>SUM(U97,U91,U104)</f>
        <v>4057754400</v>
      </c>
      <c r="V108" s="692"/>
      <c r="W108" s="692"/>
      <c r="X108" s="692"/>
      <c r="Y108" s="692"/>
      <c r="Z108" s="692"/>
      <c r="AA108" s="692"/>
      <c r="AB108" s="692"/>
      <c r="AC108" s="692"/>
      <c r="AE108" s="638"/>
      <c r="AF108" s="638"/>
      <c r="AH108" s="639"/>
      <c r="AS108" s="638">
        <f t="shared" si="56"/>
        <v>893883366</v>
      </c>
      <c r="AT108" s="638">
        <f t="shared" si="57"/>
        <v>974537596</v>
      </c>
      <c r="AU108" s="638">
        <f t="shared" si="58"/>
        <v>80086082</v>
      </c>
      <c r="AV108" s="638">
        <f t="shared" si="59"/>
        <v>1054623678</v>
      </c>
      <c r="AW108" s="638">
        <f t="shared" si="60"/>
        <v>0</v>
      </c>
      <c r="AX108" s="638">
        <f t="shared" si="61"/>
        <v>1054623678</v>
      </c>
    </row>
    <row r="109" spans="1:50" s="624" customFormat="1" ht="12" thickBot="1">
      <c r="A109" s="49" t="s">
        <v>49</v>
      </c>
      <c r="B109" s="184" t="s">
        <v>153</v>
      </c>
      <c r="C109" s="317">
        <f>+C110+C111+C112</f>
        <v>0</v>
      </c>
      <c r="D109" s="317">
        <f t="shared" ref="D109:T109" si="107">+D110+D111+D112</f>
        <v>0</v>
      </c>
      <c r="E109" s="317">
        <f t="shared" si="107"/>
        <v>0</v>
      </c>
      <c r="F109" s="317">
        <f t="shared" si="107"/>
        <v>0</v>
      </c>
      <c r="G109" s="317">
        <f t="shared" si="107"/>
        <v>0</v>
      </c>
      <c r="H109" s="317">
        <f t="shared" si="107"/>
        <v>0</v>
      </c>
      <c r="I109" s="317">
        <f t="shared" si="107"/>
        <v>10645000</v>
      </c>
      <c r="J109" s="317">
        <f t="shared" si="107"/>
        <v>10645000</v>
      </c>
      <c r="K109" s="317">
        <f t="shared" si="107"/>
        <v>0</v>
      </c>
      <c r="L109" s="317">
        <f t="shared" si="107"/>
        <v>10645000</v>
      </c>
      <c r="M109" s="317">
        <f t="shared" si="107"/>
        <v>0</v>
      </c>
      <c r="N109" s="317">
        <f t="shared" si="107"/>
        <v>10645000</v>
      </c>
      <c r="O109" s="317">
        <f t="shared" si="107"/>
        <v>0</v>
      </c>
      <c r="P109" s="317">
        <f t="shared" si="107"/>
        <v>0</v>
      </c>
      <c r="Q109" s="317">
        <f t="shared" si="107"/>
        <v>0</v>
      </c>
      <c r="R109" s="317">
        <f t="shared" si="107"/>
        <v>0</v>
      </c>
      <c r="S109" s="317">
        <f t="shared" si="107"/>
        <v>0</v>
      </c>
      <c r="T109" s="317">
        <f t="shared" si="107"/>
        <v>0</v>
      </c>
      <c r="U109" s="50">
        <f>+U110+U111+U112</f>
        <v>42580000</v>
      </c>
      <c r="V109" s="692"/>
      <c r="W109" s="692"/>
      <c r="X109" s="692"/>
      <c r="Y109" s="692"/>
      <c r="Z109" s="692"/>
      <c r="AA109" s="692"/>
      <c r="AB109" s="692"/>
      <c r="AC109" s="692"/>
      <c r="AE109" s="638"/>
      <c r="AF109" s="638"/>
      <c r="AH109" s="639"/>
      <c r="AS109" s="638">
        <f t="shared" si="56"/>
        <v>10645000</v>
      </c>
      <c r="AT109" s="638">
        <f t="shared" si="57"/>
        <v>10645000</v>
      </c>
      <c r="AU109" s="638">
        <f t="shared" si="58"/>
        <v>0</v>
      </c>
      <c r="AV109" s="638">
        <f t="shared" si="59"/>
        <v>10645000</v>
      </c>
      <c r="AW109" s="638">
        <f t="shared" si="60"/>
        <v>0</v>
      </c>
      <c r="AX109" s="638">
        <f t="shared" si="61"/>
        <v>10645000</v>
      </c>
    </row>
    <row r="110" spans="1:50" s="628" customFormat="1">
      <c r="A110" s="51" t="s">
        <v>51</v>
      </c>
      <c r="B110" s="182" t="s">
        <v>154</v>
      </c>
      <c r="C110" s="304"/>
      <c r="D110" s="52">
        <v>0</v>
      </c>
      <c r="E110" s="52">
        <f t="shared" ref="E110:E112" si="108">F110-D110</f>
        <v>0</v>
      </c>
      <c r="F110" s="52">
        <v>0</v>
      </c>
      <c r="G110" s="52"/>
      <c r="H110" s="52">
        <f t="shared" si="83"/>
        <v>0</v>
      </c>
      <c r="I110" s="52">
        <v>10645000</v>
      </c>
      <c r="J110" s="52">
        <v>10645000</v>
      </c>
      <c r="K110" s="52">
        <f t="shared" ref="K110:K112" si="109">L110-J110</f>
        <v>0</v>
      </c>
      <c r="L110" s="52">
        <v>10645000</v>
      </c>
      <c r="M110" s="52"/>
      <c r="N110" s="52">
        <f t="shared" si="85"/>
        <v>10645000</v>
      </c>
      <c r="O110" s="52"/>
      <c r="P110" s="52">
        <v>0</v>
      </c>
      <c r="Q110" s="52">
        <f t="shared" ref="Q110:Q112" si="110">R110-P110</f>
        <v>0</v>
      </c>
      <c r="R110" s="52">
        <v>0</v>
      </c>
      <c r="S110" s="52"/>
      <c r="T110" s="52">
        <f t="shared" si="87"/>
        <v>0</v>
      </c>
      <c r="U110" s="52">
        <f>SUM(C110:O110)</f>
        <v>42580000</v>
      </c>
      <c r="V110" s="693"/>
      <c r="W110" s="693"/>
      <c r="X110" s="693"/>
      <c r="Y110" s="693"/>
      <c r="Z110" s="693"/>
      <c r="AA110" s="693"/>
      <c r="AB110" s="693"/>
      <c r="AC110" s="693"/>
      <c r="AE110" s="638"/>
      <c r="AF110" s="638"/>
      <c r="AH110" s="639"/>
      <c r="AS110" s="638">
        <f t="shared" si="56"/>
        <v>10645000</v>
      </c>
      <c r="AT110" s="638">
        <f t="shared" si="57"/>
        <v>10645000</v>
      </c>
      <c r="AU110" s="638">
        <f t="shared" si="58"/>
        <v>0</v>
      </c>
      <c r="AV110" s="638">
        <f t="shared" si="59"/>
        <v>10645000</v>
      </c>
      <c r="AW110" s="638">
        <f t="shared" si="60"/>
        <v>0</v>
      </c>
      <c r="AX110" s="638">
        <f t="shared" si="61"/>
        <v>10645000</v>
      </c>
    </row>
    <row r="111" spans="1:50" s="624" customFormat="1">
      <c r="A111" s="51" t="s">
        <v>53</v>
      </c>
      <c r="B111" s="182" t="s">
        <v>155</v>
      </c>
      <c r="C111" s="304"/>
      <c r="D111" s="52">
        <v>0</v>
      </c>
      <c r="E111" s="52">
        <f t="shared" si="108"/>
        <v>0</v>
      </c>
      <c r="F111" s="52">
        <v>0</v>
      </c>
      <c r="G111" s="52"/>
      <c r="H111" s="52">
        <f t="shared" si="83"/>
        <v>0</v>
      </c>
      <c r="I111" s="52"/>
      <c r="J111" s="52">
        <v>0</v>
      </c>
      <c r="K111" s="52">
        <f t="shared" si="109"/>
        <v>0</v>
      </c>
      <c r="L111" s="52">
        <v>0</v>
      </c>
      <c r="M111" s="52"/>
      <c r="N111" s="52">
        <f t="shared" si="85"/>
        <v>0</v>
      </c>
      <c r="O111" s="52"/>
      <c r="P111" s="52">
        <v>0</v>
      </c>
      <c r="Q111" s="52">
        <f t="shared" si="110"/>
        <v>0</v>
      </c>
      <c r="R111" s="52">
        <v>0</v>
      </c>
      <c r="S111" s="52"/>
      <c r="T111" s="52">
        <f t="shared" si="87"/>
        <v>0</v>
      </c>
      <c r="U111" s="52">
        <f>SUM(C111:O111)</f>
        <v>0</v>
      </c>
      <c r="V111" s="693"/>
      <c r="W111" s="693"/>
      <c r="X111" s="693"/>
      <c r="Y111" s="693"/>
      <c r="Z111" s="693"/>
      <c r="AA111" s="693"/>
      <c r="AB111" s="693"/>
      <c r="AC111" s="693"/>
      <c r="AE111" s="638"/>
      <c r="AF111" s="638"/>
      <c r="AH111" s="639"/>
      <c r="AS111" s="638">
        <f t="shared" si="56"/>
        <v>0</v>
      </c>
      <c r="AT111" s="638">
        <f t="shared" si="57"/>
        <v>0</v>
      </c>
      <c r="AU111" s="638">
        <f t="shared" si="58"/>
        <v>0</v>
      </c>
      <c r="AV111" s="638">
        <f t="shared" si="59"/>
        <v>0</v>
      </c>
      <c r="AW111" s="638">
        <f t="shared" si="60"/>
        <v>0</v>
      </c>
      <c r="AX111" s="638">
        <f t="shared" si="61"/>
        <v>0</v>
      </c>
    </row>
    <row r="112" spans="1:50" s="624" customFormat="1" ht="12" thickBot="1">
      <c r="A112" s="53" t="s">
        <v>55</v>
      </c>
      <c r="B112" s="329" t="s">
        <v>156</v>
      </c>
      <c r="C112" s="304"/>
      <c r="D112" s="52">
        <v>0</v>
      </c>
      <c r="E112" s="52">
        <f t="shared" si="108"/>
        <v>0</v>
      </c>
      <c r="F112" s="52">
        <v>0</v>
      </c>
      <c r="G112" s="52"/>
      <c r="H112" s="52">
        <f t="shared" si="83"/>
        <v>0</v>
      </c>
      <c r="I112" s="52"/>
      <c r="J112" s="52">
        <v>0</v>
      </c>
      <c r="K112" s="52">
        <f t="shared" si="109"/>
        <v>0</v>
      </c>
      <c r="L112" s="52">
        <v>0</v>
      </c>
      <c r="M112" s="52"/>
      <c r="N112" s="52">
        <f t="shared" si="85"/>
        <v>0</v>
      </c>
      <c r="O112" s="52"/>
      <c r="P112" s="52">
        <v>0</v>
      </c>
      <c r="Q112" s="52">
        <f t="shared" si="110"/>
        <v>0</v>
      </c>
      <c r="R112" s="52">
        <v>0</v>
      </c>
      <c r="S112" s="52"/>
      <c r="T112" s="52">
        <f t="shared" si="87"/>
        <v>0</v>
      </c>
      <c r="U112" s="52">
        <f>SUM(C112:O112)</f>
        <v>0</v>
      </c>
      <c r="V112" s="693"/>
      <c r="W112" s="693"/>
      <c r="X112" s="693"/>
      <c r="Y112" s="693"/>
      <c r="Z112" s="693"/>
      <c r="AA112" s="693"/>
      <c r="AB112" s="693"/>
      <c r="AC112" s="693"/>
      <c r="AE112" s="638"/>
      <c r="AF112" s="638"/>
      <c r="AH112" s="639"/>
      <c r="AS112" s="638">
        <f t="shared" si="56"/>
        <v>0</v>
      </c>
      <c r="AT112" s="638">
        <f t="shared" si="57"/>
        <v>0</v>
      </c>
      <c r="AU112" s="638">
        <f t="shared" si="58"/>
        <v>0</v>
      </c>
      <c r="AV112" s="638">
        <f t="shared" si="59"/>
        <v>0</v>
      </c>
      <c r="AW112" s="638">
        <f t="shared" si="60"/>
        <v>0</v>
      </c>
      <c r="AX112" s="638">
        <f t="shared" si="61"/>
        <v>0</v>
      </c>
    </row>
    <row r="113" spans="1:50" s="624" customFormat="1" ht="12" thickBot="1">
      <c r="A113" s="49" t="s">
        <v>71</v>
      </c>
      <c r="B113" s="184" t="s">
        <v>157</v>
      </c>
      <c r="C113" s="317">
        <f>+C114+C115+C116+C117</f>
        <v>0</v>
      </c>
      <c r="D113" s="317">
        <f t="shared" ref="D113:T113" si="111">+D114+D115+D116+D117</f>
        <v>0</v>
      </c>
      <c r="E113" s="317">
        <f t="shared" si="111"/>
        <v>0</v>
      </c>
      <c r="F113" s="317">
        <f t="shared" si="111"/>
        <v>0</v>
      </c>
      <c r="G113" s="317">
        <f t="shared" si="111"/>
        <v>0</v>
      </c>
      <c r="H113" s="317">
        <f t="shared" si="111"/>
        <v>0</v>
      </c>
      <c r="I113" s="317">
        <f t="shared" si="111"/>
        <v>0</v>
      </c>
      <c r="J113" s="317">
        <f t="shared" si="111"/>
        <v>150000000</v>
      </c>
      <c r="K113" s="317">
        <f t="shared" si="111"/>
        <v>0</v>
      </c>
      <c r="L113" s="317">
        <f t="shared" si="111"/>
        <v>150000000</v>
      </c>
      <c r="M113" s="317">
        <f t="shared" si="111"/>
        <v>0</v>
      </c>
      <c r="N113" s="317">
        <f t="shared" si="111"/>
        <v>150000000</v>
      </c>
      <c r="O113" s="317">
        <f t="shared" si="111"/>
        <v>0</v>
      </c>
      <c r="P113" s="317">
        <f t="shared" si="111"/>
        <v>0</v>
      </c>
      <c r="Q113" s="317">
        <f t="shared" si="111"/>
        <v>0</v>
      </c>
      <c r="R113" s="317">
        <f t="shared" si="111"/>
        <v>0</v>
      </c>
      <c r="S113" s="317">
        <f t="shared" si="111"/>
        <v>0</v>
      </c>
      <c r="T113" s="317">
        <f t="shared" si="111"/>
        <v>0</v>
      </c>
      <c r="U113" s="50">
        <f>+U114+U115+U116+U117</f>
        <v>450000000</v>
      </c>
      <c r="V113" s="692"/>
      <c r="W113" s="692"/>
      <c r="X113" s="692"/>
      <c r="Y113" s="692"/>
      <c r="Z113" s="692"/>
      <c r="AA113" s="692"/>
      <c r="AB113" s="692"/>
      <c r="AC113" s="692"/>
      <c r="AE113" s="638"/>
      <c r="AF113" s="638"/>
      <c r="AH113" s="639"/>
      <c r="AS113" s="638">
        <f t="shared" si="56"/>
        <v>0</v>
      </c>
      <c r="AT113" s="638">
        <f t="shared" si="57"/>
        <v>150000000</v>
      </c>
      <c r="AU113" s="638">
        <f t="shared" si="58"/>
        <v>0</v>
      </c>
      <c r="AV113" s="638">
        <f t="shared" si="59"/>
        <v>150000000</v>
      </c>
      <c r="AW113" s="638">
        <f t="shared" si="60"/>
        <v>0</v>
      </c>
      <c r="AX113" s="638">
        <f t="shared" si="61"/>
        <v>150000000</v>
      </c>
    </row>
    <row r="114" spans="1:50" s="624" customFormat="1">
      <c r="A114" s="51" t="s">
        <v>73</v>
      </c>
      <c r="B114" s="182" t="s">
        <v>158</v>
      </c>
      <c r="C114" s="304"/>
      <c r="D114" s="52">
        <v>0</v>
      </c>
      <c r="E114" s="52">
        <f t="shared" ref="E114:E117" si="112">F114-D114</f>
        <v>0</v>
      </c>
      <c r="F114" s="52">
        <v>0</v>
      </c>
      <c r="G114" s="52"/>
      <c r="H114" s="52">
        <f t="shared" si="83"/>
        <v>0</v>
      </c>
      <c r="I114" s="52"/>
      <c r="J114" s="52">
        <v>150000000</v>
      </c>
      <c r="K114" s="52">
        <f t="shared" ref="K114:K117" si="113">L114-J114</f>
        <v>0</v>
      </c>
      <c r="L114" s="52">
        <v>150000000</v>
      </c>
      <c r="M114" s="52"/>
      <c r="N114" s="52">
        <f t="shared" si="85"/>
        <v>150000000</v>
      </c>
      <c r="O114" s="52"/>
      <c r="P114" s="52">
        <v>0</v>
      </c>
      <c r="Q114" s="52">
        <f t="shared" ref="Q114:Q117" si="114">R114-P114</f>
        <v>0</v>
      </c>
      <c r="R114" s="52">
        <v>0</v>
      </c>
      <c r="S114" s="52"/>
      <c r="T114" s="52">
        <f t="shared" si="87"/>
        <v>0</v>
      </c>
      <c r="U114" s="52">
        <f>SUM(C114:O114)</f>
        <v>450000000</v>
      </c>
      <c r="V114" s="693"/>
      <c r="W114" s="693"/>
      <c r="X114" s="693"/>
      <c r="Y114" s="693"/>
      <c r="Z114" s="693"/>
      <c r="AA114" s="693"/>
      <c r="AB114" s="693"/>
      <c r="AC114" s="693"/>
      <c r="AE114" s="638"/>
      <c r="AF114" s="638"/>
      <c r="AH114" s="639"/>
      <c r="AS114" s="638">
        <f t="shared" si="56"/>
        <v>0</v>
      </c>
      <c r="AT114" s="638">
        <f t="shared" si="57"/>
        <v>150000000</v>
      </c>
      <c r="AU114" s="638">
        <f t="shared" si="58"/>
        <v>0</v>
      </c>
      <c r="AV114" s="638">
        <f t="shared" si="59"/>
        <v>150000000</v>
      </c>
      <c r="AW114" s="638">
        <f t="shared" si="60"/>
        <v>0</v>
      </c>
      <c r="AX114" s="638">
        <f t="shared" si="61"/>
        <v>150000000</v>
      </c>
    </row>
    <row r="115" spans="1:50" s="624" customFormat="1">
      <c r="A115" s="51" t="s">
        <v>75</v>
      </c>
      <c r="B115" s="182" t="s">
        <v>159</v>
      </c>
      <c r="C115" s="304"/>
      <c r="D115" s="52">
        <v>0</v>
      </c>
      <c r="E115" s="52">
        <f t="shared" si="112"/>
        <v>0</v>
      </c>
      <c r="F115" s="52">
        <v>0</v>
      </c>
      <c r="G115" s="52"/>
      <c r="H115" s="52">
        <f t="shared" si="83"/>
        <v>0</v>
      </c>
      <c r="I115" s="52"/>
      <c r="J115" s="52">
        <v>0</v>
      </c>
      <c r="K115" s="52">
        <f t="shared" si="113"/>
        <v>0</v>
      </c>
      <c r="L115" s="52">
        <v>0</v>
      </c>
      <c r="M115" s="52"/>
      <c r="N115" s="52">
        <f t="shared" si="85"/>
        <v>0</v>
      </c>
      <c r="O115" s="52"/>
      <c r="P115" s="52">
        <v>0</v>
      </c>
      <c r="Q115" s="52">
        <f t="shared" si="114"/>
        <v>0</v>
      </c>
      <c r="R115" s="52">
        <v>0</v>
      </c>
      <c r="S115" s="52"/>
      <c r="T115" s="52">
        <f t="shared" si="87"/>
        <v>0</v>
      </c>
      <c r="U115" s="52">
        <f>SUM(C115:O115)</f>
        <v>0</v>
      </c>
      <c r="V115" s="693"/>
      <c r="W115" s="693"/>
      <c r="X115" s="693"/>
      <c r="Y115" s="693"/>
      <c r="Z115" s="693"/>
      <c r="AA115" s="693"/>
      <c r="AB115" s="693"/>
      <c r="AC115" s="693"/>
      <c r="AE115" s="638"/>
      <c r="AF115" s="638"/>
      <c r="AH115" s="639"/>
      <c r="AS115" s="638">
        <f t="shared" si="56"/>
        <v>0</v>
      </c>
      <c r="AT115" s="638">
        <f t="shared" si="57"/>
        <v>0</v>
      </c>
      <c r="AU115" s="638">
        <f t="shared" si="58"/>
        <v>0</v>
      </c>
      <c r="AV115" s="638">
        <f t="shared" si="59"/>
        <v>0</v>
      </c>
      <c r="AW115" s="638">
        <f t="shared" si="60"/>
        <v>0</v>
      </c>
      <c r="AX115" s="638">
        <f t="shared" si="61"/>
        <v>0</v>
      </c>
    </row>
    <row r="116" spans="1:50" s="624" customFormat="1">
      <c r="A116" s="51" t="s">
        <v>77</v>
      </c>
      <c r="B116" s="182" t="s">
        <v>160</v>
      </c>
      <c r="C116" s="304"/>
      <c r="D116" s="52">
        <v>0</v>
      </c>
      <c r="E116" s="52">
        <f t="shared" si="112"/>
        <v>0</v>
      </c>
      <c r="F116" s="52">
        <v>0</v>
      </c>
      <c r="G116" s="52"/>
      <c r="H116" s="52">
        <f t="shared" si="83"/>
        <v>0</v>
      </c>
      <c r="I116" s="52"/>
      <c r="J116" s="52">
        <v>0</v>
      </c>
      <c r="K116" s="52">
        <f t="shared" si="113"/>
        <v>0</v>
      </c>
      <c r="L116" s="52">
        <v>0</v>
      </c>
      <c r="M116" s="52"/>
      <c r="N116" s="52">
        <f t="shared" si="85"/>
        <v>0</v>
      </c>
      <c r="O116" s="52"/>
      <c r="P116" s="52">
        <v>0</v>
      </c>
      <c r="Q116" s="52">
        <f t="shared" si="114"/>
        <v>0</v>
      </c>
      <c r="R116" s="52">
        <v>0</v>
      </c>
      <c r="S116" s="52"/>
      <c r="T116" s="52">
        <f t="shared" si="87"/>
        <v>0</v>
      </c>
      <c r="U116" s="52">
        <f>SUM(C116:O116)</f>
        <v>0</v>
      </c>
      <c r="V116" s="693"/>
      <c r="W116" s="693"/>
      <c r="X116" s="693"/>
      <c r="Y116" s="693"/>
      <c r="Z116" s="693"/>
      <c r="AA116" s="693"/>
      <c r="AB116" s="693"/>
      <c r="AC116" s="693"/>
      <c r="AE116" s="638"/>
      <c r="AF116" s="638"/>
      <c r="AH116" s="639"/>
      <c r="AS116" s="638">
        <f t="shared" si="56"/>
        <v>0</v>
      </c>
      <c r="AT116" s="638">
        <f t="shared" si="57"/>
        <v>0</v>
      </c>
      <c r="AU116" s="638">
        <f t="shared" si="58"/>
        <v>0</v>
      </c>
      <c r="AV116" s="638">
        <f t="shared" si="59"/>
        <v>0</v>
      </c>
      <c r="AW116" s="638">
        <f t="shared" si="60"/>
        <v>0</v>
      </c>
      <c r="AX116" s="638">
        <f t="shared" si="61"/>
        <v>0</v>
      </c>
    </row>
    <row r="117" spans="1:50" s="628" customFormat="1" ht="12" thickBot="1">
      <c r="A117" s="53" t="s">
        <v>79</v>
      </c>
      <c r="B117" s="329" t="s">
        <v>161</v>
      </c>
      <c r="C117" s="304"/>
      <c r="D117" s="52">
        <v>0</v>
      </c>
      <c r="E117" s="52">
        <f t="shared" si="112"/>
        <v>0</v>
      </c>
      <c r="F117" s="52"/>
      <c r="G117" s="52"/>
      <c r="H117" s="52">
        <f t="shared" si="83"/>
        <v>0</v>
      </c>
      <c r="I117" s="52"/>
      <c r="J117" s="52">
        <v>0</v>
      </c>
      <c r="K117" s="52">
        <f t="shared" si="113"/>
        <v>0</v>
      </c>
      <c r="L117" s="52">
        <v>0</v>
      </c>
      <c r="M117" s="52"/>
      <c r="N117" s="52">
        <f t="shared" si="85"/>
        <v>0</v>
      </c>
      <c r="O117" s="52"/>
      <c r="P117" s="52">
        <v>0</v>
      </c>
      <c r="Q117" s="52">
        <f t="shared" si="114"/>
        <v>0</v>
      </c>
      <c r="R117" s="52">
        <v>0</v>
      </c>
      <c r="S117" s="52"/>
      <c r="T117" s="52">
        <f t="shared" si="87"/>
        <v>0</v>
      </c>
      <c r="U117" s="52">
        <f>SUM(C117:O117)</f>
        <v>0</v>
      </c>
      <c r="V117" s="693"/>
      <c r="W117" s="693"/>
      <c r="X117" s="693"/>
      <c r="Y117" s="693"/>
      <c r="Z117" s="693"/>
      <c r="AA117" s="693"/>
      <c r="AB117" s="693"/>
      <c r="AC117" s="693"/>
      <c r="AE117" s="638"/>
      <c r="AF117" s="638"/>
      <c r="AH117" s="639"/>
      <c r="AS117" s="638">
        <f t="shared" si="56"/>
        <v>0</v>
      </c>
      <c r="AT117" s="638">
        <f t="shared" si="57"/>
        <v>0</v>
      </c>
      <c r="AU117" s="638">
        <f t="shared" si="58"/>
        <v>0</v>
      </c>
      <c r="AV117" s="638">
        <f t="shared" si="59"/>
        <v>0</v>
      </c>
      <c r="AW117" s="638">
        <f t="shared" si="60"/>
        <v>0</v>
      </c>
      <c r="AX117" s="638">
        <f t="shared" si="61"/>
        <v>0</v>
      </c>
    </row>
    <row r="118" spans="1:50" s="624" customFormat="1" ht="12" thickBot="1">
      <c r="A118" s="49" t="s">
        <v>162</v>
      </c>
      <c r="B118" s="184" t="s">
        <v>305</v>
      </c>
      <c r="C118" s="321">
        <f>+C119+C120+C122+C123+C121</f>
        <v>735271000</v>
      </c>
      <c r="D118" s="321">
        <f t="shared" ref="D118:U118" si="115">+D119+D120+D122+D123+D121</f>
        <v>739380699</v>
      </c>
      <c r="E118" s="321">
        <f t="shared" si="115"/>
        <v>-921838</v>
      </c>
      <c r="F118" s="321">
        <f t="shared" si="115"/>
        <v>738458861</v>
      </c>
      <c r="G118" s="321">
        <f t="shared" si="115"/>
        <v>0</v>
      </c>
      <c r="H118" s="321">
        <f t="shared" si="115"/>
        <v>738458861</v>
      </c>
      <c r="I118" s="321">
        <f t="shared" si="115"/>
        <v>103403000</v>
      </c>
      <c r="J118" s="321">
        <f t="shared" si="115"/>
        <v>105731589</v>
      </c>
      <c r="K118" s="321">
        <f t="shared" si="115"/>
        <v>6371213</v>
      </c>
      <c r="L118" s="321">
        <f t="shared" si="115"/>
        <v>112102802</v>
      </c>
      <c r="M118" s="321">
        <f t="shared" si="115"/>
        <v>0</v>
      </c>
      <c r="N118" s="321">
        <f t="shared" si="115"/>
        <v>112102802</v>
      </c>
      <c r="O118" s="321">
        <f t="shared" si="115"/>
        <v>69531000</v>
      </c>
      <c r="P118" s="321">
        <f t="shared" si="115"/>
        <v>70174128</v>
      </c>
      <c r="Q118" s="321">
        <f t="shared" si="115"/>
        <v>-2428470</v>
      </c>
      <c r="R118" s="321">
        <f t="shared" si="115"/>
        <v>67745658</v>
      </c>
      <c r="S118" s="321">
        <f t="shared" si="115"/>
        <v>0</v>
      </c>
      <c r="T118" s="321">
        <f t="shared" si="115"/>
        <v>67745658</v>
      </c>
      <c r="U118" s="321">
        <f t="shared" si="115"/>
        <v>3459889989</v>
      </c>
      <c r="V118" s="92"/>
      <c r="W118" s="92"/>
      <c r="X118" s="92"/>
      <c r="Y118" s="92"/>
      <c r="Z118" s="92"/>
      <c r="AA118" s="92"/>
      <c r="AB118" s="92"/>
      <c r="AC118" s="92"/>
      <c r="AE118" s="638"/>
      <c r="AF118" s="638"/>
      <c r="AH118" s="639"/>
      <c r="AS118" s="638">
        <f t="shared" si="56"/>
        <v>908205000</v>
      </c>
      <c r="AT118" s="638">
        <f t="shared" si="57"/>
        <v>915286416</v>
      </c>
      <c r="AU118" s="638">
        <f t="shared" si="58"/>
        <v>3020905</v>
      </c>
      <c r="AV118" s="638">
        <f t="shared" si="59"/>
        <v>918307321</v>
      </c>
      <c r="AW118" s="638">
        <f t="shared" si="60"/>
        <v>0</v>
      </c>
      <c r="AX118" s="638">
        <f t="shared" si="61"/>
        <v>918307321</v>
      </c>
    </row>
    <row r="119" spans="1:50" s="624" customFormat="1">
      <c r="A119" s="51" t="s">
        <v>85</v>
      </c>
      <c r="B119" s="182" t="s">
        <v>164</v>
      </c>
      <c r="C119" s="304"/>
      <c r="D119" s="52">
        <v>0</v>
      </c>
      <c r="E119" s="52">
        <f t="shared" ref="E119:E123" si="116">F119-D119</f>
        <v>0</v>
      </c>
      <c r="F119" s="52">
        <v>0</v>
      </c>
      <c r="G119" s="52"/>
      <c r="H119" s="52">
        <f t="shared" si="83"/>
        <v>0</v>
      </c>
      <c r="I119" s="52"/>
      <c r="J119" s="52">
        <v>0</v>
      </c>
      <c r="K119" s="52">
        <f t="shared" ref="K119:K123" si="117">L119-J119</f>
        <v>0</v>
      </c>
      <c r="L119" s="52">
        <v>0</v>
      </c>
      <c r="M119" s="52"/>
      <c r="N119" s="52">
        <f t="shared" si="85"/>
        <v>0</v>
      </c>
      <c r="O119" s="52"/>
      <c r="P119" s="52">
        <v>0</v>
      </c>
      <c r="Q119" s="52">
        <f t="shared" ref="Q119:Q123" si="118">R119-P119</f>
        <v>0</v>
      </c>
      <c r="R119" s="52">
        <v>0</v>
      </c>
      <c r="S119" s="52"/>
      <c r="T119" s="52">
        <f t="shared" si="87"/>
        <v>0</v>
      </c>
      <c r="U119" s="52">
        <f>SUM(C119:O119)</f>
        <v>0</v>
      </c>
      <c r="V119" s="693"/>
      <c r="W119" s="693"/>
      <c r="X119" s="693"/>
      <c r="Y119" s="693"/>
      <c r="Z119" s="693"/>
      <c r="AA119" s="693"/>
      <c r="AB119" s="693"/>
      <c r="AC119" s="693"/>
      <c r="AE119" s="638"/>
      <c r="AF119" s="638"/>
      <c r="AH119" s="639"/>
      <c r="AS119" s="638">
        <f t="shared" si="56"/>
        <v>0</v>
      </c>
      <c r="AT119" s="638">
        <f t="shared" si="57"/>
        <v>0</v>
      </c>
      <c r="AU119" s="638">
        <f t="shared" si="58"/>
        <v>0</v>
      </c>
      <c r="AV119" s="638">
        <f t="shared" si="59"/>
        <v>0</v>
      </c>
      <c r="AW119" s="638">
        <f t="shared" si="60"/>
        <v>0</v>
      </c>
      <c r="AX119" s="638">
        <f t="shared" si="61"/>
        <v>0</v>
      </c>
    </row>
    <row r="120" spans="1:50" s="624" customFormat="1">
      <c r="A120" s="51" t="s">
        <v>86</v>
      </c>
      <c r="B120" s="182" t="s">
        <v>165</v>
      </c>
      <c r="C120" s="304">
        <v>28589000</v>
      </c>
      <c r="D120" s="52">
        <v>28589105</v>
      </c>
      <c r="E120" s="52">
        <f t="shared" si="116"/>
        <v>0</v>
      </c>
      <c r="F120" s="52">
        <v>28589105</v>
      </c>
      <c r="G120" s="52"/>
      <c r="H120" s="52">
        <f t="shared" si="83"/>
        <v>28589105</v>
      </c>
      <c r="I120" s="52"/>
      <c r="J120" s="52">
        <v>0</v>
      </c>
      <c r="K120" s="52">
        <f t="shared" si="117"/>
        <v>0</v>
      </c>
      <c r="L120" s="52">
        <v>0</v>
      </c>
      <c r="M120" s="52"/>
      <c r="N120" s="52">
        <f t="shared" si="85"/>
        <v>0</v>
      </c>
      <c r="O120" s="52"/>
      <c r="P120" s="52">
        <v>0</v>
      </c>
      <c r="Q120" s="52">
        <f t="shared" si="118"/>
        <v>0</v>
      </c>
      <c r="R120" s="52">
        <v>0</v>
      </c>
      <c r="S120" s="52"/>
      <c r="T120" s="52">
        <f t="shared" si="87"/>
        <v>0</v>
      </c>
      <c r="U120" s="52">
        <f>SUM(C120:O120)</f>
        <v>114356315</v>
      </c>
      <c r="V120" s="693"/>
      <c r="W120" s="693"/>
      <c r="X120" s="693"/>
      <c r="Y120" s="693"/>
      <c r="Z120" s="693"/>
      <c r="AA120" s="693"/>
      <c r="AB120" s="693"/>
      <c r="AC120" s="693"/>
      <c r="AE120" s="638"/>
      <c r="AF120" s="638"/>
      <c r="AH120" s="639"/>
      <c r="AS120" s="638">
        <f t="shared" si="56"/>
        <v>28589000</v>
      </c>
      <c r="AT120" s="638">
        <f t="shared" si="57"/>
        <v>28589105</v>
      </c>
      <c r="AU120" s="638">
        <f t="shared" si="58"/>
        <v>0</v>
      </c>
      <c r="AV120" s="638">
        <f t="shared" si="59"/>
        <v>28589105</v>
      </c>
      <c r="AW120" s="638">
        <f t="shared" si="60"/>
        <v>0</v>
      </c>
      <c r="AX120" s="638">
        <f t="shared" si="61"/>
        <v>28589105</v>
      </c>
    </row>
    <row r="121" spans="1:50" s="624" customFormat="1">
      <c r="A121" s="51" t="s">
        <v>87</v>
      </c>
      <c r="B121" s="182" t="s">
        <v>180</v>
      </c>
      <c r="C121" s="304">
        <v>706682000</v>
      </c>
      <c r="D121" s="52">
        <v>710791594</v>
      </c>
      <c r="E121" s="52">
        <f t="shared" si="116"/>
        <v>-921838</v>
      </c>
      <c r="F121" s="52">
        <v>709869756</v>
      </c>
      <c r="G121" s="52"/>
      <c r="H121" s="52">
        <f t="shared" si="83"/>
        <v>709869756</v>
      </c>
      <c r="I121" s="52">
        <v>103403000</v>
      </c>
      <c r="J121" s="52">
        <v>105731589</v>
      </c>
      <c r="K121" s="52">
        <f t="shared" si="117"/>
        <v>6371213</v>
      </c>
      <c r="L121" s="52">
        <v>112102802</v>
      </c>
      <c r="M121" s="52"/>
      <c r="N121" s="52">
        <f t="shared" si="85"/>
        <v>112102802</v>
      </c>
      <c r="O121" s="52">
        <v>69531000</v>
      </c>
      <c r="P121" s="52">
        <v>70174128</v>
      </c>
      <c r="Q121" s="52">
        <f t="shared" si="118"/>
        <v>-2428470</v>
      </c>
      <c r="R121" s="52">
        <v>67745658</v>
      </c>
      <c r="S121" s="52"/>
      <c r="T121" s="52">
        <f t="shared" si="87"/>
        <v>67745658</v>
      </c>
      <c r="U121" s="52">
        <f>SUM(C121:O121)</f>
        <v>3345533674</v>
      </c>
      <c r="V121" s="693"/>
      <c r="W121" s="693">
        <f>SUM(C121,I121,O121)</f>
        <v>879616000</v>
      </c>
      <c r="X121" s="693">
        <f t="shared" ref="X121:AB121" si="119">SUM(D121,J121,P121)</f>
        <v>886697311</v>
      </c>
      <c r="Y121" s="693">
        <f t="shared" si="119"/>
        <v>3020905</v>
      </c>
      <c r="Z121" s="693">
        <f t="shared" si="119"/>
        <v>889718216</v>
      </c>
      <c r="AA121" s="693">
        <f t="shared" si="119"/>
        <v>0</v>
      </c>
      <c r="AB121" s="693">
        <f t="shared" si="119"/>
        <v>889718216</v>
      </c>
      <c r="AC121" s="693"/>
      <c r="AE121" s="638"/>
      <c r="AF121" s="638"/>
      <c r="AH121" s="639"/>
      <c r="AS121" s="638">
        <f t="shared" si="56"/>
        <v>879616000</v>
      </c>
      <c r="AT121" s="638">
        <f t="shared" si="57"/>
        <v>886697311</v>
      </c>
      <c r="AU121" s="638">
        <f t="shared" si="58"/>
        <v>3020905</v>
      </c>
      <c r="AV121" s="638">
        <f t="shared" si="59"/>
        <v>889718216</v>
      </c>
      <c r="AW121" s="638">
        <f t="shared" si="60"/>
        <v>0</v>
      </c>
      <c r="AX121" s="638">
        <f t="shared" si="61"/>
        <v>889718216</v>
      </c>
    </row>
    <row r="122" spans="1:50" s="628" customFormat="1">
      <c r="A122" s="51" t="s">
        <v>88</v>
      </c>
      <c r="B122" s="182" t="s">
        <v>166</v>
      </c>
      <c r="C122" s="304"/>
      <c r="D122" s="52">
        <v>0</v>
      </c>
      <c r="E122" s="52">
        <f t="shared" si="116"/>
        <v>0</v>
      </c>
      <c r="F122" s="52">
        <v>0</v>
      </c>
      <c r="G122" s="52"/>
      <c r="H122" s="52">
        <f t="shared" si="83"/>
        <v>0</v>
      </c>
      <c r="I122" s="52"/>
      <c r="J122" s="52">
        <v>0</v>
      </c>
      <c r="K122" s="52">
        <f t="shared" si="117"/>
        <v>0</v>
      </c>
      <c r="L122" s="52">
        <v>0</v>
      </c>
      <c r="M122" s="52"/>
      <c r="N122" s="52">
        <f t="shared" si="85"/>
        <v>0</v>
      </c>
      <c r="O122" s="52"/>
      <c r="P122" s="52">
        <v>0</v>
      </c>
      <c r="Q122" s="52">
        <f t="shared" si="118"/>
        <v>0</v>
      </c>
      <c r="R122" s="52">
        <v>0</v>
      </c>
      <c r="S122" s="52"/>
      <c r="T122" s="52">
        <f t="shared" si="87"/>
        <v>0</v>
      </c>
      <c r="U122" s="52">
        <f>SUM(C122:O122)</f>
        <v>0</v>
      </c>
      <c r="V122" s="693"/>
      <c r="W122" s="693"/>
      <c r="X122" s="693"/>
      <c r="Y122" s="693"/>
      <c r="Z122" s="693"/>
      <c r="AA122" s="693"/>
      <c r="AB122" s="693"/>
      <c r="AC122" s="693"/>
      <c r="AE122" s="638"/>
      <c r="AF122" s="638"/>
      <c r="AH122" s="639"/>
      <c r="AS122" s="638">
        <f t="shared" si="56"/>
        <v>0</v>
      </c>
      <c r="AT122" s="638">
        <f t="shared" si="57"/>
        <v>0</v>
      </c>
      <c r="AU122" s="638">
        <f t="shared" si="58"/>
        <v>0</v>
      </c>
      <c r="AV122" s="638">
        <f t="shared" si="59"/>
        <v>0</v>
      </c>
      <c r="AW122" s="638">
        <f t="shared" si="60"/>
        <v>0</v>
      </c>
      <c r="AX122" s="638">
        <f t="shared" si="61"/>
        <v>0</v>
      </c>
    </row>
    <row r="123" spans="1:50" s="628" customFormat="1" ht="12" thickBot="1">
      <c r="A123" s="53" t="s">
        <v>181</v>
      </c>
      <c r="B123" s="329" t="s">
        <v>167</v>
      </c>
      <c r="C123" s="304"/>
      <c r="D123" s="52">
        <v>0</v>
      </c>
      <c r="E123" s="52">
        <f t="shared" si="116"/>
        <v>0</v>
      </c>
      <c r="F123" s="52">
        <v>0</v>
      </c>
      <c r="G123" s="52"/>
      <c r="H123" s="52">
        <f t="shared" si="83"/>
        <v>0</v>
      </c>
      <c r="I123" s="52"/>
      <c r="J123" s="52">
        <v>0</v>
      </c>
      <c r="K123" s="52">
        <f t="shared" si="117"/>
        <v>0</v>
      </c>
      <c r="L123" s="52">
        <v>0</v>
      </c>
      <c r="M123" s="52"/>
      <c r="N123" s="52">
        <f t="shared" si="85"/>
        <v>0</v>
      </c>
      <c r="O123" s="52"/>
      <c r="P123" s="52">
        <v>0</v>
      </c>
      <c r="Q123" s="52">
        <f t="shared" si="118"/>
        <v>0</v>
      </c>
      <c r="R123" s="52">
        <v>0</v>
      </c>
      <c r="S123" s="52"/>
      <c r="T123" s="52">
        <f t="shared" si="87"/>
        <v>0</v>
      </c>
      <c r="U123" s="52">
        <f>SUM(C123:O123)</f>
        <v>0</v>
      </c>
      <c r="V123" s="693"/>
      <c r="W123" s="693"/>
      <c r="X123" s="693"/>
      <c r="Y123" s="693"/>
      <c r="Z123" s="693"/>
      <c r="AA123" s="693"/>
      <c r="AB123" s="693"/>
      <c r="AC123" s="693"/>
      <c r="AE123" s="638"/>
      <c r="AF123" s="638"/>
      <c r="AH123" s="639"/>
      <c r="AS123" s="638">
        <f t="shared" si="56"/>
        <v>0</v>
      </c>
      <c r="AT123" s="638">
        <f t="shared" si="57"/>
        <v>0</v>
      </c>
      <c r="AU123" s="638">
        <f t="shared" si="58"/>
        <v>0</v>
      </c>
      <c r="AV123" s="638">
        <f t="shared" si="59"/>
        <v>0</v>
      </c>
      <c r="AW123" s="638">
        <f t="shared" si="60"/>
        <v>0</v>
      </c>
      <c r="AX123" s="638">
        <f t="shared" si="61"/>
        <v>0</v>
      </c>
    </row>
    <row r="124" spans="1:50" s="628" customFormat="1" ht="12" thickBot="1">
      <c r="A124" s="49" t="s">
        <v>89</v>
      </c>
      <c r="B124" s="184" t="s">
        <v>168</v>
      </c>
      <c r="C124" s="335">
        <f>+C125+C126+C127+C128</f>
        <v>0</v>
      </c>
      <c r="D124" s="335">
        <v>0</v>
      </c>
      <c r="E124" s="335">
        <f t="shared" ref="E124:S124" si="120">+E125+E126+E127+E128</f>
        <v>0</v>
      </c>
      <c r="F124" s="335">
        <v>0</v>
      </c>
      <c r="G124" s="335">
        <f t="shared" si="120"/>
        <v>0</v>
      </c>
      <c r="H124" s="335">
        <f t="shared" si="120"/>
        <v>0</v>
      </c>
      <c r="I124" s="335">
        <f t="shared" si="120"/>
        <v>0</v>
      </c>
      <c r="J124" s="335">
        <v>0</v>
      </c>
      <c r="K124" s="335">
        <f t="shared" si="120"/>
        <v>0</v>
      </c>
      <c r="L124" s="335">
        <v>0</v>
      </c>
      <c r="M124" s="335">
        <f t="shared" si="120"/>
        <v>0</v>
      </c>
      <c r="N124" s="335">
        <f t="shared" si="120"/>
        <v>0</v>
      </c>
      <c r="O124" s="335">
        <f t="shared" si="120"/>
        <v>0</v>
      </c>
      <c r="P124" s="335">
        <v>0</v>
      </c>
      <c r="Q124" s="335">
        <f t="shared" si="120"/>
        <v>0</v>
      </c>
      <c r="R124" s="335">
        <v>0</v>
      </c>
      <c r="S124" s="335">
        <f t="shared" si="120"/>
        <v>0</v>
      </c>
      <c r="T124" s="335">
        <f t="shared" ref="T124" si="121">+T125+T126+T127+T128</f>
        <v>0</v>
      </c>
      <c r="U124" s="56">
        <f>+U125+U126+U127+U128</f>
        <v>0</v>
      </c>
      <c r="V124" s="698"/>
      <c r="W124" s="698"/>
      <c r="X124" s="698"/>
      <c r="Y124" s="698"/>
      <c r="Z124" s="698"/>
      <c r="AA124" s="698"/>
      <c r="AB124" s="698"/>
      <c r="AC124" s="698"/>
      <c r="AE124" s="638"/>
      <c r="AF124" s="638"/>
      <c r="AH124" s="639"/>
      <c r="AS124" s="638">
        <f t="shared" si="56"/>
        <v>0</v>
      </c>
      <c r="AT124" s="638">
        <f t="shared" si="57"/>
        <v>0</v>
      </c>
      <c r="AU124" s="638">
        <f t="shared" si="58"/>
        <v>0</v>
      </c>
      <c r="AV124" s="638">
        <f t="shared" si="59"/>
        <v>0</v>
      </c>
      <c r="AW124" s="638">
        <f t="shared" si="60"/>
        <v>0</v>
      </c>
      <c r="AX124" s="638">
        <f t="shared" si="61"/>
        <v>0</v>
      </c>
    </row>
    <row r="125" spans="1:50" s="628" customFormat="1">
      <c r="A125" s="51" t="s">
        <v>91</v>
      </c>
      <c r="B125" s="182" t="s">
        <v>169</v>
      </c>
      <c r="C125" s="304"/>
      <c r="D125" s="52">
        <v>0</v>
      </c>
      <c r="E125" s="52">
        <f t="shared" ref="E125:E128" si="122">F125-D125</f>
        <v>0</v>
      </c>
      <c r="F125" s="52">
        <v>0</v>
      </c>
      <c r="G125" s="52"/>
      <c r="H125" s="52">
        <f t="shared" si="83"/>
        <v>0</v>
      </c>
      <c r="I125" s="52"/>
      <c r="J125" s="52">
        <v>0</v>
      </c>
      <c r="K125" s="52">
        <f t="shared" ref="K125:K128" si="123">L125-J125</f>
        <v>0</v>
      </c>
      <c r="L125" s="52">
        <v>0</v>
      </c>
      <c r="M125" s="52"/>
      <c r="N125" s="52">
        <f t="shared" si="85"/>
        <v>0</v>
      </c>
      <c r="O125" s="52"/>
      <c r="P125" s="52">
        <v>0</v>
      </c>
      <c r="Q125" s="52">
        <f t="shared" ref="Q125:Q128" si="124">R125-P125</f>
        <v>0</v>
      </c>
      <c r="R125" s="52">
        <v>0</v>
      </c>
      <c r="S125" s="52"/>
      <c r="T125" s="52">
        <f t="shared" si="87"/>
        <v>0</v>
      </c>
      <c r="U125" s="52">
        <f>SUM(C125:O125)</f>
        <v>0</v>
      </c>
      <c r="V125" s="693"/>
      <c r="W125" s="693"/>
      <c r="X125" s="693"/>
      <c r="Y125" s="693"/>
      <c r="Z125" s="693"/>
      <c r="AA125" s="693"/>
      <c r="AB125" s="693"/>
      <c r="AC125" s="693"/>
      <c r="AE125" s="638"/>
      <c r="AF125" s="638"/>
      <c r="AH125" s="639"/>
      <c r="AS125" s="638">
        <f t="shared" si="56"/>
        <v>0</v>
      </c>
      <c r="AT125" s="638">
        <f t="shared" si="57"/>
        <v>0</v>
      </c>
      <c r="AU125" s="638">
        <f t="shared" si="58"/>
        <v>0</v>
      </c>
      <c r="AV125" s="638">
        <f t="shared" si="59"/>
        <v>0</v>
      </c>
      <c r="AW125" s="638">
        <f t="shared" si="60"/>
        <v>0</v>
      </c>
      <c r="AX125" s="638">
        <f t="shared" si="61"/>
        <v>0</v>
      </c>
    </row>
    <row r="126" spans="1:50" s="628" customFormat="1">
      <c r="A126" s="51" t="s">
        <v>92</v>
      </c>
      <c r="B126" s="182" t="s">
        <v>170</v>
      </c>
      <c r="C126" s="304"/>
      <c r="D126" s="52">
        <v>0</v>
      </c>
      <c r="E126" s="52">
        <f t="shared" si="122"/>
        <v>0</v>
      </c>
      <c r="F126" s="52">
        <v>0</v>
      </c>
      <c r="G126" s="52"/>
      <c r="H126" s="52">
        <f t="shared" si="83"/>
        <v>0</v>
      </c>
      <c r="I126" s="52"/>
      <c r="J126" s="52">
        <v>0</v>
      </c>
      <c r="K126" s="52">
        <f t="shared" si="123"/>
        <v>0</v>
      </c>
      <c r="L126" s="52">
        <v>0</v>
      </c>
      <c r="M126" s="52"/>
      <c r="N126" s="52">
        <f t="shared" si="85"/>
        <v>0</v>
      </c>
      <c r="O126" s="52"/>
      <c r="P126" s="52">
        <v>0</v>
      </c>
      <c r="Q126" s="52">
        <f t="shared" si="124"/>
        <v>0</v>
      </c>
      <c r="R126" s="52">
        <v>0</v>
      </c>
      <c r="S126" s="52"/>
      <c r="T126" s="52">
        <f t="shared" si="87"/>
        <v>0</v>
      </c>
      <c r="U126" s="52">
        <f>SUM(C126:O126)</f>
        <v>0</v>
      </c>
      <c r="V126" s="693"/>
      <c r="W126" s="693"/>
      <c r="X126" s="693"/>
      <c r="Y126" s="693"/>
      <c r="Z126" s="693"/>
      <c r="AA126" s="693"/>
      <c r="AB126" s="693"/>
      <c r="AC126" s="693"/>
      <c r="AE126" s="638"/>
      <c r="AF126" s="638"/>
      <c r="AH126" s="639"/>
      <c r="AS126" s="638">
        <f t="shared" si="56"/>
        <v>0</v>
      </c>
      <c r="AT126" s="638">
        <f t="shared" si="57"/>
        <v>0</v>
      </c>
      <c r="AU126" s="638">
        <f t="shared" si="58"/>
        <v>0</v>
      </c>
      <c r="AV126" s="638">
        <f t="shared" si="59"/>
        <v>0</v>
      </c>
      <c r="AW126" s="638">
        <f t="shared" si="60"/>
        <v>0</v>
      </c>
      <c r="AX126" s="638">
        <f t="shared" si="61"/>
        <v>0</v>
      </c>
    </row>
    <row r="127" spans="1:50" s="628" customFormat="1">
      <c r="A127" s="51" t="s">
        <v>93</v>
      </c>
      <c r="B127" s="182" t="s">
        <v>171</v>
      </c>
      <c r="C127" s="304"/>
      <c r="D127" s="52">
        <v>0</v>
      </c>
      <c r="E127" s="52">
        <f t="shared" si="122"/>
        <v>0</v>
      </c>
      <c r="F127" s="52">
        <v>0</v>
      </c>
      <c r="G127" s="52"/>
      <c r="H127" s="52">
        <f t="shared" si="83"/>
        <v>0</v>
      </c>
      <c r="I127" s="52"/>
      <c r="J127" s="52">
        <v>0</v>
      </c>
      <c r="K127" s="52">
        <f t="shared" si="123"/>
        <v>0</v>
      </c>
      <c r="L127" s="52">
        <v>0</v>
      </c>
      <c r="M127" s="52"/>
      <c r="N127" s="52">
        <f t="shared" si="85"/>
        <v>0</v>
      </c>
      <c r="O127" s="52"/>
      <c r="P127" s="52">
        <v>0</v>
      </c>
      <c r="Q127" s="52">
        <f t="shared" si="124"/>
        <v>0</v>
      </c>
      <c r="R127" s="52">
        <v>0</v>
      </c>
      <c r="S127" s="52"/>
      <c r="T127" s="52">
        <f t="shared" si="87"/>
        <v>0</v>
      </c>
      <c r="U127" s="52">
        <f>SUM(C127:O127)</f>
        <v>0</v>
      </c>
      <c r="V127" s="693"/>
      <c r="W127" s="693"/>
      <c r="X127" s="693"/>
      <c r="Y127" s="693"/>
      <c r="Z127" s="693"/>
      <c r="AA127" s="693"/>
      <c r="AB127" s="693"/>
      <c r="AC127" s="693"/>
      <c r="AE127" s="638"/>
      <c r="AF127" s="638"/>
      <c r="AH127" s="639"/>
      <c r="AS127" s="638">
        <f t="shared" si="56"/>
        <v>0</v>
      </c>
      <c r="AT127" s="638">
        <f t="shared" si="57"/>
        <v>0</v>
      </c>
      <c r="AU127" s="638">
        <f t="shared" si="58"/>
        <v>0</v>
      </c>
      <c r="AV127" s="638">
        <f t="shared" si="59"/>
        <v>0</v>
      </c>
      <c r="AW127" s="638">
        <f t="shared" si="60"/>
        <v>0</v>
      </c>
      <c r="AX127" s="638">
        <f t="shared" si="61"/>
        <v>0</v>
      </c>
    </row>
    <row r="128" spans="1:50" s="624" customFormat="1" ht="12" thickBot="1">
      <c r="A128" s="51" t="s">
        <v>94</v>
      </c>
      <c r="B128" s="182" t="s">
        <v>172</v>
      </c>
      <c r="C128" s="304"/>
      <c r="D128" s="52">
        <v>0</v>
      </c>
      <c r="E128" s="52">
        <f t="shared" si="122"/>
        <v>0</v>
      </c>
      <c r="F128" s="52">
        <v>0</v>
      </c>
      <c r="G128" s="52"/>
      <c r="H128" s="52">
        <f t="shared" si="83"/>
        <v>0</v>
      </c>
      <c r="I128" s="52"/>
      <c r="J128" s="52">
        <v>0</v>
      </c>
      <c r="K128" s="52">
        <f t="shared" si="123"/>
        <v>0</v>
      </c>
      <c r="L128" s="52">
        <v>0</v>
      </c>
      <c r="M128" s="52"/>
      <c r="N128" s="52">
        <f t="shared" si="85"/>
        <v>0</v>
      </c>
      <c r="O128" s="52"/>
      <c r="P128" s="52">
        <v>0</v>
      </c>
      <c r="Q128" s="52">
        <f t="shared" si="124"/>
        <v>0</v>
      </c>
      <c r="R128" s="52">
        <v>0</v>
      </c>
      <c r="S128" s="52"/>
      <c r="T128" s="52">
        <f t="shared" si="87"/>
        <v>0</v>
      </c>
      <c r="U128" s="52">
        <f>SUM(C128:O128)</f>
        <v>0</v>
      </c>
      <c r="V128" s="693"/>
      <c r="W128" s="693"/>
      <c r="X128" s="693"/>
      <c r="Y128" s="693"/>
      <c r="Z128" s="693"/>
      <c r="AA128" s="693"/>
      <c r="AB128" s="693"/>
      <c r="AC128" s="693"/>
      <c r="AE128" s="638"/>
      <c r="AF128" s="638"/>
      <c r="AH128" s="639"/>
      <c r="AS128" s="638">
        <f t="shared" si="56"/>
        <v>0</v>
      </c>
      <c r="AT128" s="638">
        <f t="shared" si="57"/>
        <v>0</v>
      </c>
      <c r="AU128" s="638">
        <f t="shared" si="58"/>
        <v>0</v>
      </c>
      <c r="AV128" s="638">
        <f t="shared" si="59"/>
        <v>0</v>
      </c>
      <c r="AW128" s="638">
        <f t="shared" si="60"/>
        <v>0</v>
      </c>
      <c r="AX128" s="638">
        <f t="shared" si="61"/>
        <v>0</v>
      </c>
    </row>
    <row r="129" spans="1:50" s="624" customFormat="1" ht="12" thickBot="1">
      <c r="A129" s="49" t="s">
        <v>95</v>
      </c>
      <c r="B129" s="184" t="s">
        <v>173</v>
      </c>
      <c r="C129" s="640">
        <f>SUM(C124,C118,C113,C109)</f>
        <v>735271000</v>
      </c>
      <c r="D129" s="640">
        <f t="shared" ref="D129:S129" si="125">SUM(D124,D118,D113,D109)</f>
        <v>739380699</v>
      </c>
      <c r="E129" s="640">
        <f t="shared" si="125"/>
        <v>-921838</v>
      </c>
      <c r="F129" s="640">
        <f t="shared" si="125"/>
        <v>738458861</v>
      </c>
      <c r="G129" s="640">
        <f t="shared" si="125"/>
        <v>0</v>
      </c>
      <c r="H129" s="640">
        <f t="shared" si="125"/>
        <v>738458861</v>
      </c>
      <c r="I129" s="640">
        <f t="shared" si="125"/>
        <v>114048000</v>
      </c>
      <c r="J129" s="640">
        <f t="shared" si="125"/>
        <v>266376589</v>
      </c>
      <c r="K129" s="640">
        <f t="shared" si="125"/>
        <v>6371213</v>
      </c>
      <c r="L129" s="640">
        <f t="shared" si="125"/>
        <v>272747802</v>
      </c>
      <c r="M129" s="640">
        <f t="shared" si="125"/>
        <v>0</v>
      </c>
      <c r="N129" s="640">
        <f t="shared" si="125"/>
        <v>272747802</v>
      </c>
      <c r="O129" s="640">
        <f t="shared" si="125"/>
        <v>69531000</v>
      </c>
      <c r="P129" s="640">
        <f t="shared" si="125"/>
        <v>70174128</v>
      </c>
      <c r="Q129" s="640">
        <f t="shared" si="125"/>
        <v>-2428470</v>
      </c>
      <c r="R129" s="640">
        <f t="shared" si="125"/>
        <v>67745658</v>
      </c>
      <c r="S129" s="640">
        <f t="shared" si="125"/>
        <v>0</v>
      </c>
      <c r="T129" s="640">
        <f t="shared" ref="T129" si="126">SUM(T124,T118,T113,T109)</f>
        <v>67745658</v>
      </c>
      <c r="U129" s="641">
        <f>SUM(U124,U118,U113,U109)</f>
        <v>3952469989</v>
      </c>
      <c r="V129" s="699"/>
      <c r="W129" s="699"/>
      <c r="X129" s="699"/>
      <c r="Y129" s="699"/>
      <c r="Z129" s="699"/>
      <c r="AA129" s="699"/>
      <c r="AB129" s="699"/>
      <c r="AC129" s="699"/>
      <c r="AE129" s="638"/>
      <c r="AF129" s="638"/>
      <c r="AH129" s="639"/>
      <c r="AS129" s="638">
        <f t="shared" si="56"/>
        <v>918850000</v>
      </c>
      <c r="AT129" s="638">
        <f t="shared" si="57"/>
        <v>1075931416</v>
      </c>
      <c r="AU129" s="638">
        <f t="shared" si="58"/>
        <v>3020905</v>
      </c>
      <c r="AV129" s="638">
        <f t="shared" si="59"/>
        <v>1078952321</v>
      </c>
      <c r="AW129" s="638">
        <f t="shared" si="60"/>
        <v>0</v>
      </c>
      <c r="AX129" s="638">
        <f t="shared" si="61"/>
        <v>1078952321</v>
      </c>
    </row>
    <row r="130" spans="1:50" ht="12" thickBot="1">
      <c r="A130" s="17" t="s">
        <v>35</v>
      </c>
      <c r="B130" s="642" t="s">
        <v>306</v>
      </c>
      <c r="C130" s="196">
        <f>SUM(C129,C108)</f>
        <v>1340791366</v>
      </c>
      <c r="D130" s="196">
        <f t="shared" ref="D130:T130" si="127">SUM(D129,D108)</f>
        <v>1417146590</v>
      </c>
      <c r="E130" s="196">
        <f t="shared" si="127"/>
        <v>1703139</v>
      </c>
      <c r="F130" s="196">
        <f t="shared" si="127"/>
        <v>1418849729</v>
      </c>
      <c r="G130" s="196">
        <f t="shared" si="127"/>
        <v>0</v>
      </c>
      <c r="H130" s="196">
        <f t="shared" si="127"/>
        <v>1418849729</v>
      </c>
      <c r="I130" s="196">
        <f t="shared" si="127"/>
        <v>402411000</v>
      </c>
      <c r="J130" s="196">
        <f t="shared" si="127"/>
        <v>563148294</v>
      </c>
      <c r="K130" s="196">
        <f t="shared" si="127"/>
        <v>83832318</v>
      </c>
      <c r="L130" s="196">
        <f t="shared" si="127"/>
        <v>646980612</v>
      </c>
      <c r="M130" s="196">
        <f t="shared" si="127"/>
        <v>0</v>
      </c>
      <c r="N130" s="196">
        <f t="shared" si="127"/>
        <v>646980612</v>
      </c>
      <c r="O130" s="196">
        <f t="shared" si="127"/>
        <v>69531000</v>
      </c>
      <c r="P130" s="196">
        <f t="shared" si="127"/>
        <v>70174128</v>
      </c>
      <c r="Q130" s="196">
        <f t="shared" si="127"/>
        <v>-2428470</v>
      </c>
      <c r="R130" s="196">
        <f t="shared" si="127"/>
        <v>67745658</v>
      </c>
      <c r="S130" s="196">
        <f t="shared" si="127"/>
        <v>0</v>
      </c>
      <c r="T130" s="196">
        <f t="shared" si="127"/>
        <v>67745658</v>
      </c>
      <c r="U130" s="42">
        <f>SUM(U129,U108)</f>
        <v>8010224389</v>
      </c>
      <c r="V130" s="34"/>
      <c r="W130" s="34"/>
      <c r="X130" s="34"/>
      <c r="Y130" s="34"/>
      <c r="Z130" s="34"/>
      <c r="AA130" s="34"/>
      <c r="AB130" s="34"/>
      <c r="AC130" s="34"/>
      <c r="AE130" s="638"/>
      <c r="AF130" s="638"/>
      <c r="AH130" s="639"/>
      <c r="AS130" s="638">
        <f>SUM(C130,I130,O130)</f>
        <v>1812733366</v>
      </c>
      <c r="AT130" s="638">
        <f t="shared" ref="AT130:AX130" si="128">SUM(D130,J130,P130)</f>
        <v>2050469012</v>
      </c>
      <c r="AU130" s="638">
        <f t="shared" si="128"/>
        <v>83106987</v>
      </c>
      <c r="AV130" s="638">
        <f t="shared" si="128"/>
        <v>2133575999</v>
      </c>
      <c r="AW130" s="638">
        <f t="shared" si="128"/>
        <v>0</v>
      </c>
      <c r="AX130" s="638">
        <f t="shared" si="128"/>
        <v>2133575999</v>
      </c>
    </row>
    <row r="131" spans="1:50">
      <c r="C131" s="644"/>
      <c r="D131" s="644"/>
      <c r="E131" s="644"/>
      <c r="F131" s="644"/>
      <c r="G131" s="644"/>
      <c r="H131" s="644"/>
      <c r="I131" s="644"/>
      <c r="J131" s="644"/>
      <c r="K131" s="644"/>
      <c r="L131" s="644"/>
      <c r="M131" s="644"/>
      <c r="N131" s="644"/>
      <c r="O131" s="644"/>
      <c r="P131" s="644"/>
      <c r="Q131" s="644"/>
      <c r="R131" s="644"/>
      <c r="S131" s="644"/>
      <c r="T131" s="644"/>
      <c r="U131" s="644"/>
      <c r="V131" s="644"/>
      <c r="W131" s="644"/>
      <c r="X131" s="644"/>
      <c r="Y131" s="644"/>
      <c r="Z131" s="644"/>
      <c r="AA131" s="644"/>
      <c r="AB131" s="644"/>
      <c r="AC131" s="644"/>
    </row>
    <row r="132" spans="1:50" ht="12" hidden="1" thickBot="1">
      <c r="A132" s="645" t="s">
        <v>298</v>
      </c>
      <c r="B132" s="646"/>
      <c r="C132" s="647">
        <v>70.98</v>
      </c>
      <c r="D132" s="647"/>
      <c r="E132" s="647">
        <v>70.98</v>
      </c>
      <c r="F132" s="647">
        <v>70.98</v>
      </c>
      <c r="G132" s="647">
        <v>70.98</v>
      </c>
      <c r="H132" s="647">
        <v>70.98</v>
      </c>
      <c r="I132" s="647">
        <v>1.27</v>
      </c>
      <c r="J132" s="647"/>
      <c r="K132" s="647">
        <v>70.98</v>
      </c>
      <c r="L132" s="647">
        <v>70.98</v>
      </c>
      <c r="M132" s="647">
        <v>70.98</v>
      </c>
      <c r="N132" s="647">
        <v>70.98</v>
      </c>
      <c r="O132" s="647">
        <v>0</v>
      </c>
      <c r="P132" s="647"/>
      <c r="Q132" s="647">
        <v>70.98</v>
      </c>
      <c r="R132" s="647">
        <v>70.98</v>
      </c>
      <c r="S132" s="647">
        <v>70.98</v>
      </c>
      <c r="T132" s="647">
        <v>70.98</v>
      </c>
      <c r="U132" s="647">
        <v>72.25</v>
      </c>
      <c r="V132" s="700"/>
      <c r="W132" s="700"/>
      <c r="X132" s="700"/>
      <c r="Y132" s="700"/>
      <c r="Z132" s="700"/>
      <c r="AA132" s="700"/>
      <c r="AB132" s="700"/>
      <c r="AC132" s="700"/>
    </row>
    <row r="133" spans="1:50" ht="12" hidden="1" thickBot="1">
      <c r="A133" s="645" t="s">
        <v>299</v>
      </c>
      <c r="B133" s="646"/>
      <c r="C133" s="647">
        <v>55</v>
      </c>
      <c r="D133" s="647"/>
      <c r="E133" s="647">
        <v>55</v>
      </c>
      <c r="F133" s="647">
        <v>55</v>
      </c>
      <c r="G133" s="647">
        <v>55</v>
      </c>
      <c r="H133" s="647">
        <v>55</v>
      </c>
      <c r="I133" s="647"/>
      <c r="J133" s="647"/>
      <c r="K133" s="647">
        <v>55</v>
      </c>
      <c r="L133" s="647">
        <v>55</v>
      </c>
      <c r="M133" s="647">
        <v>55</v>
      </c>
      <c r="N133" s="647">
        <v>55</v>
      </c>
      <c r="O133" s="647"/>
      <c r="P133" s="647"/>
      <c r="Q133" s="647">
        <v>55</v>
      </c>
      <c r="R133" s="647">
        <v>55</v>
      </c>
      <c r="S133" s="647">
        <v>55</v>
      </c>
      <c r="T133" s="647">
        <v>55</v>
      </c>
      <c r="U133" s="647">
        <f>SUM(C133:O133)</f>
        <v>495</v>
      </c>
      <c r="V133" s="700"/>
      <c r="W133" s="700"/>
      <c r="X133" s="700"/>
      <c r="Y133" s="700"/>
      <c r="Z133" s="700"/>
      <c r="AA133" s="700"/>
      <c r="AB133" s="700"/>
      <c r="AC133" s="700"/>
    </row>
    <row r="135" spans="1:50">
      <c r="C135" s="638">
        <f>C130-C87</f>
        <v>0</v>
      </c>
      <c r="D135" s="638"/>
      <c r="E135" s="638">
        <f t="shared" ref="E135" si="129">E130-E87</f>
        <v>0</v>
      </c>
      <c r="F135" s="638">
        <f t="shared" ref="F135:H135" si="130">F130-F87</f>
        <v>0</v>
      </c>
      <c r="G135" s="638">
        <f t="shared" si="130"/>
        <v>0</v>
      </c>
      <c r="H135" s="638">
        <f t="shared" si="130"/>
        <v>0</v>
      </c>
      <c r="I135" s="638">
        <f t="shared" ref="I135:Q135" si="131">I130-I87</f>
        <v>0</v>
      </c>
      <c r="J135" s="638"/>
      <c r="K135" s="638">
        <f t="shared" ref="K135" si="132">K130-K87</f>
        <v>0</v>
      </c>
      <c r="L135" s="638">
        <f t="shared" si="131"/>
        <v>0</v>
      </c>
      <c r="M135" s="638">
        <f t="shared" si="131"/>
        <v>0</v>
      </c>
      <c r="N135" s="638">
        <f t="shared" si="131"/>
        <v>0</v>
      </c>
      <c r="O135" s="638">
        <f t="shared" si="131"/>
        <v>0</v>
      </c>
      <c r="P135" s="638"/>
      <c r="Q135" s="638">
        <f t="shared" si="131"/>
        <v>0</v>
      </c>
      <c r="R135" s="638">
        <f t="shared" ref="R135:S135" si="133">R130-R87</f>
        <v>0</v>
      </c>
      <c r="S135" s="638">
        <f t="shared" si="133"/>
        <v>0</v>
      </c>
      <c r="T135" s="638"/>
      <c r="U135" s="638">
        <f>SUM(C135:O135)</f>
        <v>0</v>
      </c>
      <c r="V135" s="638"/>
      <c r="W135" s="638"/>
      <c r="X135" s="638"/>
      <c r="Y135" s="638"/>
      <c r="Z135" s="638"/>
      <c r="AA135" s="638"/>
      <c r="AB135" s="638"/>
      <c r="AC135" s="638"/>
    </row>
    <row r="136" spans="1:50">
      <c r="C136" s="638"/>
      <c r="D136" s="638"/>
      <c r="E136" s="638"/>
      <c r="F136" s="638"/>
      <c r="G136" s="638"/>
      <c r="H136" s="638"/>
      <c r="I136" s="638">
        <f t="shared" ref="I136:O136" si="134">I87-I130</f>
        <v>0</v>
      </c>
      <c r="J136" s="638"/>
      <c r="K136" s="638"/>
      <c r="L136" s="638"/>
      <c r="M136" s="638"/>
      <c r="N136" s="638"/>
      <c r="O136" s="638">
        <f t="shared" si="134"/>
        <v>0</v>
      </c>
      <c r="P136" s="638"/>
      <c r="Q136" s="638"/>
      <c r="R136" s="638"/>
      <c r="S136" s="638"/>
      <c r="T136" s="638"/>
      <c r="U136" s="638">
        <f>U87-U130</f>
        <v>0</v>
      </c>
      <c r="V136" s="638"/>
      <c r="W136" s="638"/>
      <c r="X136" s="638"/>
      <c r="Y136" s="638"/>
      <c r="Z136" s="638"/>
      <c r="AA136" s="638"/>
      <c r="AB136" s="638"/>
      <c r="AC136" s="638"/>
    </row>
    <row r="137" spans="1:50">
      <c r="L137" s="638">
        <f>L130-L121</f>
        <v>534877810</v>
      </c>
    </row>
  </sheetData>
  <sheetProtection formatCells="0"/>
  <mergeCells count="5">
    <mergeCell ref="C1:U1"/>
    <mergeCell ref="U2:U3"/>
    <mergeCell ref="O3:T3"/>
    <mergeCell ref="I3:N3"/>
    <mergeCell ref="C3:H3"/>
  </mergeCells>
  <phoneticPr fontId="32" type="noConversion"/>
  <printOptions horizontalCentered="1"/>
  <pageMargins left="0.15748031496062992" right="0.23622047244094491" top="0.51181102362204722" bottom="0.35433070866141736" header="0.15748031496062992" footer="0.15748031496062992"/>
  <pageSetup paperSize="9" scale="75" orientation="portrait" verticalDpi="300" r:id="rId1"/>
  <headerFooter alignWithMargins="0">
    <oddHeader>&amp;C&amp;"-,Félkövér"&amp;14Bonyhád Város Önkormányzata bevételei és kiadásai
 előirányzat csoport és kiemelt előirányzat szerinti bontásban&amp;R5. melléklet</oddHeader>
  </headerFooter>
  <rowBreaks count="1" manualBreakCount="1">
    <brk id="87" max="17" man="1"/>
  </rowBreaks>
  <colBreaks count="2" manualBreakCount="2">
    <brk id="8" max="132" man="1"/>
    <brk id="14" max="13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O87"/>
  <sheetViews>
    <sheetView view="pageBreakPreview" topLeftCell="A46" zoomScaleNormal="120" workbookViewId="0">
      <selection activeCell="F81" sqref="F81:I81"/>
    </sheetView>
  </sheetViews>
  <sheetFormatPr defaultRowHeight="18.75"/>
  <cols>
    <col min="1" max="1" width="4.85546875" style="207" customWidth="1"/>
    <col min="2" max="2" width="5" style="207" customWidth="1"/>
    <col min="3" max="3" width="61.28515625" style="207" bestFit="1" customWidth="1"/>
    <col min="4" max="5" width="16.140625" style="207" hidden="1" customWidth="1"/>
    <col min="6" max="6" width="16.140625" style="207" bestFit="1" customWidth="1"/>
    <col min="7" max="7" width="16.140625" style="207" customWidth="1"/>
    <col min="8" max="9" width="16.140625" style="207" bestFit="1" customWidth="1"/>
    <col min="10" max="11" width="16.140625" style="207" hidden="1" customWidth="1"/>
    <col min="12" max="12" width="9.140625" style="513"/>
    <col min="13" max="13" width="9.140625" style="207"/>
    <col min="14" max="14" width="13.28515625" style="207" bestFit="1" customWidth="1"/>
    <col min="15" max="16384" width="9.140625" style="207"/>
  </cols>
  <sheetData>
    <row r="1" spans="1:12" ht="18" customHeight="1">
      <c r="A1" s="770" t="s">
        <v>604</v>
      </c>
      <c r="B1" s="770"/>
      <c r="C1" s="770"/>
      <c r="D1" s="770"/>
      <c r="E1" s="770"/>
      <c r="F1" s="770"/>
      <c r="G1" s="770"/>
      <c r="H1" s="770"/>
      <c r="I1" s="770"/>
      <c r="J1" s="571"/>
      <c r="K1" s="571"/>
      <c r="L1" s="510"/>
    </row>
    <row r="2" spans="1:12">
      <c r="C2" s="263"/>
    </row>
    <row r="3" spans="1:12" s="209" customFormat="1" ht="78.75">
      <c r="A3" s="208" t="s">
        <v>307</v>
      </c>
      <c r="D3" s="210" t="s">
        <v>308</v>
      </c>
      <c r="E3" s="210" t="s">
        <v>309</v>
      </c>
      <c r="F3" s="572" t="s">
        <v>745</v>
      </c>
      <c r="G3" s="572" t="s">
        <v>812</v>
      </c>
      <c r="H3" s="572" t="s">
        <v>746</v>
      </c>
      <c r="I3" s="572" t="s">
        <v>747</v>
      </c>
      <c r="J3" s="572" t="s">
        <v>748</v>
      </c>
      <c r="K3" s="572" t="s">
        <v>747</v>
      </c>
      <c r="L3" s="514"/>
    </row>
    <row r="4" spans="1:12" s="209" customFormat="1" ht="15.75">
      <c r="D4" s="211"/>
      <c r="E4" s="211"/>
      <c r="F4" s="211"/>
      <c r="G4" s="211"/>
      <c r="H4" s="211"/>
      <c r="I4" s="211"/>
      <c r="J4" s="211"/>
      <c r="K4" s="211"/>
      <c r="L4" s="514"/>
    </row>
    <row r="5" spans="1:12" s="209" customFormat="1" ht="15.75">
      <c r="B5" s="212" t="s">
        <v>310</v>
      </c>
      <c r="C5" s="213"/>
      <c r="D5" s="211"/>
      <c r="E5" s="211"/>
      <c r="F5" s="211"/>
      <c r="G5" s="211"/>
      <c r="H5" s="211"/>
      <c r="I5" s="211"/>
      <c r="J5" s="211"/>
      <c r="K5" s="211"/>
      <c r="L5" s="514"/>
    </row>
    <row r="6" spans="1:12" s="209" customFormat="1" ht="15.75">
      <c r="B6" s="214"/>
      <c r="C6" s="215" t="s">
        <v>605</v>
      </c>
      <c r="D6" s="216">
        <v>118000</v>
      </c>
      <c r="E6" s="216">
        <v>32000</v>
      </c>
      <c r="F6" s="217">
        <f>SUM(D6:E6)</f>
        <v>150000</v>
      </c>
      <c r="G6" s="217">
        <v>164000</v>
      </c>
      <c r="H6" s="217">
        <f>I6-G6</f>
        <v>0</v>
      </c>
      <c r="I6" s="217">
        <v>164000</v>
      </c>
      <c r="J6" s="217"/>
      <c r="K6" s="217">
        <f t="shared" ref="K6" si="0">SUM(I6:J6)</f>
        <v>164000</v>
      </c>
      <c r="L6" s="514"/>
    </row>
    <row r="7" spans="1:12" s="209" customFormat="1" ht="15.75">
      <c r="B7" s="214"/>
      <c r="C7" s="215" t="s">
        <v>606</v>
      </c>
      <c r="D7" s="216">
        <v>866000</v>
      </c>
      <c r="E7" s="216">
        <v>234000</v>
      </c>
      <c r="F7" s="217">
        <f t="shared" ref="F7:F11" si="1">SUM(D7:E7)</f>
        <v>1100000</v>
      </c>
      <c r="G7" s="217">
        <v>1100000</v>
      </c>
      <c r="H7" s="217">
        <f t="shared" ref="H7:H12" si="2">I7-G7</f>
        <v>0</v>
      </c>
      <c r="I7" s="217">
        <v>1100000</v>
      </c>
      <c r="J7" s="217"/>
      <c r="K7" s="217">
        <f t="shared" ref="K7:K12" si="3">SUM(I7:J7)</f>
        <v>1100000</v>
      </c>
      <c r="L7" s="514"/>
    </row>
    <row r="8" spans="1:12" s="209" customFormat="1" ht="15.75">
      <c r="B8" s="214"/>
      <c r="C8" s="215" t="s">
        <v>607</v>
      </c>
      <c r="D8" s="216">
        <v>157000</v>
      </c>
      <c r="E8" s="216">
        <v>43000</v>
      </c>
      <c r="F8" s="217">
        <f t="shared" si="1"/>
        <v>200000</v>
      </c>
      <c r="G8" s="217">
        <v>400000</v>
      </c>
      <c r="H8" s="217">
        <f t="shared" si="2"/>
        <v>0</v>
      </c>
      <c r="I8" s="217">
        <v>400000</v>
      </c>
      <c r="J8" s="217"/>
      <c r="K8" s="217">
        <f t="shared" si="3"/>
        <v>400000</v>
      </c>
      <c r="L8" s="514"/>
    </row>
    <row r="9" spans="1:12" s="209" customFormat="1" ht="15.75">
      <c r="B9" s="214"/>
      <c r="C9" s="215" t="s">
        <v>608</v>
      </c>
      <c r="D9" s="216">
        <v>315000</v>
      </c>
      <c r="E9" s="216">
        <v>85000</v>
      </c>
      <c r="F9" s="217">
        <f t="shared" si="1"/>
        <v>400000</v>
      </c>
      <c r="G9" s="217">
        <v>400000</v>
      </c>
      <c r="H9" s="217">
        <f t="shared" si="2"/>
        <v>0</v>
      </c>
      <c r="I9" s="217">
        <v>400000</v>
      </c>
      <c r="J9" s="217"/>
      <c r="K9" s="217">
        <f t="shared" si="3"/>
        <v>400000</v>
      </c>
      <c r="L9" s="514"/>
    </row>
    <row r="10" spans="1:12" s="209" customFormat="1" ht="15.75">
      <c r="B10" s="214"/>
      <c r="C10" s="215" t="s">
        <v>609</v>
      </c>
      <c r="D10" s="216">
        <v>236000</v>
      </c>
      <c r="E10" s="216">
        <v>64000</v>
      </c>
      <c r="F10" s="217">
        <f t="shared" si="1"/>
        <v>300000</v>
      </c>
      <c r="G10" s="217">
        <v>516000</v>
      </c>
      <c r="H10" s="217">
        <f t="shared" si="2"/>
        <v>0</v>
      </c>
      <c r="I10" s="217">
        <v>516000</v>
      </c>
      <c r="J10" s="217"/>
      <c r="K10" s="217">
        <f t="shared" si="3"/>
        <v>516000</v>
      </c>
      <c r="L10" s="514"/>
    </row>
    <row r="11" spans="1:12" s="209" customFormat="1" ht="15.75">
      <c r="B11" s="214"/>
      <c r="C11" s="215" t="s">
        <v>610</v>
      </c>
      <c r="D11" s="216">
        <v>512000</v>
      </c>
      <c r="E11" s="216">
        <v>138000</v>
      </c>
      <c r="F11" s="217">
        <f t="shared" si="1"/>
        <v>650000</v>
      </c>
      <c r="G11" s="217">
        <v>490000</v>
      </c>
      <c r="H11" s="217">
        <f t="shared" si="2"/>
        <v>0</v>
      </c>
      <c r="I11" s="217">
        <v>490000</v>
      </c>
      <c r="J11" s="217"/>
      <c r="K11" s="217">
        <f t="shared" si="3"/>
        <v>490000</v>
      </c>
      <c r="L11" s="514"/>
    </row>
    <row r="12" spans="1:12" s="209" customFormat="1" ht="15.75">
      <c r="B12" s="214"/>
      <c r="C12" s="215" t="s">
        <v>749</v>
      </c>
      <c r="D12" s="573">
        <v>0</v>
      </c>
      <c r="E12" s="573">
        <v>0</v>
      </c>
      <c r="F12" s="574">
        <v>0</v>
      </c>
      <c r="G12" s="574">
        <v>2180000</v>
      </c>
      <c r="H12" s="574">
        <f t="shared" si="2"/>
        <v>0</v>
      </c>
      <c r="I12" s="574">
        <v>2180000</v>
      </c>
      <c r="J12" s="574"/>
      <c r="K12" s="217">
        <f t="shared" si="3"/>
        <v>2180000</v>
      </c>
      <c r="L12" s="514"/>
    </row>
    <row r="13" spans="1:12" s="209" customFormat="1" ht="15.75">
      <c r="B13" s="214"/>
      <c r="C13" s="218" t="s">
        <v>311</v>
      </c>
      <c r="D13" s="219">
        <f>SUM(D6:D11)</f>
        <v>2204000</v>
      </c>
      <c r="E13" s="219">
        <f>SUM(E6:E11)</f>
        <v>596000</v>
      </c>
      <c r="F13" s="219">
        <f>SUM(F6:F12)</f>
        <v>2800000</v>
      </c>
      <c r="G13" s="219">
        <v>5250000</v>
      </c>
      <c r="H13" s="219">
        <f t="shared" ref="H13:K13" si="4">SUM(H6:H12)</f>
        <v>0</v>
      </c>
      <c r="I13" s="219">
        <v>5250000</v>
      </c>
      <c r="J13" s="219">
        <f t="shared" si="4"/>
        <v>0</v>
      </c>
      <c r="K13" s="219">
        <f t="shared" si="4"/>
        <v>5250000</v>
      </c>
      <c r="L13" s="514"/>
    </row>
    <row r="14" spans="1:12" s="209" customFormat="1" ht="15.75">
      <c r="C14" s="220"/>
      <c r="D14" s="221"/>
      <c r="E14" s="221"/>
      <c r="F14" s="221"/>
      <c r="G14" s="221"/>
      <c r="H14" s="221"/>
      <c r="I14" s="221"/>
      <c r="J14" s="221"/>
      <c r="K14" s="221"/>
      <c r="L14" s="514"/>
    </row>
    <row r="15" spans="1:12" s="209" customFormat="1" ht="15.75">
      <c r="B15" s="212" t="s">
        <v>312</v>
      </c>
      <c r="C15" s="213"/>
      <c r="D15" s="221"/>
      <c r="E15" s="221"/>
      <c r="F15" s="221"/>
      <c r="G15" s="221"/>
      <c r="H15" s="221"/>
      <c r="I15" s="221"/>
      <c r="J15" s="221"/>
      <c r="K15" s="221"/>
      <c r="L15" s="514"/>
    </row>
    <row r="16" spans="1:12" s="209" customFormat="1" ht="15.75">
      <c r="C16" s="215" t="s">
        <v>611</v>
      </c>
      <c r="D16" s="216">
        <v>1260000</v>
      </c>
      <c r="E16" s="217">
        <v>340000</v>
      </c>
      <c r="F16" s="217">
        <f>SUM(D16:E16)</f>
        <v>1600000</v>
      </c>
      <c r="G16" s="217">
        <v>1030000</v>
      </c>
      <c r="H16" s="217">
        <f t="shared" ref="H16:H18" si="5">I16-G16</f>
        <v>0</v>
      </c>
      <c r="I16" s="217">
        <v>1030000</v>
      </c>
      <c r="J16" s="217"/>
      <c r="K16" s="217">
        <f t="shared" ref="K16:K18" si="6">SUM(I16:J16)</f>
        <v>1030000</v>
      </c>
      <c r="L16" s="514"/>
    </row>
    <row r="17" spans="2:12" s="209" customFormat="1" ht="15.75">
      <c r="C17" s="215" t="s">
        <v>612</v>
      </c>
      <c r="D17" s="216">
        <v>866000</v>
      </c>
      <c r="E17" s="217">
        <v>234000</v>
      </c>
      <c r="F17" s="217">
        <f t="shared" ref="F17:F18" si="7">SUM(D17:E17)</f>
        <v>1100000</v>
      </c>
      <c r="G17" s="217">
        <v>1210000</v>
      </c>
      <c r="H17" s="217">
        <f t="shared" si="5"/>
        <v>0</v>
      </c>
      <c r="I17" s="217">
        <v>1210000</v>
      </c>
      <c r="J17" s="217"/>
      <c r="K17" s="217">
        <f t="shared" si="6"/>
        <v>1210000</v>
      </c>
      <c r="L17" s="514"/>
    </row>
    <row r="18" spans="2:12" s="209" customFormat="1" ht="15.75">
      <c r="C18" s="215" t="s">
        <v>613</v>
      </c>
      <c r="D18" s="216">
        <v>236000</v>
      </c>
      <c r="E18" s="217">
        <v>64000</v>
      </c>
      <c r="F18" s="217">
        <f t="shared" si="7"/>
        <v>300000</v>
      </c>
      <c r="G18" s="217">
        <v>760000</v>
      </c>
      <c r="H18" s="217">
        <f t="shared" si="5"/>
        <v>0</v>
      </c>
      <c r="I18" s="217">
        <v>760000</v>
      </c>
      <c r="J18" s="217"/>
      <c r="K18" s="217">
        <f t="shared" si="6"/>
        <v>760000</v>
      </c>
      <c r="L18" s="514"/>
    </row>
    <row r="19" spans="2:12" s="209" customFormat="1" ht="15.75">
      <c r="C19" s="218" t="s">
        <v>313</v>
      </c>
      <c r="D19" s="222">
        <f>SUM(D16:D18)</f>
        <v>2362000</v>
      </c>
      <c r="E19" s="222">
        <f t="shared" ref="E19:K19" si="8">SUM(E16:E18)</f>
        <v>638000</v>
      </c>
      <c r="F19" s="222">
        <f t="shared" si="8"/>
        <v>3000000</v>
      </c>
      <c r="G19" s="222">
        <v>3000000</v>
      </c>
      <c r="H19" s="222">
        <f t="shared" si="8"/>
        <v>0</v>
      </c>
      <c r="I19" s="222">
        <v>3000000</v>
      </c>
      <c r="J19" s="222">
        <f t="shared" si="8"/>
        <v>0</v>
      </c>
      <c r="K19" s="222">
        <f t="shared" si="8"/>
        <v>3000000</v>
      </c>
      <c r="L19" s="514"/>
    </row>
    <row r="20" spans="2:12" s="209" customFormat="1" ht="15.75">
      <c r="C20" s="224"/>
      <c r="D20" s="225"/>
      <c r="E20" s="225"/>
      <c r="F20" s="225"/>
      <c r="G20" s="225"/>
      <c r="H20" s="225"/>
      <c r="I20" s="225"/>
      <c r="J20" s="225"/>
      <c r="K20" s="225"/>
      <c r="L20" s="514"/>
    </row>
    <row r="21" spans="2:12" s="209" customFormat="1" ht="15.75">
      <c r="B21" s="212" t="s">
        <v>314</v>
      </c>
      <c r="C21" s="213"/>
      <c r="D21" s="221"/>
      <c r="E21" s="221"/>
      <c r="F21" s="221"/>
      <c r="G21" s="221"/>
      <c r="H21" s="221"/>
      <c r="I21" s="221"/>
      <c r="J21" s="221"/>
      <c r="K21" s="221"/>
      <c r="L21" s="514"/>
    </row>
    <row r="22" spans="2:12" s="209" customFormat="1" ht="15.75">
      <c r="C22" s="215" t="s">
        <v>614</v>
      </c>
      <c r="D22" s="216">
        <v>354000</v>
      </c>
      <c r="E22" s="217">
        <v>96000</v>
      </c>
      <c r="F22" s="217">
        <f>SUM(D22:E22)</f>
        <v>450000</v>
      </c>
      <c r="G22" s="217">
        <v>450000</v>
      </c>
      <c r="H22" s="217">
        <f t="shared" ref="H22:H23" si="9">I22-G22</f>
        <v>0</v>
      </c>
      <c r="I22" s="217">
        <v>450000</v>
      </c>
      <c r="J22" s="217"/>
      <c r="K22" s="217">
        <f t="shared" ref="K22" si="10">SUM(I22:J22)</f>
        <v>450000</v>
      </c>
      <c r="L22" s="514"/>
    </row>
    <row r="23" spans="2:12" s="209" customFormat="1" ht="15.75">
      <c r="C23" s="215" t="s">
        <v>615</v>
      </c>
      <c r="D23" s="216">
        <v>472000</v>
      </c>
      <c r="E23" s="217">
        <v>128000</v>
      </c>
      <c r="F23" s="217">
        <f>SUM(D23:E23)</f>
        <v>600000</v>
      </c>
      <c r="G23" s="217">
        <v>600000</v>
      </c>
      <c r="H23" s="217">
        <f t="shared" si="9"/>
        <v>0</v>
      </c>
      <c r="I23" s="217">
        <v>600000</v>
      </c>
      <c r="J23" s="217"/>
      <c r="K23" s="217">
        <f t="shared" ref="K23" si="11">SUM(I23:J23)</f>
        <v>600000</v>
      </c>
      <c r="L23" s="514"/>
    </row>
    <row r="24" spans="2:12" s="209" customFormat="1" ht="15.75">
      <c r="C24" s="218" t="s">
        <v>315</v>
      </c>
      <c r="D24" s="222">
        <f>SUM(D22:D23)</f>
        <v>826000</v>
      </c>
      <c r="E24" s="222">
        <f>SUM(E22:E23)</f>
        <v>224000</v>
      </c>
      <c r="F24" s="223">
        <f>SUM(F22:F23)</f>
        <v>1050000</v>
      </c>
      <c r="G24" s="223">
        <v>1050000</v>
      </c>
      <c r="H24" s="223">
        <f t="shared" ref="H24:K24" si="12">SUM(H22:H23)</f>
        <v>0</v>
      </c>
      <c r="I24" s="223">
        <v>1050000</v>
      </c>
      <c r="J24" s="223">
        <f t="shared" si="12"/>
        <v>0</v>
      </c>
      <c r="K24" s="223">
        <f t="shared" si="12"/>
        <v>1050000</v>
      </c>
      <c r="L24" s="514"/>
    </row>
    <row r="25" spans="2:12" s="209" customFormat="1" ht="15.75">
      <c r="C25" s="224"/>
      <c r="D25" s="225"/>
      <c r="E25" s="225"/>
      <c r="F25" s="225"/>
      <c r="G25" s="225"/>
      <c r="H25" s="225"/>
      <c r="I25" s="225"/>
      <c r="J25" s="225"/>
      <c r="K25" s="225"/>
      <c r="L25" s="514"/>
    </row>
    <row r="26" spans="2:12" s="209" customFormat="1" ht="15.75">
      <c r="B26" s="212" t="s">
        <v>316</v>
      </c>
      <c r="C26" s="227"/>
      <c r="D26" s="221"/>
      <c r="E26" s="221"/>
      <c r="F26" s="221"/>
      <c r="G26" s="221"/>
      <c r="H26" s="221"/>
      <c r="I26" s="221"/>
      <c r="J26" s="221"/>
      <c r="K26" s="221"/>
      <c r="L26" s="514"/>
    </row>
    <row r="27" spans="2:12" s="209" customFormat="1" ht="15.75">
      <c r="B27" s="228"/>
      <c r="C27" s="215" t="s">
        <v>616</v>
      </c>
      <c r="D27" s="216">
        <v>866000</v>
      </c>
      <c r="E27" s="217">
        <v>234000</v>
      </c>
      <c r="F27" s="217">
        <f>SUM(D27:E27)</f>
        <v>1100000</v>
      </c>
      <c r="G27" s="217">
        <v>1100000</v>
      </c>
      <c r="H27" s="217">
        <f t="shared" ref="H27:H28" si="13">I27-G27</f>
        <v>0</v>
      </c>
      <c r="I27" s="217">
        <v>1100000</v>
      </c>
      <c r="J27" s="217"/>
      <c r="K27" s="217">
        <f t="shared" ref="K27" si="14">SUM(I27:J27)</f>
        <v>1100000</v>
      </c>
      <c r="L27" s="514"/>
    </row>
    <row r="28" spans="2:12" s="209" customFormat="1" ht="15.75">
      <c r="B28" s="228"/>
      <c r="C28" s="215" t="s">
        <v>617</v>
      </c>
      <c r="D28" s="216">
        <v>236000</v>
      </c>
      <c r="E28" s="217">
        <v>64000</v>
      </c>
      <c r="F28" s="217">
        <f>SUM(D28:E28)</f>
        <v>300000</v>
      </c>
      <c r="G28" s="217">
        <v>300000</v>
      </c>
      <c r="H28" s="217">
        <f t="shared" si="13"/>
        <v>0</v>
      </c>
      <c r="I28" s="217">
        <v>300000</v>
      </c>
      <c r="J28" s="217"/>
      <c r="K28" s="217">
        <f t="shared" ref="K28" si="15">SUM(I28:J28)</f>
        <v>300000</v>
      </c>
      <c r="L28" s="514"/>
    </row>
    <row r="29" spans="2:12" s="209" customFormat="1" ht="15.75">
      <c r="C29" s="218" t="s">
        <v>317</v>
      </c>
      <c r="D29" s="222">
        <f>SUM(D27:D28)</f>
        <v>1102000</v>
      </c>
      <c r="E29" s="222">
        <f>SUM(E27:E28)</f>
        <v>298000</v>
      </c>
      <c r="F29" s="223">
        <f>SUM(F27:F28)</f>
        <v>1400000</v>
      </c>
      <c r="G29" s="223">
        <v>1400000</v>
      </c>
      <c r="H29" s="223">
        <f t="shared" ref="H29:K29" si="16">SUM(H27:H28)</f>
        <v>0</v>
      </c>
      <c r="I29" s="223">
        <v>1400000</v>
      </c>
      <c r="J29" s="223">
        <f t="shared" si="16"/>
        <v>0</v>
      </c>
      <c r="K29" s="223">
        <f t="shared" si="16"/>
        <v>1400000</v>
      </c>
      <c r="L29" s="514"/>
    </row>
    <row r="30" spans="2:12" s="209" customFormat="1" ht="15.75">
      <c r="C30" s="229"/>
      <c r="D30" s="221"/>
      <c r="E30" s="221"/>
      <c r="F30" s="221"/>
      <c r="G30" s="221"/>
      <c r="H30" s="221"/>
      <c r="I30" s="221"/>
      <c r="J30" s="221"/>
      <c r="K30" s="221"/>
      <c r="L30" s="514"/>
    </row>
    <row r="31" spans="2:12" s="209" customFormat="1" ht="15.75">
      <c r="B31" s="212" t="s">
        <v>1</v>
      </c>
      <c r="C31" s="227"/>
      <c r="D31" s="221"/>
      <c r="E31" s="221"/>
      <c r="F31" s="221"/>
      <c r="G31" s="221"/>
      <c r="H31" s="221"/>
      <c r="I31" s="221"/>
      <c r="J31" s="221"/>
      <c r="K31" s="221"/>
      <c r="L31" s="514"/>
    </row>
    <row r="32" spans="2:12" s="209" customFormat="1" ht="15.75">
      <c r="B32" s="228"/>
      <c r="C32" s="215" t="s">
        <v>618</v>
      </c>
      <c r="D32" s="216">
        <v>945000</v>
      </c>
      <c r="E32" s="217">
        <v>255000</v>
      </c>
      <c r="F32" s="217">
        <f>SUM(D32:E32)</f>
        <v>1200000</v>
      </c>
      <c r="G32" s="217">
        <v>0</v>
      </c>
      <c r="H32" s="217">
        <f t="shared" ref="H32:H33" si="17">I32-G32</f>
        <v>0</v>
      </c>
      <c r="I32" s="217">
        <v>0</v>
      </c>
      <c r="J32" s="217"/>
      <c r="K32" s="217">
        <f t="shared" ref="K32" si="18">SUM(I32:J32)</f>
        <v>0</v>
      </c>
      <c r="L32" s="514"/>
    </row>
    <row r="33" spans="2:12" s="209" customFormat="1" ht="15.75">
      <c r="B33" s="228"/>
      <c r="C33" s="215" t="s">
        <v>619</v>
      </c>
      <c r="D33" s="216">
        <v>157000</v>
      </c>
      <c r="E33" s="217">
        <v>43000</v>
      </c>
      <c r="F33" s="217">
        <f>SUM(D33:E33)</f>
        <v>200000</v>
      </c>
      <c r="G33" s="217">
        <v>200000</v>
      </c>
      <c r="H33" s="217">
        <f t="shared" si="17"/>
        <v>0</v>
      </c>
      <c r="I33" s="217">
        <v>200000</v>
      </c>
      <c r="J33" s="217"/>
      <c r="K33" s="217">
        <f t="shared" ref="K33" si="19">SUM(I33:J33)</f>
        <v>200000</v>
      </c>
      <c r="L33" s="514"/>
    </row>
    <row r="34" spans="2:12" s="209" customFormat="1" ht="15.75">
      <c r="C34" s="218" t="s">
        <v>2</v>
      </c>
      <c r="D34" s="222">
        <f>SUM(D32:D33)</f>
        <v>1102000</v>
      </c>
      <c r="E34" s="222">
        <f>SUM(E32:E33)</f>
        <v>298000</v>
      </c>
      <c r="F34" s="222">
        <f>SUM(F32:F33)</f>
        <v>1400000</v>
      </c>
      <c r="G34" s="222">
        <v>200000</v>
      </c>
      <c r="H34" s="222">
        <f t="shared" ref="H34:K34" si="20">SUM(H32:H33)</f>
        <v>0</v>
      </c>
      <c r="I34" s="222">
        <v>200000</v>
      </c>
      <c r="J34" s="222">
        <f t="shared" si="20"/>
        <v>0</v>
      </c>
      <c r="K34" s="222">
        <f t="shared" si="20"/>
        <v>200000</v>
      </c>
      <c r="L34" s="514"/>
    </row>
    <row r="35" spans="2:12" s="209" customFormat="1" ht="15.75">
      <c r="D35" s="221"/>
      <c r="E35" s="221"/>
      <c r="F35" s="221"/>
      <c r="G35" s="221"/>
      <c r="H35" s="221"/>
      <c r="I35" s="221"/>
      <c r="J35" s="221"/>
      <c r="K35" s="221"/>
      <c r="L35" s="514"/>
    </row>
    <row r="36" spans="2:12" s="209" customFormat="1" ht="15.75">
      <c r="B36" s="212" t="s">
        <v>318</v>
      </c>
      <c r="C36" s="213"/>
      <c r="D36" s="221"/>
      <c r="E36" s="221"/>
      <c r="F36" s="221"/>
      <c r="G36" s="221"/>
      <c r="H36" s="221"/>
      <c r="I36" s="221"/>
      <c r="J36" s="221"/>
      <c r="K36" s="221"/>
      <c r="L36" s="514"/>
    </row>
    <row r="37" spans="2:12" s="209" customFormat="1" ht="15.75">
      <c r="C37" s="230" t="s">
        <v>620</v>
      </c>
      <c r="D37" s="216">
        <v>394000</v>
      </c>
      <c r="E37" s="216">
        <v>106000</v>
      </c>
      <c r="F37" s="217">
        <f>SUM(D37:E37)</f>
        <v>500000</v>
      </c>
      <c r="G37" s="217">
        <v>500000</v>
      </c>
      <c r="H37" s="217">
        <f>I37-G37</f>
        <v>0</v>
      </c>
      <c r="I37" s="217">
        <v>500000</v>
      </c>
      <c r="J37" s="217"/>
      <c r="K37" s="217">
        <f t="shared" ref="K37" si="21">SUM(I37:J37)</f>
        <v>500000</v>
      </c>
      <c r="L37" s="514"/>
    </row>
    <row r="38" spans="2:12" s="209" customFormat="1" ht="15.75">
      <c r="C38" s="218" t="s">
        <v>319</v>
      </c>
      <c r="D38" s="222">
        <f>SUM(D37:D37)</f>
        <v>394000</v>
      </c>
      <c r="E38" s="222">
        <f>SUM(E37:E37)</f>
        <v>106000</v>
      </c>
      <c r="F38" s="222">
        <f>SUM(F37:F37)</f>
        <v>500000</v>
      </c>
      <c r="G38" s="222">
        <v>500000</v>
      </c>
      <c r="H38" s="222">
        <f t="shared" ref="H38:K38" si="22">SUM(H37:H37)</f>
        <v>0</v>
      </c>
      <c r="I38" s="222">
        <v>500000</v>
      </c>
      <c r="J38" s="222">
        <f t="shared" si="22"/>
        <v>0</v>
      </c>
      <c r="K38" s="222">
        <f t="shared" si="22"/>
        <v>500000</v>
      </c>
      <c r="L38" s="514"/>
    </row>
    <row r="39" spans="2:12" s="209" customFormat="1" ht="15.75">
      <c r="C39" s="224"/>
      <c r="D39" s="225"/>
      <c r="E39" s="225"/>
      <c r="F39" s="225"/>
      <c r="G39" s="225"/>
      <c r="H39" s="225"/>
      <c r="I39" s="225"/>
      <c r="J39" s="225"/>
      <c r="K39" s="225"/>
      <c r="L39" s="514"/>
    </row>
    <row r="40" spans="2:12" s="209" customFormat="1" ht="15.75">
      <c r="B40" s="231" t="s">
        <v>320</v>
      </c>
      <c r="C40" s="232"/>
      <c r="D40" s="225"/>
      <c r="E40" s="225"/>
      <c r="F40" s="225"/>
      <c r="G40" s="225"/>
      <c r="H40" s="225"/>
      <c r="I40" s="225"/>
      <c r="J40" s="225"/>
      <c r="K40" s="225"/>
      <c r="L40" s="514"/>
    </row>
    <row r="41" spans="2:12" s="209" customFormat="1" ht="15.75">
      <c r="C41" s="215" t="s">
        <v>621</v>
      </c>
      <c r="D41" s="216">
        <v>79000</v>
      </c>
      <c r="E41" s="216">
        <v>21000</v>
      </c>
      <c r="F41" s="216">
        <f>SUM(D41:E41)</f>
        <v>100000</v>
      </c>
      <c r="G41" s="216">
        <v>0</v>
      </c>
      <c r="H41" s="216">
        <f t="shared" ref="H41:H44" si="23">I41-G41</f>
        <v>0</v>
      </c>
      <c r="I41" s="216">
        <v>0</v>
      </c>
      <c r="J41" s="216"/>
      <c r="K41" s="216">
        <f t="shared" ref="K41:K44" si="24">SUM(I41:J41)</f>
        <v>0</v>
      </c>
      <c r="L41" s="514"/>
    </row>
    <row r="42" spans="2:12" s="209" customFormat="1" ht="15.75">
      <c r="C42" s="215" t="s">
        <v>0</v>
      </c>
      <c r="D42" s="216">
        <v>157000</v>
      </c>
      <c r="E42" s="216">
        <v>43000</v>
      </c>
      <c r="F42" s="216">
        <f t="shared" ref="F42:F44" si="25">SUM(D42:E42)</f>
        <v>200000</v>
      </c>
      <c r="G42" s="216">
        <v>0</v>
      </c>
      <c r="H42" s="216">
        <f t="shared" si="23"/>
        <v>0</v>
      </c>
      <c r="I42" s="216">
        <v>0</v>
      </c>
      <c r="J42" s="216"/>
      <c r="K42" s="216">
        <f t="shared" si="24"/>
        <v>0</v>
      </c>
      <c r="L42" s="514"/>
    </row>
    <row r="43" spans="2:12" s="209" customFormat="1" ht="15.75">
      <c r="C43" s="215" t="s">
        <v>622</v>
      </c>
      <c r="D43" s="216">
        <v>157000</v>
      </c>
      <c r="E43" s="216">
        <v>43000</v>
      </c>
      <c r="F43" s="216">
        <f t="shared" si="25"/>
        <v>200000</v>
      </c>
      <c r="G43" s="216">
        <v>200000</v>
      </c>
      <c r="H43" s="216">
        <f t="shared" si="23"/>
        <v>0</v>
      </c>
      <c r="I43" s="216">
        <v>200000</v>
      </c>
      <c r="J43" s="216"/>
      <c r="K43" s="216">
        <f t="shared" si="24"/>
        <v>200000</v>
      </c>
      <c r="L43" s="514"/>
    </row>
    <row r="44" spans="2:12" s="209" customFormat="1" ht="15.75">
      <c r="C44" s="215" t="s">
        <v>623</v>
      </c>
      <c r="D44" s="216">
        <v>134000</v>
      </c>
      <c r="E44" s="216">
        <v>36000</v>
      </c>
      <c r="F44" s="216">
        <f t="shared" si="25"/>
        <v>170000</v>
      </c>
      <c r="G44" s="216">
        <v>170000</v>
      </c>
      <c r="H44" s="216">
        <f t="shared" si="23"/>
        <v>0</v>
      </c>
      <c r="I44" s="216">
        <v>170000</v>
      </c>
      <c r="J44" s="216"/>
      <c r="K44" s="216">
        <f t="shared" si="24"/>
        <v>170000</v>
      </c>
      <c r="L44" s="514"/>
    </row>
    <row r="45" spans="2:12" s="209" customFormat="1" ht="15.75">
      <c r="C45" s="218" t="s">
        <v>321</v>
      </c>
      <c r="D45" s="222">
        <f>SUM(D41:D44)</f>
        <v>527000</v>
      </c>
      <c r="E45" s="222">
        <f>SUM(E41:E44)</f>
        <v>143000</v>
      </c>
      <c r="F45" s="222">
        <f>SUM(F41:F44)</f>
        <v>670000</v>
      </c>
      <c r="G45" s="222">
        <v>370000</v>
      </c>
      <c r="H45" s="222">
        <f t="shared" ref="H45:K45" si="26">SUM(H41:H44)</f>
        <v>0</v>
      </c>
      <c r="I45" s="222">
        <v>370000</v>
      </c>
      <c r="J45" s="222">
        <f t="shared" si="26"/>
        <v>0</v>
      </c>
      <c r="K45" s="222">
        <f t="shared" si="26"/>
        <v>370000</v>
      </c>
      <c r="L45" s="514"/>
    </row>
    <row r="46" spans="2:12" s="209" customFormat="1" ht="15.75">
      <c r="C46" s="224"/>
      <c r="D46" s="225"/>
      <c r="E46" s="225"/>
      <c r="F46" s="225"/>
      <c r="G46" s="225"/>
      <c r="H46" s="225"/>
      <c r="I46" s="225"/>
      <c r="J46" s="225"/>
      <c r="K46" s="225"/>
      <c r="L46" s="514"/>
    </row>
    <row r="47" spans="2:12" s="209" customFormat="1" ht="15.75">
      <c r="B47" s="231" t="s">
        <v>322</v>
      </c>
      <c r="C47" s="232"/>
      <c r="D47" s="225"/>
      <c r="E47" s="225"/>
      <c r="F47" s="225"/>
      <c r="G47" s="225"/>
      <c r="H47" s="225"/>
      <c r="I47" s="225"/>
      <c r="J47" s="225"/>
      <c r="K47" s="225"/>
      <c r="L47" s="514"/>
    </row>
    <row r="48" spans="2:12" s="209" customFormat="1" ht="15.75">
      <c r="C48" s="215" t="s">
        <v>625</v>
      </c>
      <c r="D48" s="216">
        <v>354000</v>
      </c>
      <c r="E48" s="216">
        <v>96000</v>
      </c>
      <c r="F48" s="216">
        <f>SUM(D48:E48)</f>
        <v>450000</v>
      </c>
      <c r="G48" s="216">
        <v>0</v>
      </c>
      <c r="H48" s="216">
        <f t="shared" ref="H48:H49" si="27">I48-G48</f>
        <v>0</v>
      </c>
      <c r="I48" s="216">
        <v>0</v>
      </c>
      <c r="J48" s="216"/>
      <c r="K48" s="216">
        <f t="shared" ref="K48:K49" si="28">SUM(I48:J48)</f>
        <v>0</v>
      </c>
      <c r="L48" s="514"/>
    </row>
    <row r="49" spans="2:12" s="209" customFormat="1" ht="15.75">
      <c r="C49" s="215" t="s">
        <v>750</v>
      </c>
      <c r="D49" s="216"/>
      <c r="E49" s="216"/>
      <c r="F49" s="216">
        <v>0</v>
      </c>
      <c r="G49" s="216">
        <v>1042000</v>
      </c>
      <c r="H49" s="216">
        <f t="shared" si="27"/>
        <v>0</v>
      </c>
      <c r="I49" s="216">
        <v>1042000</v>
      </c>
      <c r="J49" s="216"/>
      <c r="K49" s="216">
        <f t="shared" si="28"/>
        <v>1042000</v>
      </c>
      <c r="L49" s="514"/>
    </row>
    <row r="50" spans="2:12" s="209" customFormat="1" ht="15.75">
      <c r="C50" s="218" t="s">
        <v>323</v>
      </c>
      <c r="D50" s="222">
        <f>SUM(D48:D48)</f>
        <v>354000</v>
      </c>
      <c r="E50" s="222">
        <f>SUM(E48:E48)</f>
        <v>96000</v>
      </c>
      <c r="F50" s="222">
        <f>SUM(F48:F49)</f>
        <v>450000</v>
      </c>
      <c r="G50" s="222">
        <v>1042000</v>
      </c>
      <c r="H50" s="222">
        <f t="shared" ref="H50:K50" si="29">SUM(H48:H49)</f>
        <v>0</v>
      </c>
      <c r="I50" s="222">
        <v>1042000</v>
      </c>
      <c r="J50" s="222">
        <f t="shared" si="29"/>
        <v>0</v>
      </c>
      <c r="K50" s="222">
        <f t="shared" si="29"/>
        <v>1042000</v>
      </c>
      <c r="L50" s="514"/>
    </row>
    <row r="51" spans="2:12" s="209" customFormat="1" ht="15.75">
      <c r="C51" s="224"/>
      <c r="D51" s="225"/>
      <c r="E51" s="225"/>
      <c r="F51" s="225"/>
      <c r="G51" s="225"/>
      <c r="H51" s="225"/>
      <c r="I51" s="225"/>
      <c r="J51" s="225"/>
      <c r="K51" s="225"/>
      <c r="L51" s="514"/>
    </row>
    <row r="52" spans="2:12" s="209" customFormat="1" ht="15.75">
      <c r="B52" s="231" t="s">
        <v>3</v>
      </c>
      <c r="C52" s="232"/>
      <c r="D52" s="225"/>
      <c r="E52" s="225"/>
      <c r="F52" s="225"/>
      <c r="G52" s="225"/>
      <c r="H52" s="225"/>
      <c r="I52" s="225"/>
      <c r="J52" s="225"/>
      <c r="K52" s="225"/>
      <c r="L52" s="514"/>
    </row>
    <row r="53" spans="2:12" s="209" customFormat="1" ht="15.75">
      <c r="C53" s="215" t="s">
        <v>624</v>
      </c>
      <c r="D53" s="216">
        <v>2126000</v>
      </c>
      <c r="E53" s="216">
        <v>574000</v>
      </c>
      <c r="F53" s="216">
        <f>SUM(D53:E53)</f>
        <v>2700000</v>
      </c>
      <c r="G53" s="216">
        <v>0</v>
      </c>
      <c r="H53" s="216">
        <f>I53-G53</f>
        <v>0</v>
      </c>
      <c r="I53" s="216">
        <v>0</v>
      </c>
      <c r="J53" s="216"/>
      <c r="K53" s="216">
        <f t="shared" ref="K53" si="30">SUM(I53:J53)</f>
        <v>0</v>
      </c>
      <c r="L53" s="514"/>
    </row>
    <row r="54" spans="2:12" s="209" customFormat="1" ht="15.75">
      <c r="C54" s="218" t="s">
        <v>4</v>
      </c>
      <c r="D54" s="222">
        <f>SUM(D53:D53)</f>
        <v>2126000</v>
      </c>
      <c r="E54" s="222">
        <f>SUM(E53:E53)</f>
        <v>574000</v>
      </c>
      <c r="F54" s="518">
        <f>SUM(F53:F53)</f>
        <v>2700000</v>
      </c>
      <c r="G54" s="518">
        <v>0</v>
      </c>
      <c r="H54" s="518">
        <f t="shared" ref="H54:K54" si="31">SUM(H53:H53)</f>
        <v>0</v>
      </c>
      <c r="I54" s="518">
        <v>0</v>
      </c>
      <c r="J54" s="518">
        <f t="shared" si="31"/>
        <v>0</v>
      </c>
      <c r="K54" s="518">
        <f t="shared" si="31"/>
        <v>0</v>
      </c>
      <c r="L54" s="514"/>
    </row>
    <row r="55" spans="2:12" s="209" customFormat="1" ht="15.75">
      <c r="C55" s="233"/>
      <c r="D55" s="226"/>
      <c r="E55" s="226"/>
      <c r="F55" s="519"/>
      <c r="G55" s="519"/>
      <c r="H55" s="519"/>
      <c r="I55" s="519"/>
      <c r="J55" s="519"/>
      <c r="K55" s="519"/>
      <c r="L55" s="514"/>
    </row>
    <row r="56" spans="2:12" s="209" customFormat="1" ht="15.75">
      <c r="B56" s="212" t="s">
        <v>626</v>
      </c>
      <c r="C56" s="227"/>
      <c r="D56" s="221"/>
      <c r="E56" s="221"/>
      <c r="F56" s="221"/>
      <c r="G56" s="221"/>
      <c r="H56" s="221"/>
      <c r="I56" s="221"/>
      <c r="J56" s="221"/>
      <c r="K56" s="221"/>
      <c r="L56" s="514"/>
    </row>
    <row r="57" spans="2:12" s="209" customFormat="1" ht="15.75">
      <c r="B57" s="228"/>
      <c r="C57" s="215" t="s">
        <v>628</v>
      </c>
      <c r="D57" s="216">
        <v>118000</v>
      </c>
      <c r="E57" s="217">
        <v>32000</v>
      </c>
      <c r="F57" s="217">
        <f>SUM(D57:E57)</f>
        <v>150000</v>
      </c>
      <c r="G57" s="217">
        <v>150000</v>
      </c>
      <c r="H57" s="217">
        <f t="shared" ref="H57:H58" si="32">I57-G57</f>
        <v>0</v>
      </c>
      <c r="I57" s="217">
        <v>150000</v>
      </c>
      <c r="J57" s="217"/>
      <c r="K57" s="217">
        <f t="shared" ref="K57" si="33">SUM(I57:J57)</f>
        <v>150000</v>
      </c>
      <c r="L57" s="514"/>
    </row>
    <row r="58" spans="2:12" s="209" customFormat="1" ht="15.75">
      <c r="B58" s="228"/>
      <c r="C58" s="215" t="s">
        <v>629</v>
      </c>
      <c r="D58" s="216">
        <v>236000</v>
      </c>
      <c r="E58" s="217">
        <v>64000</v>
      </c>
      <c r="F58" s="217">
        <f>SUM(D58:E58)</f>
        <v>300000</v>
      </c>
      <c r="G58" s="217">
        <v>300000</v>
      </c>
      <c r="H58" s="217">
        <f t="shared" si="32"/>
        <v>0</v>
      </c>
      <c r="I58" s="217">
        <v>300000</v>
      </c>
      <c r="J58" s="217"/>
      <c r="K58" s="217">
        <f t="shared" ref="K58" si="34">SUM(I58:J58)</f>
        <v>300000</v>
      </c>
      <c r="L58" s="514"/>
    </row>
    <row r="59" spans="2:12" s="209" customFormat="1" ht="15.75">
      <c r="C59" s="218" t="s">
        <v>627</v>
      </c>
      <c r="D59" s="222">
        <f>SUM(D57:D58)</f>
        <v>354000</v>
      </c>
      <c r="E59" s="222">
        <f>SUM(E57:E58)</f>
        <v>96000</v>
      </c>
      <c r="F59" s="222">
        <f>SUM(F57:F58)</f>
        <v>450000</v>
      </c>
      <c r="G59" s="222">
        <v>450000</v>
      </c>
      <c r="H59" s="222">
        <f t="shared" ref="H59:K59" si="35">SUM(H57:H58)</f>
        <v>0</v>
      </c>
      <c r="I59" s="222">
        <v>450000</v>
      </c>
      <c r="J59" s="222">
        <f t="shared" si="35"/>
        <v>0</v>
      </c>
      <c r="K59" s="222">
        <f t="shared" si="35"/>
        <v>450000</v>
      </c>
      <c r="L59" s="514"/>
    </row>
    <row r="60" spans="2:12" s="209" customFormat="1" ht="15.75">
      <c r="C60" s="566"/>
      <c r="D60" s="565"/>
      <c r="E60" s="565"/>
      <c r="F60" s="565"/>
      <c r="G60" s="565"/>
      <c r="H60" s="565"/>
      <c r="I60" s="565"/>
      <c r="J60" s="565"/>
      <c r="K60" s="565"/>
      <c r="L60" s="514"/>
    </row>
    <row r="61" spans="2:12" s="209" customFormat="1" ht="15.75">
      <c r="B61" s="212" t="s">
        <v>324</v>
      </c>
      <c r="C61" s="213"/>
      <c r="D61" s="216">
        <v>1244000</v>
      </c>
      <c r="E61" s="217">
        <v>336000</v>
      </c>
      <c r="F61" s="238">
        <f>SUM(D61:E61)</f>
        <v>1580000</v>
      </c>
      <c r="G61" s="238">
        <v>123000</v>
      </c>
      <c r="H61" s="238">
        <f>I61-G61</f>
        <v>0</v>
      </c>
      <c r="I61" s="238">
        <v>123000</v>
      </c>
      <c r="J61" s="238"/>
      <c r="K61" s="238">
        <f t="shared" ref="K61" si="36">SUM(I61:J61)</f>
        <v>123000</v>
      </c>
      <c r="L61" s="514"/>
    </row>
    <row r="62" spans="2:12" s="209" customFormat="1" ht="15.75">
      <c r="D62" s="234"/>
      <c r="E62" s="234"/>
      <c r="F62" s="520"/>
      <c r="G62" s="520"/>
      <c r="H62" s="520"/>
      <c r="I62" s="520"/>
      <c r="J62" s="520"/>
      <c r="K62" s="520"/>
      <c r="L62" s="514"/>
    </row>
    <row r="63" spans="2:12" s="209" customFormat="1" ht="15.75">
      <c r="B63" s="231" t="s">
        <v>325</v>
      </c>
      <c r="C63" s="235"/>
      <c r="D63" s="222">
        <f>SUM(D61,D50,D45,D38,D34,D29,D24,D19,D13,D54,D59)</f>
        <v>12595000</v>
      </c>
      <c r="E63" s="222">
        <f t="shared" ref="E63:K63" si="37">SUM(E61,E50,E45,E38,E34,E29,E24,E19,E13,E54,E59)</f>
        <v>3405000</v>
      </c>
      <c r="F63" s="222">
        <f t="shared" si="37"/>
        <v>16000000</v>
      </c>
      <c r="G63" s="222">
        <f t="shared" si="37"/>
        <v>13385000</v>
      </c>
      <c r="H63" s="222">
        <f t="shared" si="37"/>
        <v>0</v>
      </c>
      <c r="I63" s="222">
        <f t="shared" si="37"/>
        <v>13385000</v>
      </c>
      <c r="J63" s="222">
        <f t="shared" si="37"/>
        <v>0</v>
      </c>
      <c r="K63" s="222">
        <f t="shared" si="37"/>
        <v>13385000</v>
      </c>
      <c r="L63" s="514" t="s">
        <v>706</v>
      </c>
    </row>
    <row r="64" spans="2:12" s="209" customFormat="1" ht="15.75">
      <c r="D64" s="211"/>
      <c r="E64" s="211"/>
      <c r="F64" s="521"/>
      <c r="G64" s="521"/>
      <c r="H64" s="521"/>
      <c r="I64" s="521"/>
      <c r="J64" s="521"/>
      <c r="K64" s="521"/>
      <c r="L64" s="514"/>
    </row>
    <row r="65" spans="1:15" s="209" customFormat="1" ht="15.75">
      <c r="A65" s="765" t="s">
        <v>326</v>
      </c>
      <c r="B65" s="765"/>
      <c r="C65" s="765"/>
      <c r="D65" s="221"/>
      <c r="E65" s="221"/>
      <c r="F65" s="236"/>
      <c r="G65" s="236"/>
      <c r="H65" s="236"/>
      <c r="I65" s="236"/>
      <c r="J65" s="236"/>
      <c r="K65" s="236"/>
      <c r="L65" s="514"/>
    </row>
    <row r="66" spans="1:15" s="209" customFormat="1" ht="15.75">
      <c r="B66" s="237">
        <v>1</v>
      </c>
      <c r="C66" s="213" t="s">
        <v>327</v>
      </c>
      <c r="D66" s="216">
        <v>7874000</v>
      </c>
      <c r="E66" s="216">
        <v>2126000</v>
      </c>
      <c r="F66" s="238">
        <f>SUM(D66:E66)</f>
        <v>10000000</v>
      </c>
      <c r="G66" s="238">
        <v>5425000</v>
      </c>
      <c r="H66" s="238">
        <f t="shared" ref="H66:H76" si="38">I66-G66</f>
        <v>0</v>
      </c>
      <c r="I66" s="238">
        <v>5425000</v>
      </c>
      <c r="J66" s="238"/>
      <c r="K66" s="238">
        <f t="shared" ref="K66" si="39">SUM(I66:J66)</f>
        <v>5425000</v>
      </c>
      <c r="L66" s="514" t="s">
        <v>707</v>
      </c>
    </row>
    <row r="67" spans="1:15" s="209" customFormat="1" ht="15.75">
      <c r="B67" s="237">
        <v>2</v>
      </c>
      <c r="C67" s="254" t="s">
        <v>630</v>
      </c>
      <c r="D67" s="216">
        <v>4724000</v>
      </c>
      <c r="E67" s="216">
        <v>1276000</v>
      </c>
      <c r="F67" s="238">
        <f>SUM(D67:E67)</f>
        <v>6000000</v>
      </c>
      <c r="G67" s="238">
        <v>2300000</v>
      </c>
      <c r="H67" s="238">
        <f t="shared" si="38"/>
        <v>0</v>
      </c>
      <c r="I67" s="238">
        <v>2300000</v>
      </c>
      <c r="J67" s="238"/>
      <c r="K67" s="238">
        <f t="shared" ref="K67:K76" si="40">SUM(I67:J67)</f>
        <v>2300000</v>
      </c>
      <c r="L67" s="514" t="s">
        <v>707</v>
      </c>
    </row>
    <row r="68" spans="1:15" s="209" customFormat="1" ht="15.75">
      <c r="B68" s="237">
        <v>3</v>
      </c>
      <c r="C68" s="254" t="s">
        <v>631</v>
      </c>
      <c r="D68" s="216">
        <v>7874000</v>
      </c>
      <c r="E68" s="216">
        <v>2126000</v>
      </c>
      <c r="F68" s="238">
        <f t="shared" ref="F68:F76" si="41">SUM(D68:E68)</f>
        <v>10000000</v>
      </c>
      <c r="G68" s="238">
        <v>16713000</v>
      </c>
      <c r="H68" s="238">
        <f t="shared" si="38"/>
        <v>0</v>
      </c>
      <c r="I68" s="238">
        <v>16713000</v>
      </c>
      <c r="J68" s="238"/>
      <c r="K68" s="238">
        <f t="shared" si="40"/>
        <v>16713000</v>
      </c>
      <c r="L68" s="514" t="s">
        <v>707</v>
      </c>
    </row>
    <row r="69" spans="1:15" s="209" customFormat="1" ht="15.75">
      <c r="B69" s="237">
        <v>4</v>
      </c>
      <c r="C69" s="254" t="s">
        <v>632</v>
      </c>
      <c r="D69" s="216">
        <v>5118000</v>
      </c>
      <c r="E69" s="216">
        <v>1382000</v>
      </c>
      <c r="F69" s="238">
        <f t="shared" si="41"/>
        <v>6500000</v>
      </c>
      <c r="G69" s="238">
        <v>0</v>
      </c>
      <c r="H69" s="238">
        <f t="shared" si="38"/>
        <v>0</v>
      </c>
      <c r="I69" s="238">
        <v>0</v>
      </c>
      <c r="J69" s="238">
        <v>0</v>
      </c>
      <c r="K69" s="238">
        <f t="shared" si="40"/>
        <v>0</v>
      </c>
      <c r="L69" s="514" t="s">
        <v>706</v>
      </c>
    </row>
    <row r="70" spans="1:15" s="209" customFormat="1" ht="15.75">
      <c r="B70" s="237">
        <v>5</v>
      </c>
      <c r="C70" s="254" t="s">
        <v>6</v>
      </c>
      <c r="D70" s="216">
        <v>15000000</v>
      </c>
      <c r="E70" s="216">
        <v>4050000</v>
      </c>
      <c r="F70" s="238">
        <f t="shared" si="41"/>
        <v>19050000</v>
      </c>
      <c r="G70" s="238">
        <v>20976000</v>
      </c>
      <c r="H70" s="238">
        <f t="shared" si="38"/>
        <v>0</v>
      </c>
      <c r="I70" s="238">
        <v>20976000</v>
      </c>
      <c r="J70" s="238">
        <v>0</v>
      </c>
      <c r="K70" s="238">
        <f t="shared" si="40"/>
        <v>20976000</v>
      </c>
      <c r="L70" s="514" t="s">
        <v>706</v>
      </c>
    </row>
    <row r="71" spans="1:15" s="209" customFormat="1" ht="15.75">
      <c r="B71" s="237">
        <v>6</v>
      </c>
      <c r="C71" s="254" t="s">
        <v>633</v>
      </c>
      <c r="D71" s="216">
        <v>1575000</v>
      </c>
      <c r="E71" s="216">
        <v>425000</v>
      </c>
      <c r="F71" s="238">
        <f t="shared" si="41"/>
        <v>2000000</v>
      </c>
      <c r="G71" s="238">
        <v>2000000</v>
      </c>
      <c r="H71" s="238">
        <f t="shared" si="38"/>
        <v>0</v>
      </c>
      <c r="I71" s="238">
        <v>2000000</v>
      </c>
      <c r="J71" s="238">
        <v>0</v>
      </c>
      <c r="K71" s="238">
        <f t="shared" si="40"/>
        <v>2000000</v>
      </c>
      <c r="L71" s="514" t="s">
        <v>707</v>
      </c>
    </row>
    <row r="72" spans="1:15" s="209" customFormat="1" ht="15.75">
      <c r="B72" s="237">
        <v>7</v>
      </c>
      <c r="C72" s="254" t="s">
        <v>634</v>
      </c>
      <c r="D72" s="216">
        <v>2543000</v>
      </c>
      <c r="E72" s="216">
        <v>686000</v>
      </c>
      <c r="F72" s="238">
        <f t="shared" si="41"/>
        <v>3229000</v>
      </c>
      <c r="G72" s="238">
        <v>3229000</v>
      </c>
      <c r="H72" s="238">
        <f t="shared" si="38"/>
        <v>1108000</v>
      </c>
      <c r="I72" s="238">
        <v>4337000</v>
      </c>
      <c r="J72" s="238">
        <v>0</v>
      </c>
      <c r="K72" s="238">
        <f t="shared" si="40"/>
        <v>4337000</v>
      </c>
      <c r="L72" s="514" t="s">
        <v>707</v>
      </c>
    </row>
    <row r="73" spans="1:15" s="209" customFormat="1" ht="15.75">
      <c r="B73" s="237">
        <v>8</v>
      </c>
      <c r="C73" s="254" t="s">
        <v>635</v>
      </c>
      <c r="D73" s="216">
        <v>2016000</v>
      </c>
      <c r="E73" s="216">
        <v>544000</v>
      </c>
      <c r="F73" s="238">
        <f t="shared" si="41"/>
        <v>2560000</v>
      </c>
      <c r="G73" s="238">
        <v>2560000</v>
      </c>
      <c r="H73" s="238">
        <f t="shared" si="38"/>
        <v>0</v>
      </c>
      <c r="I73" s="238">
        <v>2560000</v>
      </c>
      <c r="J73" s="238">
        <v>0</v>
      </c>
      <c r="K73" s="238">
        <f t="shared" si="40"/>
        <v>2560000</v>
      </c>
      <c r="L73" s="514" t="s">
        <v>706</v>
      </c>
    </row>
    <row r="74" spans="1:15" s="209" customFormat="1" ht="15.75">
      <c r="B74" s="237">
        <v>9</v>
      </c>
      <c r="C74" s="254" t="s">
        <v>783</v>
      </c>
      <c r="D74" s="216"/>
      <c r="E74" s="216"/>
      <c r="F74" s="238">
        <v>0</v>
      </c>
      <c r="G74" s="238">
        <v>5975350</v>
      </c>
      <c r="H74" s="238">
        <f t="shared" si="38"/>
        <v>0</v>
      </c>
      <c r="I74" s="238">
        <v>5975350</v>
      </c>
      <c r="J74" s="238">
        <v>0</v>
      </c>
      <c r="K74" s="238">
        <f t="shared" si="40"/>
        <v>5975350</v>
      </c>
      <c r="L74" s="514"/>
    </row>
    <row r="75" spans="1:15" s="209" customFormat="1" ht="15.75">
      <c r="B75" s="237">
        <v>10</v>
      </c>
      <c r="C75" s="254" t="s">
        <v>795</v>
      </c>
      <c r="D75" s="216"/>
      <c r="E75" s="216"/>
      <c r="F75" s="238">
        <v>0</v>
      </c>
      <c r="G75" s="238">
        <v>5959000</v>
      </c>
      <c r="H75" s="238">
        <f t="shared" si="38"/>
        <v>0</v>
      </c>
      <c r="I75" s="238">
        <v>5959000</v>
      </c>
      <c r="J75" s="238">
        <v>0</v>
      </c>
      <c r="K75" s="238">
        <f t="shared" si="40"/>
        <v>5959000</v>
      </c>
      <c r="L75" s="514"/>
    </row>
    <row r="76" spans="1:15" s="209" customFormat="1" ht="15.75">
      <c r="B76" s="237">
        <v>11</v>
      </c>
      <c r="C76" s="254" t="s">
        <v>636</v>
      </c>
      <c r="D76" s="216">
        <v>1575000</v>
      </c>
      <c r="E76" s="216">
        <v>425000</v>
      </c>
      <c r="F76" s="238">
        <f t="shared" si="41"/>
        <v>2000000</v>
      </c>
      <c r="G76" s="238">
        <v>2000000</v>
      </c>
      <c r="H76" s="238">
        <f t="shared" si="38"/>
        <v>0</v>
      </c>
      <c r="I76" s="238">
        <v>2000000</v>
      </c>
      <c r="J76" s="238">
        <v>0</v>
      </c>
      <c r="K76" s="238">
        <f t="shared" si="40"/>
        <v>2000000</v>
      </c>
      <c r="L76" s="514" t="s">
        <v>706</v>
      </c>
    </row>
    <row r="77" spans="1:15" s="209" customFormat="1" ht="15.75">
      <c r="B77" s="766" t="s">
        <v>328</v>
      </c>
      <c r="C77" s="767"/>
      <c r="D77" s="222">
        <f>SUM(D66:D76)</f>
        <v>48299000</v>
      </c>
      <c r="E77" s="222">
        <f>SUM(E66:E76)</f>
        <v>13040000</v>
      </c>
      <c r="F77" s="222">
        <f>SUM(F66:F76)</f>
        <v>61339000</v>
      </c>
      <c r="G77" s="222">
        <f t="shared" ref="G77:I77" si="42">SUM(G66:G76)</f>
        <v>67137350</v>
      </c>
      <c r="H77" s="222">
        <f t="shared" si="42"/>
        <v>1108000</v>
      </c>
      <c r="I77" s="222">
        <f t="shared" si="42"/>
        <v>68245350</v>
      </c>
      <c r="J77" s="222">
        <f t="shared" ref="J77:K77" si="43">SUM(J66:J76)</f>
        <v>0</v>
      </c>
      <c r="K77" s="222">
        <f t="shared" si="43"/>
        <v>68245350</v>
      </c>
      <c r="L77" s="514"/>
    </row>
    <row r="78" spans="1:15" s="209" customFormat="1" ht="15.75">
      <c r="C78" s="239"/>
      <c r="D78" s="221"/>
      <c r="E78" s="221"/>
      <c r="F78" s="236"/>
      <c r="G78" s="236"/>
      <c r="H78" s="236"/>
      <c r="I78" s="236"/>
      <c r="J78" s="236"/>
      <c r="K78" s="236"/>
      <c r="L78" s="514"/>
    </row>
    <row r="79" spans="1:15" s="209" customFormat="1" ht="15.75">
      <c r="A79" s="240" t="s">
        <v>329</v>
      </c>
      <c r="B79" s="768" t="s">
        <v>330</v>
      </c>
      <c r="C79" s="769"/>
      <c r="D79" s="222">
        <v>7874000</v>
      </c>
      <c r="E79" s="223">
        <v>2126000</v>
      </c>
      <c r="F79" s="241">
        <f>SUM(D79:E79)</f>
        <v>10000000</v>
      </c>
      <c r="G79" s="241">
        <v>17285000</v>
      </c>
      <c r="H79" s="241">
        <f>I79-G79</f>
        <v>0</v>
      </c>
      <c r="I79" s="241">
        <v>17285000</v>
      </c>
      <c r="J79" s="241"/>
      <c r="K79" s="241">
        <f t="shared" ref="K79" si="44">SUM(I79:J79)</f>
        <v>17285000</v>
      </c>
      <c r="L79" s="514" t="s">
        <v>706</v>
      </c>
      <c r="O79" s="242"/>
    </row>
    <row r="80" spans="1:15" s="209" customFormat="1" ht="16.5" thickBot="1">
      <c r="C80" s="243"/>
      <c r="D80" s="234"/>
      <c r="E80" s="234"/>
      <c r="F80" s="234"/>
      <c r="G80" s="234"/>
      <c r="H80" s="234"/>
      <c r="I80" s="234"/>
      <c r="J80" s="234"/>
      <c r="K80" s="234"/>
      <c r="L80" s="514"/>
    </row>
    <row r="81" spans="2:12" s="209" customFormat="1" ht="16.5" thickBot="1">
      <c r="B81" s="763" t="s">
        <v>331</v>
      </c>
      <c r="C81" s="764"/>
      <c r="D81" s="244">
        <f>SUM(D79,D77,D63)</f>
        <v>68768000</v>
      </c>
      <c r="E81" s="244">
        <f>SUM(E79,E77,E63)</f>
        <v>18571000</v>
      </c>
      <c r="F81" s="244">
        <f>SUM(F79,F77,F63)</f>
        <v>87339000</v>
      </c>
      <c r="G81" s="244">
        <f t="shared" ref="G81:I81" si="45">SUM(G79,G77,G63)</f>
        <v>97807350</v>
      </c>
      <c r="H81" s="244">
        <f t="shared" si="45"/>
        <v>1108000</v>
      </c>
      <c r="I81" s="244">
        <f t="shared" si="45"/>
        <v>98915350</v>
      </c>
      <c r="J81" s="244">
        <f t="shared" ref="J81:K81" si="46">SUM(J79,J77,J63)</f>
        <v>0</v>
      </c>
      <c r="K81" s="244">
        <f t="shared" si="46"/>
        <v>98915350</v>
      </c>
      <c r="L81" s="514"/>
    </row>
    <row r="84" spans="2:12" hidden="1"/>
    <row r="85" spans="2:12" hidden="1">
      <c r="E85" s="207" t="s">
        <v>708</v>
      </c>
      <c r="F85" s="512">
        <f>SUM(F79,F73:F76,F69:F70,F63)</f>
        <v>56110000</v>
      </c>
      <c r="G85" s="512">
        <v>53079000</v>
      </c>
      <c r="H85" s="512">
        <f>SUM(H79,H73:H76,H69:H70,H63)</f>
        <v>0</v>
      </c>
      <c r="I85" s="512">
        <v>53079000</v>
      </c>
      <c r="J85" s="512">
        <f>SUM(J79,J73:J76,J69:J70,J63)</f>
        <v>0</v>
      </c>
      <c r="K85" s="512">
        <f t="shared" ref="K85" si="47">SUM(K79,K73:K76,K69:K70,K63)</f>
        <v>68140350</v>
      </c>
    </row>
    <row r="86" spans="2:12" hidden="1">
      <c r="E86" s="207" t="s">
        <v>709</v>
      </c>
      <c r="F86" s="512">
        <f>SUM(F71:F72,F66:F68)</f>
        <v>31229000</v>
      </c>
      <c r="G86" s="512">
        <v>32614000</v>
      </c>
      <c r="H86" s="512">
        <f>SUM(H71:H72,H66:H68)</f>
        <v>1108000</v>
      </c>
      <c r="I86" s="512">
        <v>32614000</v>
      </c>
      <c r="J86" s="512">
        <f>SUM(J71:J72,J66:J68)</f>
        <v>0</v>
      </c>
      <c r="K86" s="512">
        <f t="shared" ref="K86" si="48">SUM(K71:K72,K66:K68)</f>
        <v>30775000</v>
      </c>
    </row>
    <row r="87" spans="2:12" hidden="1">
      <c r="F87" s="512">
        <f>SUM(F85:F86)</f>
        <v>87339000</v>
      </c>
      <c r="G87" s="512">
        <v>85693000</v>
      </c>
      <c r="H87" s="512">
        <f t="shared" ref="H87:K87" si="49">SUM(H85:H86)</f>
        <v>1108000</v>
      </c>
      <c r="I87" s="512">
        <v>85693000</v>
      </c>
      <c r="J87" s="512">
        <f t="shared" si="49"/>
        <v>0</v>
      </c>
      <c r="K87" s="512">
        <f t="shared" si="49"/>
        <v>98915350</v>
      </c>
    </row>
  </sheetData>
  <mergeCells count="5">
    <mergeCell ref="B81:C81"/>
    <mergeCell ref="A65:C65"/>
    <mergeCell ref="B77:C77"/>
    <mergeCell ref="B79:C79"/>
    <mergeCell ref="A1:I1"/>
  </mergeCells>
  <phoneticPr fontId="10" type="noConversion"/>
  <printOptions horizontalCentered="1"/>
  <pageMargins left="0.43307086614173229" right="0.27559055118110237" top="0.55118110236220474" bottom="0.28000000000000003" header="0.27559055118110237" footer="0.2"/>
  <pageSetup paperSize="9" scale="60" orientation="portrait" r:id="rId1"/>
  <headerFooter alignWithMargins="0">
    <oddHeader>&amp;L&amp;"Times New Roman CE,Félkövér dőlt"&amp;14 6. melléklet&amp;R&amp;"Times New Roman CE,Félkövér dőlt"&amp;14adatok Ft.-ban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16</vt:i4>
      </vt:variant>
    </vt:vector>
  </HeadingPairs>
  <TitlesOfParts>
    <vt:vector size="32" baseType="lpstr"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 </vt:lpstr>
      <vt:lpstr>7A.m</vt:lpstr>
      <vt:lpstr>7B.m.</vt:lpstr>
      <vt:lpstr>14.m</vt:lpstr>
      <vt:lpstr>16A.</vt:lpstr>
      <vt:lpstr>16B.</vt:lpstr>
      <vt:lpstr>18.m</vt:lpstr>
      <vt:lpstr>Munka1</vt:lpstr>
      <vt:lpstr>'3. sz. mell'!Nyomtatási_cím</vt:lpstr>
      <vt:lpstr>'4. sz. mell'!Nyomtatási_cím</vt:lpstr>
      <vt:lpstr>'5.sz.mell.'!Nyomtatási_cím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'16A.'!Nyomtatási_terület</vt:lpstr>
      <vt:lpstr>'16B.'!Nyomtatási_terület</vt:lpstr>
      <vt:lpstr>'2.sz.mell  '!Nyomtatási_terület</vt:lpstr>
      <vt:lpstr>'3. sz. mell'!Nyomtatási_terület</vt:lpstr>
      <vt:lpstr>'4. sz. mell'!Nyomtatási_terület</vt:lpstr>
      <vt:lpstr>'5.sz.mell.'!Nyomtatási_terület</vt:lpstr>
      <vt:lpstr>'6.m '!Nyomtatási_terület</vt:lpstr>
      <vt:lpstr>'7A.m'!Nyomtatási_terület</vt:lpstr>
      <vt:lpstr>'7B.m.'!Nyomtatási_terület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2017-02-09T14:21:46Z</cp:lastPrinted>
  <dcterms:created xsi:type="dcterms:W3CDTF">2014-02-07T17:22:54Z</dcterms:created>
  <dcterms:modified xsi:type="dcterms:W3CDTF">2017-02-10T08:16:46Z</dcterms:modified>
</cp:coreProperties>
</file>