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8"/>
  </bookViews>
  <sheets>
    <sheet name="1.M." sheetId="1" r:id="rId1"/>
    <sheet name="2.M." sheetId="2" r:id="rId2"/>
    <sheet name="3.M." sheetId="3" r:id="rId3"/>
    <sheet name="4.M." sheetId="4" r:id="rId4"/>
    <sheet name="5.M." sheetId="5" r:id="rId5"/>
    <sheet name="8.M" sheetId="6" r:id="rId6"/>
    <sheet name="9.M" sheetId="7" r:id="rId7"/>
    <sheet name="10.M" sheetId="8" r:id="rId8"/>
    <sheet name="12.M" sheetId="9" r:id="rId9"/>
  </sheets>
  <definedNames>
    <definedName name="_xlnm.Print_Area" localSheetId="0">'1.M.'!$A$1:$H$64</definedName>
    <definedName name="_xlnm.Print_Area" localSheetId="8">'12.M'!$A$1:$Q$17</definedName>
    <definedName name="_xlnm.Print_Area" localSheetId="1">'2.M.'!$A$1:$H$114</definedName>
    <definedName name="_xlnm.Print_Area" localSheetId="2">'3.M.'!$A$1:$I$24</definedName>
    <definedName name="_xlnm.Print_Area" localSheetId="3">'4.M.'!$A$1:$F$43</definedName>
  </definedNames>
  <calcPr fullCalcOnLoad="1"/>
</workbook>
</file>

<file path=xl/sharedStrings.xml><?xml version="1.0" encoding="utf-8"?>
<sst xmlns="http://schemas.openxmlformats.org/spreadsheetml/2006/main" count="546" uniqueCount="435">
  <si>
    <t>1.</t>
  </si>
  <si>
    <t>2.</t>
  </si>
  <si>
    <t>3.</t>
  </si>
  <si>
    <t>Előirányzat-csoport, kiemelt előirányzat megnevezése</t>
  </si>
  <si>
    <t xml:space="preserve">Nagypáli Közös Önkormányzati Hivatal     </t>
  </si>
  <si>
    <t>Eredeti előirányzat mindösszesen:</t>
  </si>
  <si>
    <t>BEVÉTEK ÖSSZESEN</t>
  </si>
  <si>
    <t>1. Személyi juttatások</t>
  </si>
  <si>
    <t xml:space="preserve">KIADÁSOK  ÖSSZESEN: </t>
  </si>
  <si>
    <t>Éves engedélyezett létszám előirányzat (fő)</t>
  </si>
  <si>
    <t>Ebből köztisztviselő:</t>
  </si>
  <si>
    <t>Megnevezés</t>
  </si>
  <si>
    <t>Költségvetési bevételek</t>
  </si>
  <si>
    <t>Költségvetési kiadások</t>
  </si>
  <si>
    <t>Költségvetési hiány</t>
  </si>
  <si>
    <t>Költségvetési többlet</t>
  </si>
  <si>
    <t>Előző évek pénzmaradványának igénybevétele</t>
  </si>
  <si>
    <t>Tárgyévi kiadások</t>
  </si>
  <si>
    <t>Tárgyévi bevételek</t>
  </si>
  <si>
    <t>Költségvetési bevételek:</t>
  </si>
  <si>
    <t>Rovat száma</t>
  </si>
  <si>
    <t>Helyi önkormányzatok működésének általános támogatása</t>
  </si>
  <si>
    <t xml:space="preserve"> -Önkormányzati Hivatal működésének támogatása</t>
  </si>
  <si>
    <t xml:space="preserve"> -Település üzemeltetés (zöldterület-gazdálkodás, közvilágítás, köztemető-fenntartás, közütak-fenntartása)</t>
  </si>
  <si>
    <t xml:space="preserve"> -Egyéb önkormányzati feladatok támogatása</t>
  </si>
  <si>
    <t xml:space="preserve"> -Falugondnoki szolgálat támogatása</t>
  </si>
  <si>
    <t>Települési önkormányzatok kulturális feladatainak támogatása</t>
  </si>
  <si>
    <t>B1</t>
  </si>
  <si>
    <t>Vagyoni típusú adók</t>
  </si>
  <si>
    <t xml:space="preserve"> -Magánszemélyek kommunális adója</t>
  </si>
  <si>
    <t>Gépjárműadó</t>
  </si>
  <si>
    <t>Egyéb áruhasználati és szolgáltatási adók (talajterhelési díj)</t>
  </si>
  <si>
    <t>Egyéb közhatalmi bevételek</t>
  </si>
  <si>
    <t xml:space="preserve"> -Adópótlék, adóbírság</t>
  </si>
  <si>
    <t xml:space="preserve"> -Egyéb közhatalmi bevételek</t>
  </si>
  <si>
    <t>B3</t>
  </si>
  <si>
    <t>Szolgáltatások ellenértéke</t>
  </si>
  <si>
    <t>Közvetített szolgáltatások értéke</t>
  </si>
  <si>
    <t>Kiszámlázott általános forgalmi adó</t>
  </si>
  <si>
    <t>B4</t>
  </si>
  <si>
    <t>Maradvány igénybevétele</t>
  </si>
  <si>
    <t>B8</t>
  </si>
  <si>
    <t>TÁRGYÉVI BEVÉTELEK ÖSSZESEN:</t>
  </si>
  <si>
    <t>Tervezett előirányzat</t>
  </si>
  <si>
    <t xml:space="preserve"> -</t>
  </si>
  <si>
    <t xml:space="preserve"> - </t>
  </si>
  <si>
    <t>Központi, irányító szervi támogatások folyósítása - Hivatal finanszírozás</t>
  </si>
  <si>
    <t>Egyéb külső személyi juttatások</t>
  </si>
  <si>
    <t>K1</t>
  </si>
  <si>
    <t>Munkaadókat terhelő járulékok és szociális hozzájárulási adó</t>
  </si>
  <si>
    <t>K2</t>
  </si>
  <si>
    <t xml:space="preserve"> -Irodaszer, nyomtatvány</t>
  </si>
  <si>
    <t xml:space="preserve"> -Hajtó - és kenőanyagok</t>
  </si>
  <si>
    <t xml:space="preserve"> -Gázenergia</t>
  </si>
  <si>
    <t xml:space="preserve"> -Villamos energia</t>
  </si>
  <si>
    <t xml:space="preserve"> -Víz- és csatorna díjak</t>
  </si>
  <si>
    <t>K3</t>
  </si>
  <si>
    <t>Egyéb nem intézményi ellátások</t>
  </si>
  <si>
    <t>K4</t>
  </si>
  <si>
    <t>Egyéb működési célú támogatások államháztartáson belülre</t>
  </si>
  <si>
    <t xml:space="preserve"> -Észak-Nyugat Zalai Kistérségi Társulás tagdíj hozzájárulás</t>
  </si>
  <si>
    <t xml:space="preserve"> -Kistérségi ügyelet működési hozzájárulás</t>
  </si>
  <si>
    <t xml:space="preserve"> -Védőnői szolgálat</t>
  </si>
  <si>
    <t>Egyéb működési célú támogatások államháztartáson kívülre</t>
  </si>
  <si>
    <t xml:space="preserve"> -Zalai Falvakért Egyesület tagdíj hozzájárulás</t>
  </si>
  <si>
    <t xml:space="preserve"> -Zala-Menti Polgármesterek és Polgárok egyesületének támogatása</t>
  </si>
  <si>
    <t xml:space="preserve"> -Fogorvosi ügyelet hozzájárulás</t>
  </si>
  <si>
    <t xml:space="preserve"> -Ifjusági Egyesület működési célú támogatása</t>
  </si>
  <si>
    <t xml:space="preserve"> -Faluért Alapítvány működési célú támogatása</t>
  </si>
  <si>
    <t xml:space="preserve"> -Turisztikai Közhasznú Egyesület működési célú támogatása </t>
  </si>
  <si>
    <t xml:space="preserve"> -Nagypáli Fejlesztési Övezet Nonprofit Kft. működési célú támogatása</t>
  </si>
  <si>
    <t>Tartalékok</t>
  </si>
  <si>
    <t xml:space="preserve"> -Szennyvíz alszámla pénzkészlete</t>
  </si>
  <si>
    <t xml:space="preserve"> -Működési tartalék (általános tartalék)</t>
  </si>
  <si>
    <t>K5</t>
  </si>
  <si>
    <t>Beruházási célú előzetesen felszámított általános forgalmi adó</t>
  </si>
  <si>
    <t>K6</t>
  </si>
  <si>
    <t>Felújítási célú előzetesen felszámított általános forgalmi adó</t>
  </si>
  <si>
    <t>K7</t>
  </si>
  <si>
    <t>Egyéb felhalmozási célú támogatások államháztartáson kívülre</t>
  </si>
  <si>
    <t>K8</t>
  </si>
  <si>
    <t xml:space="preserve">Költségvetési kiadások </t>
  </si>
  <si>
    <t>K1-K8</t>
  </si>
  <si>
    <t>Központi, irányító szervi támogatások folyóítása</t>
  </si>
  <si>
    <t>K9</t>
  </si>
  <si>
    <t xml:space="preserve">Önkormányzati létszám előirányzat </t>
  </si>
  <si>
    <t xml:space="preserve">Ebből: Közfoglalkoztatottak éves létszám előirányzata </t>
  </si>
  <si>
    <t>Költségvetési kiadások:</t>
  </si>
  <si>
    <t>Kiadási tétel megnevezése</t>
  </si>
  <si>
    <t>Összesen</t>
  </si>
  <si>
    <t>Foglalkoztatottak személyi juttatásai</t>
  </si>
  <si>
    <t>Külső személyi juttatások</t>
  </si>
  <si>
    <t>Személyi juttatások</t>
  </si>
  <si>
    <t xml:space="preserve">Kommunikációs szolgáltatások </t>
  </si>
  <si>
    <t>Szolgáltatási kiadások</t>
  </si>
  <si>
    <t xml:space="preserve">Kiküldetések, reklám - és propagandakiadások </t>
  </si>
  <si>
    <t>Különféle befizetések és egyéb dologi kiadások</t>
  </si>
  <si>
    <t>Dologi kiadások</t>
  </si>
  <si>
    <t>Ellátottak pénzbeli juttatásai</t>
  </si>
  <si>
    <t>Egyéb működési célú kiadások</t>
  </si>
  <si>
    <t>Beruházások</t>
  </si>
  <si>
    <t xml:space="preserve">Felújítások </t>
  </si>
  <si>
    <t xml:space="preserve">Egyéb felhalmozási célú kiadások </t>
  </si>
  <si>
    <t xml:space="preserve">Finanszírozási kiadások </t>
  </si>
  <si>
    <t>Működési célú támogatások államháztartáson belülről</t>
  </si>
  <si>
    <t xml:space="preserve">Termékek és szolgáltatások adói </t>
  </si>
  <si>
    <t>Közhatalmi bevételek</t>
  </si>
  <si>
    <t xml:space="preserve">Működési bevételek </t>
  </si>
  <si>
    <t xml:space="preserve">Költségvetési bevételek </t>
  </si>
  <si>
    <t xml:space="preserve">TÁRGYÉVI KIADÁSOK  ÖSSZESEN: </t>
  </si>
  <si>
    <t>Előző évek pénzmaradványának igénybevétele uáni többlet / hiány</t>
  </si>
  <si>
    <t>Törvény szerinti illetmények, munkabérek</t>
  </si>
  <si>
    <t>Béren kívüli juttatások</t>
  </si>
  <si>
    <t>I. Kiadások és bevételek kormányzati funkcióként</t>
  </si>
  <si>
    <t>052020</t>
  </si>
  <si>
    <t>Szennyvíz gyűjtése, tisztítása, elhelyezése</t>
  </si>
  <si>
    <t>051030</t>
  </si>
  <si>
    <t>Nem veszélyes (települési) hulladék vegyes (ömlesztett) begyűjtése, szállítása, átrakása</t>
  </si>
  <si>
    <t>013350</t>
  </si>
  <si>
    <t>Önkormányzati vagyonnal való gazdálkodással kapcsolatos feladatok (önkormányzati tulajdonú üzlethelyiségek, irodák, más ingatlanok hasznosítása)</t>
  </si>
  <si>
    <t>011130</t>
  </si>
  <si>
    <t>Önkormányzatok és önkormányzati hivatalok jogalkotó és általános igazgatási tevékenysége</t>
  </si>
  <si>
    <t>064010</t>
  </si>
  <si>
    <t>Közvilágítás</t>
  </si>
  <si>
    <t>066020</t>
  </si>
  <si>
    <t>Város-, községgazdálkodási egyéb szolgáltatások</t>
  </si>
  <si>
    <t>018010</t>
  </si>
  <si>
    <t>Önkormányzatok elszámolásai a központi költségvetéssel</t>
  </si>
  <si>
    <t>091140</t>
  </si>
  <si>
    <t xml:space="preserve">Óvodai nevelés, ellátás működtetési feladatai </t>
  </si>
  <si>
    <t>Köznevelési intézmény 1-4. évfolyamán tanulók nevelésével, oktatásával összefüggő működtetési feladatok</t>
  </si>
  <si>
    <t>072112</t>
  </si>
  <si>
    <t>Háziorvosi ügyeleti ellátás</t>
  </si>
  <si>
    <t>072311</t>
  </si>
  <si>
    <t>Fogorvosi alapellátás</t>
  </si>
  <si>
    <t>107060</t>
  </si>
  <si>
    <t>Egyéb szociális pénzbeli ellátások, támogatások</t>
  </si>
  <si>
    <t>041233</t>
  </si>
  <si>
    <t>Hosszabb időtartamú közfoglalkoztatás (Vállalkozás részére foglalkoztatást helyettesítő támogatásban részesülő személy foglalkoztatásához nyújtható támogatás )</t>
  </si>
  <si>
    <t>082094</t>
  </si>
  <si>
    <t>Közművelődés-kulturális alapú gazdaságfejlesztés</t>
  </si>
  <si>
    <t>013320</t>
  </si>
  <si>
    <t>Köztemető - fenntartás és - működtetés</t>
  </si>
  <si>
    <t>045160</t>
  </si>
  <si>
    <t>Közutak, hidak, alagutak üzemeltetése, fenntartása</t>
  </si>
  <si>
    <t>107055</t>
  </si>
  <si>
    <t>Falugondnoki, tanyagondnoki szolgáltatás</t>
  </si>
  <si>
    <t>084031</t>
  </si>
  <si>
    <t>Civil szervezetek működési támogatása</t>
  </si>
  <si>
    <t>084032</t>
  </si>
  <si>
    <t>Civil szervezetek porgramtámogatása</t>
  </si>
  <si>
    <t>066010</t>
  </si>
  <si>
    <t>Zöldterület-kezelés</t>
  </si>
  <si>
    <t xml:space="preserve"> - általános tartalék</t>
  </si>
  <si>
    <t xml:space="preserve"> - céltartalék</t>
  </si>
  <si>
    <t>MINDÖSSZESEN:</t>
  </si>
  <si>
    <t>Anyagbeszerzés</t>
  </si>
  <si>
    <t>BEVÉTELEK</t>
  </si>
  <si>
    <t>KIADÁSOK</t>
  </si>
  <si>
    <t>Működéi bevételek</t>
  </si>
  <si>
    <t>Működési költségvetési bevételek</t>
  </si>
  <si>
    <t>Működési költségvetési kiadások</t>
  </si>
  <si>
    <t>BEVÉTELEK ÖSSZESEN:</t>
  </si>
  <si>
    <t>Felújítások</t>
  </si>
  <si>
    <t>Egyéb felhalmozási célú kiadások</t>
  </si>
  <si>
    <t>Felhalmozási költségvetési kiadások</t>
  </si>
  <si>
    <t>KIADÁSOK ÖSSZESEN:</t>
  </si>
  <si>
    <t>Finanszírozási kiadások                                           K9</t>
  </si>
  <si>
    <t>Működési célú kiadások összesen</t>
  </si>
  <si>
    <t>Felhalmozási célú bevételek összesen</t>
  </si>
  <si>
    <t>Felhalmozási célú kiadások összesen</t>
  </si>
  <si>
    <t>ÖNKORMÁNYZAT BEVÉTELE ÖSSZESEN</t>
  </si>
  <si>
    <t>ÖNKORMÁNYZAT KIADÁSAI ÖSSZESEN</t>
  </si>
  <si>
    <t>Ssz.</t>
  </si>
  <si>
    <t>Az önkormányzat bevételi jogcímei</t>
  </si>
  <si>
    <t>Közvetett támogatás</t>
  </si>
  <si>
    <t>I.</t>
  </si>
  <si>
    <t>II.</t>
  </si>
  <si>
    <t>Ebből:</t>
  </si>
  <si>
    <t>Helyi adó bevétel</t>
  </si>
  <si>
    <t xml:space="preserve"> Helyi adó elengedés és kedvezmény</t>
  </si>
  <si>
    <t xml:space="preserve"> - kommunális adó</t>
  </si>
  <si>
    <t>Gépjárműadó elengedés és kedvezmény</t>
  </si>
  <si>
    <t>Vagyoni típusu adók</t>
  </si>
  <si>
    <t>Termékek és szolgáltatások adói</t>
  </si>
  <si>
    <t>Talajterhelési díj</t>
  </si>
  <si>
    <t>Talajterhelési díj kedvezmény</t>
  </si>
  <si>
    <t xml:space="preserve"> - idegenforgalmi adó</t>
  </si>
  <si>
    <t>Bevételi  forrás  megnevezése</t>
  </si>
  <si>
    <t>Működési bevételek</t>
  </si>
  <si>
    <t>Maradvány működési célú igénybevétele</t>
  </si>
  <si>
    <t>Munkáltatót terhelő járulékok és szociális hozzájárulási adó</t>
  </si>
  <si>
    <t>Tartalék működési célú igénybevétele</t>
  </si>
  <si>
    <t>Tartalék felhalmozási célú igénybevétele</t>
  </si>
  <si>
    <t>Központi, irányító szervi támogatás foly.</t>
  </si>
  <si>
    <t>Rovatrend</t>
  </si>
  <si>
    <t>I. Negyedév</t>
  </si>
  <si>
    <t>II. Negyedév</t>
  </si>
  <si>
    <t>III. Negyedév</t>
  </si>
  <si>
    <t>IV. Negyedév</t>
  </si>
  <si>
    <t>Finanszírozási bevételek</t>
  </si>
  <si>
    <t>Bevételek összesen</t>
  </si>
  <si>
    <t>Finanszírozási kiadások</t>
  </si>
  <si>
    <t>Kiadások összesen</t>
  </si>
  <si>
    <t>Települési önkormányzatok szociális és gyermekjóléti és gyermekétkeztetési feladatainak támogatása</t>
  </si>
  <si>
    <t xml:space="preserve"> -Települési önkormányzatok szociális feladatainak egyéb támogatása</t>
  </si>
  <si>
    <t>ÖNKORMÁNYZATOK MŰKÖDÉSI TÁMOGATÁSAI</t>
  </si>
  <si>
    <t>Működési célú visszatérítendő támogatások, kölcsönök visszatérülése államháztartáson kívülről</t>
  </si>
  <si>
    <t>Működési célú átvett pénzeszközök</t>
  </si>
  <si>
    <t>B6</t>
  </si>
  <si>
    <t>FINANSZÍROZÁSI BEVÉTELEK</t>
  </si>
  <si>
    <t>Választott tisztségviselők juttatásai</t>
  </si>
  <si>
    <t xml:space="preserve"> - Üzemeltetési anyagok beszerzése</t>
  </si>
  <si>
    <t xml:space="preserve"> - Telefon költség</t>
  </si>
  <si>
    <t xml:space="preserve"> - Bérleti és lízing díjak</t>
  </si>
  <si>
    <t xml:space="preserve"> - Karbantartási, kisjavítási szolgáltatások</t>
  </si>
  <si>
    <t xml:space="preserve"> - Szakmai tevékenységet segítő szolgáltatások</t>
  </si>
  <si>
    <t xml:space="preserve"> - Egyéb szolgáltatások</t>
  </si>
  <si>
    <t xml:space="preserve"> - Kiküldetések kiadásai</t>
  </si>
  <si>
    <t xml:space="preserve"> - Működési célú előzetesen felszámított általános forgalmi adó</t>
  </si>
  <si>
    <t xml:space="preserve"> - Fizetendő általános forgalmi adó</t>
  </si>
  <si>
    <t xml:space="preserve"> - Nagypáli Tűzoltó Egyesület működési hozzájárulás</t>
  </si>
  <si>
    <t xml:space="preserve"> - Pályázati Menedzsment Iroda Nonpr.Kft. Támogatása</t>
  </si>
  <si>
    <t>Maradvány felhalmozási célú igénybevétele</t>
  </si>
  <si>
    <t>081030</t>
  </si>
  <si>
    <t>Sportlétesítmények, edzőtáborok működtetése és fejlesztése</t>
  </si>
  <si>
    <t>2. Munkáltatót terhelő járulékok és szociális hozzájárulási adó</t>
  </si>
  <si>
    <t>3. Dologi kiadások</t>
  </si>
  <si>
    <t>4. Egyéb működési célú kiadások - tartalékkal együtt</t>
  </si>
  <si>
    <t>5. Beruházások</t>
  </si>
  <si>
    <t>Költségvetési egyenleg megállapítása, hiány finanszírozásának módja, többlet felhasználása - 5. melléklet</t>
  </si>
  <si>
    <t>9. melléklet</t>
  </si>
  <si>
    <t>10. melléklet</t>
  </si>
  <si>
    <t>12. melléklet</t>
  </si>
  <si>
    <t>2016. évi kormányzati funkció</t>
  </si>
  <si>
    <t>2016. évi kormányzati funkció elnevezése</t>
  </si>
  <si>
    <t xml:space="preserve"> - 2015. évről áthúzódó bérkompenzáció támogatása</t>
  </si>
  <si>
    <t xml:space="preserve"> - Szociális ágazati pótlék</t>
  </si>
  <si>
    <t xml:space="preserve"> - Üdülőhelyi feladatok támogatása</t>
  </si>
  <si>
    <t xml:space="preserve"> - Lakott külterület támogatása</t>
  </si>
  <si>
    <t xml:space="preserve">  - Közfoglalkoztatottak bére</t>
  </si>
  <si>
    <t xml:space="preserve"> - Egyéb működési célú központi támogatás (Erzsébet-utalvány)</t>
  </si>
  <si>
    <t>Általános forgalmi adó visszatérítése</t>
  </si>
  <si>
    <t>B5</t>
  </si>
  <si>
    <t>Felhalmozási bevételek</t>
  </si>
  <si>
    <t>Családi támogatások</t>
  </si>
  <si>
    <t>Államháztartáson belüli megelőlegezések visszafizetése</t>
  </si>
  <si>
    <t xml:space="preserve"> -Óvoda finanszírozás Egervár</t>
  </si>
  <si>
    <t xml:space="preserve"> -Iskolai étkeztetés Egervár</t>
  </si>
  <si>
    <t xml:space="preserve"> - Verseny és Szabadidő Sportegyesület Nagypáli működéséhez hozzájárulás (2015. évi tény alapján)</t>
  </si>
  <si>
    <t xml:space="preserve">  -Közvilágítási Egyesület Nagypáli tagdíj hozzájárulás</t>
  </si>
  <si>
    <t xml:space="preserve"> -Polgárőr Egyesület Nagypáli működésének támogatása</t>
  </si>
  <si>
    <t>900020</t>
  </si>
  <si>
    <t>Önk. Funkcióra nem sorolható bevételei áht-én kívülről</t>
  </si>
  <si>
    <t>018030</t>
  </si>
  <si>
    <t>Támogatási célú finanszírozási műveletek</t>
  </si>
  <si>
    <t>Államháztartáson belüli megelőlegezések visszfizetése</t>
  </si>
  <si>
    <t>Irányító szervi támogatások folyósítását/államháztartáson belüli megelőlegezésének visszafizetését követő többlet / hiány</t>
  </si>
  <si>
    <t>Államháztartáson belüli megelőlegezések visszafiz.</t>
  </si>
  <si>
    <t xml:space="preserve">Egyéb működési célú kiadások </t>
  </si>
  <si>
    <t>Helyi adó bevételhez tartozó közvetett támogatások</t>
  </si>
  <si>
    <t>Termékek és szolgáltatások adóihoz tartozó közvetett támogatások</t>
  </si>
  <si>
    <t>I. Módosítás összesen</t>
  </si>
  <si>
    <t>Összesen eredeti eir:</t>
  </si>
  <si>
    <t>Működési eredeti eir:</t>
  </si>
  <si>
    <t>Felhalmozási eredeti eir:</t>
  </si>
  <si>
    <t>I. Módosítás működési</t>
  </si>
  <si>
    <t>I. Módosítás felhalmozási</t>
  </si>
  <si>
    <t>Foglalkoztatottak egyéb személyi juttatásai</t>
  </si>
  <si>
    <t>Munkavégzésre irányuló egyéb jogviszonyban nem saját foglakoztatottnak fizetett juttatások</t>
  </si>
  <si>
    <t xml:space="preserve"> - Reklám és propaganda kiadások</t>
  </si>
  <si>
    <t>Kamatbevételek és más nyereségjellegű bevételek</t>
  </si>
  <si>
    <t>Egyéb működési bevételek</t>
  </si>
  <si>
    <t>Készletértékesítés ellenértéke</t>
  </si>
  <si>
    <t>B7</t>
  </si>
  <si>
    <t>B1-B7</t>
  </si>
  <si>
    <t>Felhamozási célú átvett pénzeszközök</t>
  </si>
  <si>
    <t xml:space="preserve">Államháztartáson belüli megelőlegezések </t>
  </si>
  <si>
    <t>Működési célú visszatérítendő támogatások államháztartáson kívülre</t>
  </si>
  <si>
    <t>NFÖ pénzeszköz átadás</t>
  </si>
  <si>
    <t>013330</t>
  </si>
  <si>
    <t>Pályázat- és támogatáskezelés,ellenőrzés</t>
  </si>
  <si>
    <t>Az önkormányzati vagyonnal való gazdálkodással kapcsolatos feladatok</t>
  </si>
  <si>
    <t>018020</t>
  </si>
  <si>
    <t>Központi költségvetési befizetések</t>
  </si>
  <si>
    <t>045150</t>
  </si>
  <si>
    <t>Egyéb szárazföldi személyszállítás</t>
  </si>
  <si>
    <t>056010</t>
  </si>
  <si>
    <t>Kompex környezetvédelmi programok támogatása</t>
  </si>
  <si>
    <t>063080</t>
  </si>
  <si>
    <t>Vízellátással kapcsolatos közmű építése, fenntartása, üzemeltetése</t>
  </si>
  <si>
    <t>072190</t>
  </si>
  <si>
    <t>Általános orvosi szolgáltatások finanszírozása és támogatása</t>
  </si>
  <si>
    <t>082091</t>
  </si>
  <si>
    <t>Közművelődés-közösségi és társadalmi részvétel fejlesztése</t>
  </si>
  <si>
    <t>104051</t>
  </si>
  <si>
    <t>Gyermekvédelmi pénzbeli és természetbeni ellátások</t>
  </si>
  <si>
    <t>Szennyvízgazdálkodás igazgatása</t>
  </si>
  <si>
    <t>052010</t>
  </si>
  <si>
    <t>052080</t>
  </si>
  <si>
    <t>Szennyvízcsatorna építése, fenntartása, üzemeltetése</t>
  </si>
  <si>
    <t>072312</t>
  </si>
  <si>
    <t>Fogorvosi ügyeleti ellátás</t>
  </si>
  <si>
    <t>082042</t>
  </si>
  <si>
    <t>Könyvtári állomány gyarapítása, nyilvántartása</t>
  </si>
  <si>
    <t>082044</t>
  </si>
  <si>
    <t>Könyvtári szolgáltatások</t>
  </si>
  <si>
    <t>082092</t>
  </si>
  <si>
    <t>Közművelődés-hagyományos közösségi kulturális értékek gondozása</t>
  </si>
  <si>
    <t>085010</t>
  </si>
  <si>
    <t>Szabadidős tevékenységekkel, sporttal, kultúrával és vallással kapcsolatos alkalmazott kutatás és fejlesztés</t>
  </si>
  <si>
    <t>091220</t>
  </si>
  <si>
    <t>Eredeti eir.:</t>
  </si>
  <si>
    <t>I. Módosítás</t>
  </si>
  <si>
    <t>Idegenforgalmi adó</t>
  </si>
  <si>
    <t>2016. évi I. módosított előirányzat mindösszesen</t>
  </si>
  <si>
    <t>ebből: önkormányzati többségi tulajdonú nem pénzügyi vállalkozások (Nagypáli Fejlesztési Övezet támogatás visszafizetése.)</t>
  </si>
  <si>
    <t>Közvilágítási Közhasznú Egyesület pénzeszköz átadás</t>
  </si>
  <si>
    <t>- RURENER</t>
  </si>
  <si>
    <t xml:space="preserve"> -Göcsej-Zala mente Leader Egyesület működésének támogatása</t>
  </si>
  <si>
    <t>1. Működési célú támogatások államháztartáson belülről</t>
  </si>
  <si>
    <t>2. Működési bevételek</t>
  </si>
  <si>
    <t>3. Finanszírozási bevételek</t>
  </si>
  <si>
    <r>
      <t>3.1. Központi, irányító szervi támogatás</t>
    </r>
    <r>
      <rPr>
        <b/>
        <sz val="18"/>
        <rFont val="Garamond"/>
        <family val="1"/>
      </rPr>
      <t xml:space="preserve"> NORMATÍVA</t>
    </r>
  </si>
  <si>
    <r>
      <t xml:space="preserve">Bérkompenzáció támogatása </t>
    </r>
    <r>
      <rPr>
        <b/>
        <sz val="18"/>
        <rFont val="Garamond"/>
        <family val="1"/>
      </rPr>
      <t>NORMATÍVA</t>
    </r>
  </si>
  <si>
    <r>
      <t>Népszavazásra átvett pénzeszköz</t>
    </r>
    <r>
      <rPr>
        <b/>
        <sz val="18"/>
        <rFont val="Garamond"/>
        <family val="1"/>
      </rPr>
      <t xml:space="preserve"> NORMATÍVA</t>
    </r>
  </si>
  <si>
    <t>3.1.Központi, irányító szervi támogatás (Nemesapáti, Alsónemesapáti Községek Önkormányzatának hozzájárulása a Hivatal működéséhez)</t>
  </si>
  <si>
    <t>3.1. Központi, irányító szervi támogatás (Kisbucsa, Nemeshetés Községek Önkormányzatának hozzájárulása a Hivatal működéséhez)</t>
  </si>
  <si>
    <t>3.2. Előző évi maradvány igénybevétele</t>
  </si>
  <si>
    <t>Államháztartáson belüli megelőlegezések</t>
  </si>
  <si>
    <t>Felhalmozási célú átvett pénzeszközök</t>
  </si>
  <si>
    <t>Összesen I. módosítás</t>
  </si>
  <si>
    <t>Idegenforgalmi adó kedvezmény</t>
  </si>
  <si>
    <r>
      <rPr>
        <b/>
        <sz val="18"/>
        <rFont val="Garamond"/>
        <family val="1"/>
      </rPr>
      <t>Székhely</t>
    </r>
    <r>
      <rPr>
        <sz val="18"/>
        <rFont val="Garamond"/>
        <family val="1"/>
      </rPr>
      <t xml:space="preserve"> Hivatal eredeti előirányzata</t>
    </r>
  </si>
  <si>
    <r>
      <rPr>
        <b/>
        <sz val="18"/>
        <rFont val="Garamond"/>
        <family val="1"/>
      </rPr>
      <t>Székhely</t>
    </r>
    <r>
      <rPr>
        <sz val="18"/>
        <rFont val="Garamond"/>
        <family val="1"/>
      </rPr>
      <t xml:space="preserve"> Hivatal I. módosított előirányzata</t>
    </r>
  </si>
  <si>
    <r>
      <rPr>
        <b/>
        <sz val="18"/>
        <rFont val="Garamond"/>
        <family val="1"/>
      </rPr>
      <t>Alsónemesapáti</t>
    </r>
    <r>
      <rPr>
        <sz val="18"/>
        <rFont val="Garamond"/>
        <family val="1"/>
      </rPr>
      <t xml:space="preserve"> Kirendeltség eredeti előirányzata</t>
    </r>
  </si>
  <si>
    <r>
      <rPr>
        <b/>
        <sz val="18"/>
        <rFont val="Garamond"/>
        <family val="1"/>
      </rPr>
      <t>Alsónemesapáti</t>
    </r>
    <r>
      <rPr>
        <sz val="18"/>
        <rFont val="Garamond"/>
        <family val="1"/>
      </rPr>
      <t xml:space="preserve"> Kirendeltség I. módosított előirányzata</t>
    </r>
  </si>
  <si>
    <r>
      <rPr>
        <b/>
        <sz val="18"/>
        <rFont val="Garamond"/>
        <family val="1"/>
      </rPr>
      <t>Kisbucsai</t>
    </r>
    <r>
      <rPr>
        <sz val="18"/>
        <rFont val="Garamond"/>
        <family val="1"/>
      </rPr>
      <t xml:space="preserve"> Kirendeltség eredeti előirányzata</t>
    </r>
  </si>
  <si>
    <r>
      <rPr>
        <b/>
        <sz val="18"/>
        <rFont val="Garamond"/>
        <family val="1"/>
      </rPr>
      <t>Kisbucsai</t>
    </r>
    <r>
      <rPr>
        <sz val="18"/>
        <rFont val="Garamond"/>
        <family val="1"/>
      </rPr>
      <t xml:space="preserve"> Kirendeltség I. módosított előirányzata</t>
    </r>
  </si>
  <si>
    <t>I. negyedév I. mód.</t>
  </si>
  <si>
    <t>II. negyedév I. mód.</t>
  </si>
  <si>
    <t>III. negyedév I. mód.</t>
  </si>
  <si>
    <t>IV. negyedév I. mód.</t>
  </si>
  <si>
    <t>Összesen I. mód.</t>
  </si>
  <si>
    <t>3.1. Központi, irányító szervi támogatás (Nagypáli Község Önkormányzatának hozzájárulása a Hivatal működéséhez)</t>
  </si>
  <si>
    <t>Plusz önkormányzati hozzájárulás Nagypálitól (KIADÁSI OLDALON VISSZAUTALVA)</t>
  </si>
  <si>
    <t>Plusz önkormányzati hozzájárulás  VISSZAUTALÁSA Nagypálira</t>
  </si>
  <si>
    <r>
      <t xml:space="preserve">Nagypáli Község Önkormányzatánakt </t>
    </r>
    <r>
      <rPr>
        <b/>
        <u val="single"/>
        <sz val="12"/>
        <rFont val="Garamond"/>
        <family val="1"/>
      </rPr>
      <t>2017. évi  I. módosíott</t>
    </r>
    <r>
      <rPr>
        <b/>
        <sz val="12"/>
        <rFont val="Garamond"/>
        <family val="1"/>
      </rPr>
      <t xml:space="preserve"> költségvetési kiadásai működési és felhalmozási cél szerinti bontásban és létszám előirányzata  (adatok Ft-ban) -2. melléklet</t>
    </r>
  </si>
  <si>
    <t xml:space="preserve">                                                                                 ( Adatok Ft- ban ) </t>
  </si>
  <si>
    <t>Normatív jutalmak</t>
  </si>
  <si>
    <t>Ruházati költségtérítés</t>
  </si>
  <si>
    <t>Egyébi költségtérítés</t>
  </si>
  <si>
    <t>Üzemeltetési anyagok beszerzése</t>
  </si>
  <si>
    <t>Szakmai anyagok beszerzése</t>
  </si>
  <si>
    <t xml:space="preserve"> - Internet díj, Informatikai szolgáltatás</t>
  </si>
  <si>
    <t>Postaköltség</t>
  </si>
  <si>
    <t>Emlékeink 1956-ról projekt megvalósítása</t>
  </si>
  <si>
    <t>Kamatkiadások</t>
  </si>
  <si>
    <t>Egyéb pénzügyi műveletek kiadásai</t>
  </si>
  <si>
    <t xml:space="preserve"> - Egyéb dologi kiadások </t>
  </si>
  <si>
    <t>Helyi önkormányzatok előző évi elszámolásából származó kiadások</t>
  </si>
  <si>
    <t>önk.</t>
  </si>
  <si>
    <t>Kárenyhítési hozzájárulás</t>
  </si>
  <si>
    <t>BURSa Hungarica ösztöndíj</t>
  </si>
  <si>
    <t xml:space="preserve"> - Nagypáli Nyugdíjas Egyesület támogatása</t>
  </si>
  <si>
    <t>Szászcsávási Református Egyházközösség</t>
  </si>
  <si>
    <t>Országos Mentőszolgállat Alapítvány</t>
  </si>
  <si>
    <t>Mosolyért Közhasznú Egyesület</t>
  </si>
  <si>
    <t xml:space="preserve"> -Szennyvíz használati díj+ ivóvíz használati díj bevétel tartalékba helyezése felújítások fedezetéül </t>
  </si>
  <si>
    <t>Immateriális javak léteítése (Települési Arculati Kézikonyv)</t>
  </si>
  <si>
    <t>Nagypáli 03/1; 03/2; 03/3;03/4. HRSZ-ú ingatlanok vételára a Képv.test.67/2016.(XI.9.) határozata alapján</t>
  </si>
  <si>
    <t>Nagypáli 016/4. HRSZ.-ú ingatlan 4238/9827 része</t>
  </si>
  <si>
    <t>Nagypáli 016/3 hrsz. Vételára</t>
  </si>
  <si>
    <t>ASP projekt kivitelezése - KÖFOP -1.2.1-VEKOP-16 (NETTÓ)</t>
  </si>
  <si>
    <t>SUZUKI SPLASH gépjármű vásárlása (Hivatali autó) LDH-764</t>
  </si>
  <si>
    <t xml:space="preserve"> - TURISZTIKAI KÖZPONT MEGVÁSÁRLÁSA (NETTÓ)</t>
  </si>
  <si>
    <t xml:space="preserve"> - IFJÚSÁGI LAKÓPARK KIALAKÍTÁSA (MOBILHÁZ PROJEKT)- NETTÓ</t>
  </si>
  <si>
    <t xml:space="preserve"> - SPORTCENTRUM FEJLESZTÉSE (NETTÓ)</t>
  </si>
  <si>
    <r>
      <rPr>
        <b/>
        <sz val="16"/>
        <rFont val="Times New Roman"/>
        <family val="1"/>
      </rPr>
      <t xml:space="preserve">EGYÉB </t>
    </r>
    <r>
      <rPr>
        <sz val="16"/>
        <rFont val="Times New Roman"/>
        <family val="1"/>
      </rPr>
      <t>tárgyi eszközök beszerzése, létesítése  (NETTÓ)</t>
    </r>
  </si>
  <si>
    <t>Szélerőmű</t>
  </si>
  <si>
    <t>Tárgyi eszöz beszerzés</t>
  </si>
  <si>
    <t>Opel Ampera személygépkocsi</t>
  </si>
  <si>
    <t>Ingatlanok felújítása (térburkolatok, járda felújítás, garázs)</t>
  </si>
  <si>
    <t>Egyéb tárgyi eszköz felújítása Zalavíz)</t>
  </si>
  <si>
    <t>Kiegészítés</t>
  </si>
  <si>
    <t>Települési arculati kézikönyv</t>
  </si>
  <si>
    <t>A települési önkormányzatok szociális feladatainak egyéb támogatása</t>
  </si>
  <si>
    <t xml:space="preserve">Működési célú támogatások és kiegészítő támogatások </t>
  </si>
  <si>
    <t xml:space="preserve">Egyéb működési célú támogatások bevételei államháztartáson belülről </t>
  </si>
  <si>
    <t xml:space="preserve"> -Kincstár MVH</t>
  </si>
  <si>
    <t xml:space="preserve"> -Hivatal finanszírozása</t>
  </si>
  <si>
    <t xml:space="preserve"> -Pénzeszköz átadás megállapodás alapján</t>
  </si>
  <si>
    <t>Felhalmozási célú önkormányzati támogatások</t>
  </si>
  <si>
    <t>Egyéb felhalmozási célú támogatások bevételei</t>
  </si>
  <si>
    <t>Felhalmozási célú támogatások államháztartáson belülről</t>
  </si>
  <si>
    <t>B2</t>
  </si>
  <si>
    <t>Egyéb tárgyi eszköz értékesítése ( Opel Corsa gépjármű értékesítése)</t>
  </si>
  <si>
    <t>Egyéb tárgyi eszköz értékesítése ( Suzuki Splash gépjármű értékesítése)</t>
  </si>
  <si>
    <t>Egyéb tárgyi eszköz értékesítése (motorfűrész értékesítése)</t>
  </si>
  <si>
    <t>ebből: egyéb civil szervezetek</t>
  </si>
  <si>
    <t xml:space="preserve">Egyéb működési célú átvett pénzeszközök </t>
  </si>
  <si>
    <t>Felhalmozási célú visszatérítendő támogatások, kölcsönök visszatérülése államháztartáson kívülről</t>
  </si>
  <si>
    <r>
      <t xml:space="preserve">Nagypáli Község Önkormányzatának </t>
    </r>
    <r>
      <rPr>
        <b/>
        <u val="single"/>
        <sz val="12"/>
        <rFont val="Garamond"/>
        <family val="1"/>
      </rPr>
      <t>2017. évi I. módosíott</t>
    </r>
    <r>
      <rPr>
        <b/>
        <sz val="12"/>
        <rFont val="Garamond"/>
        <family val="1"/>
      </rPr>
      <t xml:space="preserve"> bevételi működési és felhalmozási cél szerinti bontásban (adatok Ft-ban)   1. melléklet</t>
    </r>
  </si>
  <si>
    <t>Bevétel 2017. évi eredeti előirányzata</t>
  </si>
  <si>
    <t>Bevételek 2017. évi I. módosítás</t>
  </si>
  <si>
    <t>Kiadás 2017. évi eredeti előirányzata</t>
  </si>
  <si>
    <t>081010</t>
  </si>
  <si>
    <t>Sportügyek igazgatása</t>
  </si>
  <si>
    <t>042130</t>
  </si>
  <si>
    <t>Növénytermesztés, állattenyésztés és kapcsolódó szolgáltatások</t>
  </si>
  <si>
    <t>086020</t>
  </si>
  <si>
    <t>Helyi, térségi, közösségi tér biztosítása, működtetése</t>
  </si>
  <si>
    <t>042220</t>
  </si>
  <si>
    <t>Erdőgazdálkodás</t>
  </si>
  <si>
    <r>
      <t xml:space="preserve">Helyi önkormányzat 2017. évibevételei és kiadásai kormányzati funkciók szerinti bontásban- </t>
    </r>
    <r>
      <rPr>
        <b/>
        <u val="single"/>
        <sz val="12"/>
        <color indexed="8"/>
        <rFont val="Garamond"/>
        <family val="1"/>
      </rPr>
      <t xml:space="preserve">I. Módosítás </t>
    </r>
    <r>
      <rPr>
        <b/>
        <sz val="12"/>
        <color indexed="8"/>
        <rFont val="Garamond"/>
        <family val="1"/>
      </rPr>
      <t>(adatok Ft-ban)- 4. melléklet</t>
    </r>
  </si>
  <si>
    <t>Kiadások 2017. évi I. módosítás</t>
  </si>
  <si>
    <t>2017. évi I. módosítás</t>
  </si>
  <si>
    <r>
      <t xml:space="preserve">Kimutatás az önkormányzat által nyújtott közvetett támogatásokról </t>
    </r>
    <r>
      <rPr>
        <b/>
        <u val="single"/>
        <sz val="11"/>
        <color indexed="8"/>
        <rFont val="Garamond"/>
        <family val="1"/>
      </rPr>
      <t>2017. évi I. módosítás</t>
    </r>
    <r>
      <rPr>
        <b/>
        <sz val="11"/>
        <color indexed="8"/>
        <rFont val="Garamond"/>
        <family val="1"/>
      </rPr>
      <t xml:space="preserve">  (adatok Ft-ban)</t>
    </r>
  </si>
  <si>
    <t>Felhalmozású célú átvett pénzeszköz</t>
  </si>
  <si>
    <t>Felhalmozási költségvetési bevétel</t>
  </si>
  <si>
    <t>Finanszírozási bevételek                          B8</t>
  </si>
  <si>
    <r>
      <t xml:space="preserve">                             Költségvetési mérleg közgazdasági tagolásban </t>
    </r>
    <r>
      <rPr>
        <b/>
        <u val="single"/>
        <sz val="12"/>
        <rFont val="Garamond"/>
        <family val="1"/>
      </rPr>
      <t>2017. évi I. Módosítás</t>
    </r>
    <r>
      <rPr>
        <b/>
        <sz val="12"/>
        <rFont val="Garamond"/>
        <family val="1"/>
      </rPr>
      <t xml:space="preserve"> (adatok e Ft-ban)</t>
    </r>
  </si>
  <si>
    <t>2017.</t>
  </si>
  <si>
    <t>2017 I. Módosítás</t>
  </si>
  <si>
    <t>Költségvetési évet követő három év keretszámai - I. Módosítás (adatok Ft-ban) - 8. melléklet</t>
  </si>
  <si>
    <t xml:space="preserve"> /adatok Ft-ban/</t>
  </si>
  <si>
    <r>
      <t xml:space="preserve">Nagypáli Közös Önkormányzati Hivatal  </t>
    </r>
    <r>
      <rPr>
        <b/>
        <u val="single"/>
        <sz val="18"/>
        <rFont val="Garamond"/>
        <family val="1"/>
      </rPr>
      <t xml:space="preserve">2017. I. módosított </t>
    </r>
    <r>
      <rPr>
        <b/>
        <sz val="18"/>
        <rFont val="Garamond"/>
        <family val="1"/>
      </rPr>
      <t>bevételei és kiadásai (ÖSSZETOLT  adatok Ft-ban)                                                               3. melléklet</t>
    </r>
  </si>
  <si>
    <t>2017. évi I. módosított előirányzat</t>
  </si>
  <si>
    <t>2017. évi erdeti eir. Összesen</t>
  </si>
  <si>
    <t>2017. évi I. Módosíott eir. Összesen</t>
  </si>
  <si>
    <t>2017. évi eredeti eir. Működési</t>
  </si>
  <si>
    <t xml:space="preserve">2017. évi I. Módosíott eir. Működési </t>
  </si>
  <si>
    <t xml:space="preserve">2017. évi eredeti eir. Felhalmozási </t>
  </si>
  <si>
    <t xml:space="preserve">2017. évi I. Módosíott eir. Felhalmozási </t>
  </si>
  <si>
    <r>
      <t xml:space="preserve">Előirányzat-felhasználási ütemterv, finanszírozási ütemterv </t>
    </r>
    <r>
      <rPr>
        <b/>
        <u val="single"/>
        <sz val="12"/>
        <rFont val="Garamond"/>
        <family val="1"/>
      </rPr>
      <t>2017. évi I. módosítás</t>
    </r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</si>
</sst>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"/>
    <numFmt numFmtId="173" formatCode="#,##0.000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</numFmts>
  <fonts count="60"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2"/>
      <name val="Arial CE"/>
      <family val="2"/>
    </font>
    <font>
      <sz val="11"/>
      <name val="Arial"/>
      <family val="2"/>
    </font>
    <font>
      <b/>
      <sz val="12"/>
      <name val="Garamond"/>
      <family val="1"/>
    </font>
    <font>
      <b/>
      <i/>
      <sz val="12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sz val="12"/>
      <color indexed="10"/>
      <name val="Garamond"/>
      <family val="1"/>
    </font>
    <font>
      <b/>
      <i/>
      <u val="single"/>
      <sz val="12"/>
      <name val="Garamond"/>
      <family val="1"/>
    </font>
    <font>
      <i/>
      <u val="single"/>
      <sz val="12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2"/>
      <color indexed="8"/>
      <name val="Garamond"/>
      <family val="1"/>
    </font>
    <font>
      <b/>
      <u val="single"/>
      <sz val="12"/>
      <color indexed="8"/>
      <name val="Garamond"/>
      <family val="1"/>
    </font>
    <font>
      <i/>
      <sz val="11"/>
      <color indexed="8"/>
      <name val="Garamond"/>
      <family val="1"/>
    </font>
    <font>
      <u val="single"/>
      <sz val="12"/>
      <name val="Garamond"/>
      <family val="1"/>
    </font>
    <font>
      <sz val="24"/>
      <name val="Garamond"/>
      <family val="1"/>
    </font>
    <font>
      <b/>
      <sz val="24"/>
      <name val="Garamond"/>
      <family val="1"/>
    </font>
    <font>
      <sz val="26"/>
      <name val="Garamond"/>
      <family val="1"/>
    </font>
    <font>
      <b/>
      <u val="single"/>
      <sz val="12"/>
      <name val="Garamond"/>
      <family val="1"/>
    </font>
    <font>
      <sz val="18"/>
      <name val="Garamond"/>
      <family val="1"/>
    </font>
    <font>
      <b/>
      <sz val="18"/>
      <name val="Garamond"/>
      <family val="1"/>
    </font>
    <font>
      <b/>
      <u val="single"/>
      <sz val="18"/>
      <name val="Garamond"/>
      <family val="1"/>
    </font>
    <font>
      <b/>
      <u val="single"/>
      <sz val="11"/>
      <color indexed="8"/>
      <name val="Garamond"/>
      <family val="1"/>
    </font>
    <font>
      <b/>
      <sz val="10"/>
      <name val="Garamond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24"/>
      <name val="Arial CE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Garamond"/>
      <family val="1"/>
    </font>
    <font>
      <sz val="10"/>
      <color indexed="10"/>
      <name val="Arial CE"/>
      <family val="0"/>
    </font>
    <font>
      <sz val="11"/>
      <color indexed="10"/>
      <name val="Garamond"/>
      <family val="1"/>
    </font>
    <font>
      <sz val="10"/>
      <color indexed="8"/>
      <name val="Arial CE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 style="medium"/>
    </border>
    <border>
      <left style="thin"/>
      <right/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13" fillId="7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7" borderId="1" applyNumberFormat="0" applyAlignment="0" applyProtection="0"/>
    <xf numFmtId="0" fontId="0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4" borderId="0" applyNumberFormat="0" applyBorder="0" applyAlignment="0" applyProtection="0"/>
    <xf numFmtId="0" fontId="16" fillId="20" borderId="8" applyNumberFormat="0" applyAlignment="0" applyProtection="0"/>
    <xf numFmtId="0" fontId="14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0" fontId="16" fillId="20" borderId="8" applyNumberFormat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15" fillId="23" borderId="0" applyNumberFormat="0" applyBorder="0" applyAlignment="0" applyProtection="0"/>
    <xf numFmtId="0" fontId="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1" fillId="0" borderId="0" xfId="90">
      <alignment/>
      <protection/>
    </xf>
    <xf numFmtId="0" fontId="23" fillId="0" borderId="0" xfId="90" applyFont="1">
      <alignment/>
      <protection/>
    </xf>
    <xf numFmtId="0" fontId="23" fillId="0" borderId="0" xfId="90" applyFont="1" applyBorder="1">
      <alignment/>
      <protection/>
    </xf>
    <xf numFmtId="0" fontId="2" fillId="0" borderId="0" xfId="90" applyFont="1">
      <alignment/>
      <protection/>
    </xf>
    <xf numFmtId="0" fontId="29" fillId="0" borderId="10" xfId="90" applyFont="1" applyFill="1" applyBorder="1" applyAlignment="1">
      <alignment vertical="center"/>
      <protection/>
    </xf>
    <xf numFmtId="0" fontId="29" fillId="0" borderId="11" xfId="90" applyFont="1" applyFill="1" applyBorder="1">
      <alignment/>
      <protection/>
    </xf>
    <xf numFmtId="3" fontId="29" fillId="0" borderId="11" xfId="90" applyNumberFormat="1" applyFont="1" applyFill="1" applyBorder="1">
      <alignment/>
      <protection/>
    </xf>
    <xf numFmtId="3" fontId="24" fillId="0" borderId="11" xfId="90" applyNumberFormat="1" applyFont="1" applyFill="1" applyBorder="1">
      <alignment/>
      <protection/>
    </xf>
    <xf numFmtId="3" fontId="26" fillId="0" borderId="11" xfId="90" applyNumberFormat="1" applyFont="1" applyFill="1" applyBorder="1" applyAlignment="1">
      <alignment horizontal="left"/>
      <protection/>
    </xf>
    <xf numFmtId="0" fontId="31" fillId="0" borderId="0" xfId="92" applyFont="1">
      <alignment/>
      <protection/>
    </xf>
    <xf numFmtId="0" fontId="36" fillId="0" borderId="10" xfId="92" applyFont="1" applyBorder="1" applyAlignment="1">
      <alignment horizontal="center" wrapText="1"/>
      <protection/>
    </xf>
    <xf numFmtId="0" fontId="36" fillId="0" borderId="11" xfId="92" applyFont="1" applyBorder="1" applyAlignment="1">
      <alignment horizontal="center" vertical="center" wrapText="1"/>
      <protection/>
    </xf>
    <xf numFmtId="49" fontId="27" fillId="0" borderId="10" xfId="92" applyNumberFormat="1" applyFont="1" applyBorder="1" applyAlignment="1">
      <alignment wrapText="1"/>
      <protection/>
    </xf>
    <xf numFmtId="0" fontId="27" fillId="0" borderId="11" xfId="92" applyFont="1" applyBorder="1" applyAlignment="1">
      <alignment wrapText="1"/>
      <protection/>
    </xf>
    <xf numFmtId="49" fontId="27" fillId="0" borderId="10" xfId="92" applyNumberFormat="1" applyFont="1" applyBorder="1">
      <alignment/>
      <protection/>
    </xf>
    <xf numFmtId="0" fontId="36" fillId="0" borderId="11" xfId="92" applyFont="1" applyBorder="1" applyAlignment="1">
      <alignment wrapText="1"/>
      <protection/>
    </xf>
    <xf numFmtId="49" fontId="27" fillId="0" borderId="12" xfId="92" applyNumberFormat="1" applyFont="1" applyBorder="1">
      <alignment/>
      <protection/>
    </xf>
    <xf numFmtId="0" fontId="36" fillId="0" borderId="13" xfId="92" applyFont="1" applyBorder="1" applyAlignment="1">
      <alignment wrapText="1"/>
      <protection/>
    </xf>
    <xf numFmtId="0" fontId="31" fillId="0" borderId="0" xfId="91" applyFont="1" applyFill="1">
      <alignment/>
      <protection/>
    </xf>
    <xf numFmtId="0" fontId="2" fillId="0" borderId="0" xfId="90" applyFont="1" applyFill="1">
      <alignment/>
      <protection/>
    </xf>
    <xf numFmtId="0" fontId="1" fillId="0" borderId="0" xfId="90" applyFill="1">
      <alignment/>
      <protection/>
    </xf>
    <xf numFmtId="0" fontId="1" fillId="0" borderId="0" xfId="90" applyFill="1" applyAlignment="1">
      <alignment horizontal="center"/>
      <protection/>
    </xf>
    <xf numFmtId="0" fontId="33" fillId="0" borderId="0" xfId="90" applyFont="1" applyFill="1" applyAlignment="1">
      <alignment horizontal="center"/>
      <protection/>
    </xf>
    <xf numFmtId="0" fontId="33" fillId="0" borderId="0" xfId="90" applyFont="1" applyFill="1">
      <alignment/>
      <protection/>
    </xf>
    <xf numFmtId="0" fontId="33" fillId="0" borderId="0" xfId="90" applyFont="1" applyFill="1" applyBorder="1" applyAlignment="1">
      <alignment/>
      <protection/>
    </xf>
    <xf numFmtId="0" fontId="1" fillId="0" borderId="0" xfId="90" applyFill="1" applyBorder="1" applyAlignment="1">
      <alignment/>
      <protection/>
    </xf>
    <xf numFmtId="3" fontId="26" fillId="0" borderId="13" xfId="90" applyNumberFormat="1" applyFont="1" applyFill="1" applyBorder="1" applyAlignment="1">
      <alignment horizontal="left"/>
      <protection/>
    </xf>
    <xf numFmtId="3" fontId="26" fillId="0" borderId="13" xfId="90" applyNumberFormat="1" applyFont="1" applyFill="1" applyBorder="1" applyAlignment="1">
      <alignment horizontal="right"/>
      <protection/>
    </xf>
    <xf numFmtId="0" fontId="24" fillId="0" borderId="14" xfId="90" applyFont="1" applyFill="1" applyBorder="1">
      <alignment/>
      <protection/>
    </xf>
    <xf numFmtId="3" fontId="24" fillId="0" borderId="15" xfId="90" applyNumberFormat="1" applyFont="1" applyFill="1" applyBorder="1">
      <alignment/>
      <protection/>
    </xf>
    <xf numFmtId="3" fontId="26" fillId="0" borderId="16" xfId="90" applyNumberFormat="1" applyFont="1" applyFill="1" applyBorder="1" applyAlignment="1">
      <alignment horizontal="left"/>
      <protection/>
    </xf>
    <xf numFmtId="3" fontId="26" fillId="0" borderId="17" xfId="90" applyNumberFormat="1" applyFont="1" applyFill="1" applyBorder="1" applyAlignment="1">
      <alignment horizontal="left"/>
      <protection/>
    </xf>
    <xf numFmtId="0" fontId="31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31" fillId="0" borderId="11" xfId="0" applyFont="1" applyBorder="1" applyAlignment="1">
      <alignment horizontal="center" vertical="top" wrapText="1"/>
    </xf>
    <xf numFmtId="3" fontId="30" fillId="0" borderId="11" xfId="90" applyNumberFormat="1" applyFont="1" applyFill="1" applyBorder="1">
      <alignment/>
      <protection/>
    </xf>
    <xf numFmtId="3" fontId="26" fillId="0" borderId="11" xfId="90" applyNumberFormat="1" applyFont="1" applyFill="1" applyBorder="1">
      <alignment/>
      <protection/>
    </xf>
    <xf numFmtId="3" fontId="26" fillId="0" borderId="17" xfId="90" applyNumberFormat="1" applyFont="1" applyFill="1" applyBorder="1">
      <alignment/>
      <protection/>
    </xf>
    <xf numFmtId="3" fontId="26" fillId="0" borderId="18" xfId="90" applyNumberFormat="1" applyFont="1" applyFill="1" applyBorder="1">
      <alignment/>
      <protection/>
    </xf>
    <xf numFmtId="0" fontId="20" fillId="0" borderId="0" xfId="90" applyFont="1" applyFill="1" applyBorder="1" applyAlignment="1">
      <alignment horizontal="center"/>
      <protection/>
    </xf>
    <xf numFmtId="0" fontId="2" fillId="0" borderId="0" xfId="90" applyFont="1" applyFill="1">
      <alignment/>
      <protection/>
    </xf>
    <xf numFmtId="0" fontId="24" fillId="0" borderId="19" xfId="90" applyFont="1" applyFill="1" applyBorder="1">
      <alignment/>
      <protection/>
    </xf>
    <xf numFmtId="0" fontId="26" fillId="0" borderId="20" xfId="90" applyFont="1" applyFill="1" applyBorder="1">
      <alignment/>
      <protection/>
    </xf>
    <xf numFmtId="0" fontId="20" fillId="0" borderId="0" xfId="90" applyFont="1" applyFill="1" applyBorder="1">
      <alignment/>
      <protection/>
    </xf>
    <xf numFmtId="0" fontId="24" fillId="0" borderId="15" xfId="90" applyFont="1" applyFill="1" applyBorder="1" applyAlignment="1">
      <alignment horizontal="center" wrapText="1"/>
      <protection/>
    </xf>
    <xf numFmtId="3" fontId="26" fillId="0" borderId="16" xfId="90" applyNumberFormat="1" applyFont="1" applyFill="1" applyBorder="1">
      <alignment/>
      <protection/>
    </xf>
    <xf numFmtId="0" fontId="26" fillId="0" borderId="13" xfId="90" applyFont="1" applyFill="1" applyBorder="1">
      <alignment/>
      <protection/>
    </xf>
    <xf numFmtId="3" fontId="26" fillId="0" borderId="13" xfId="90" applyNumberFormat="1" applyFont="1" applyFill="1" applyBorder="1">
      <alignment/>
      <protection/>
    </xf>
    <xf numFmtId="0" fontId="2" fillId="0" borderId="0" xfId="90" applyFont="1" applyFill="1" applyBorder="1">
      <alignment/>
      <protection/>
    </xf>
    <xf numFmtId="0" fontId="26" fillId="0" borderId="11" xfId="90" applyFont="1" applyFill="1" applyBorder="1">
      <alignment/>
      <protection/>
    </xf>
    <xf numFmtId="0" fontId="24" fillId="0" borderId="11" xfId="90" applyFont="1" applyFill="1" applyBorder="1">
      <alignment/>
      <protection/>
    </xf>
    <xf numFmtId="0" fontId="24" fillId="0" borderId="14" xfId="90" applyFont="1" applyFill="1" applyBorder="1" applyAlignment="1">
      <alignment wrapText="1"/>
      <protection/>
    </xf>
    <xf numFmtId="0" fontId="24" fillId="0" borderId="11" xfId="90" applyFont="1" applyFill="1" applyBorder="1" applyAlignment="1">
      <alignment horizontal="center"/>
      <protection/>
    </xf>
    <xf numFmtId="0" fontId="26" fillId="0" borderId="11" xfId="90" applyFont="1" applyFill="1" applyBorder="1" applyAlignment="1">
      <alignment horizontal="left"/>
      <protection/>
    </xf>
    <xf numFmtId="0" fontId="2" fillId="0" borderId="0" xfId="90" applyFont="1" applyFill="1" applyAlignment="1">
      <alignment horizontal="left"/>
      <protection/>
    </xf>
    <xf numFmtId="0" fontId="22" fillId="0" borderId="0" xfId="90" applyFont="1" applyFill="1">
      <alignment/>
      <protection/>
    </xf>
    <xf numFmtId="0" fontId="24" fillId="0" borderId="11" xfId="90" applyFont="1" applyFill="1" applyBorder="1" applyAlignment="1">
      <alignment horizontal="right"/>
      <protection/>
    </xf>
    <xf numFmtId="0" fontId="20" fillId="0" borderId="0" xfId="90" applyFont="1" applyFill="1" applyBorder="1" applyAlignment="1">
      <alignment horizontal="right"/>
      <protection/>
    </xf>
    <xf numFmtId="0" fontId="2" fillId="0" borderId="0" xfId="90" applyFont="1" applyFill="1" applyAlignment="1">
      <alignment horizontal="right"/>
      <protection/>
    </xf>
    <xf numFmtId="3" fontId="2" fillId="0" borderId="0" xfId="90" applyNumberFormat="1" applyFont="1" applyFill="1">
      <alignment/>
      <protection/>
    </xf>
    <xf numFmtId="0" fontId="26" fillId="0" borderId="10" xfId="90" applyFont="1" applyFill="1" applyBorder="1" applyAlignment="1">
      <alignment horizontal="left" vertical="center" wrapText="1"/>
      <protection/>
    </xf>
    <xf numFmtId="3" fontId="26" fillId="0" borderId="21" xfId="90" applyNumberFormat="1" applyFont="1" applyFill="1" applyBorder="1" applyAlignment="1">
      <alignment horizontal="right"/>
      <protection/>
    </xf>
    <xf numFmtId="3" fontId="26" fillId="0" borderId="21" xfId="90" applyNumberFormat="1" applyFont="1" applyFill="1" applyBorder="1" applyAlignment="1">
      <alignment horizontal="left"/>
      <protection/>
    </xf>
    <xf numFmtId="3" fontId="26" fillId="0" borderId="21" xfId="90" applyNumberFormat="1" applyFont="1" applyFill="1" applyBorder="1">
      <alignment/>
      <protection/>
    </xf>
    <xf numFmtId="0" fontId="21" fillId="0" borderId="0" xfId="90" applyFont="1" applyFill="1">
      <alignment/>
      <protection/>
    </xf>
    <xf numFmtId="3" fontId="1" fillId="0" borderId="0" xfId="90" applyNumberFormat="1" applyFill="1">
      <alignment/>
      <protection/>
    </xf>
    <xf numFmtId="0" fontId="36" fillId="0" borderId="22" xfId="92" applyFont="1" applyFill="1" applyBorder="1" applyAlignment="1">
      <alignment horizontal="center" vertical="center" wrapText="1"/>
      <protection/>
    </xf>
    <xf numFmtId="0" fontId="31" fillId="0" borderId="0" xfId="92" applyFont="1" applyFill="1">
      <alignment/>
      <protection/>
    </xf>
    <xf numFmtId="3" fontId="25" fillId="0" borderId="13" xfId="90" applyNumberFormat="1" applyFont="1" applyFill="1" applyBorder="1">
      <alignment/>
      <protection/>
    </xf>
    <xf numFmtId="3" fontId="26" fillId="0" borderId="23" xfId="90" applyNumberFormat="1" applyFont="1" applyFill="1" applyBorder="1">
      <alignment/>
      <protection/>
    </xf>
    <xf numFmtId="3" fontId="24" fillId="0" borderId="24" xfId="90" applyNumberFormat="1" applyFont="1" applyFill="1" applyBorder="1">
      <alignment/>
      <protection/>
    </xf>
    <xf numFmtId="0" fontId="32" fillId="0" borderId="15" xfId="0" applyFont="1" applyFill="1" applyBorder="1" applyAlignment="1">
      <alignment horizontal="center" wrapText="1"/>
    </xf>
    <xf numFmtId="0" fontId="20" fillId="0" borderId="0" xfId="90" applyFont="1" applyFill="1" applyBorder="1" applyAlignment="1">
      <alignment wrapText="1"/>
      <protection/>
    </xf>
    <xf numFmtId="0" fontId="2" fillId="0" borderId="0" xfId="90" applyFont="1" applyFill="1" applyAlignment="1">
      <alignment wrapText="1"/>
      <protection/>
    </xf>
    <xf numFmtId="0" fontId="36" fillId="0" borderId="11" xfId="92" applyFont="1" applyFill="1" applyBorder="1" applyAlignment="1">
      <alignment horizontal="center" vertical="center" wrapText="1"/>
      <protection/>
    </xf>
    <xf numFmtId="3" fontId="25" fillId="0" borderId="11" xfId="90" applyNumberFormat="1" applyFont="1" applyFill="1" applyBorder="1">
      <alignment/>
      <protection/>
    </xf>
    <xf numFmtId="0" fontId="29" fillId="0" borderId="13" xfId="90" applyFont="1" applyFill="1" applyBorder="1">
      <alignment/>
      <protection/>
    </xf>
    <xf numFmtId="3" fontId="30" fillId="0" borderId="13" xfId="90" applyNumberFormat="1" applyFont="1" applyFill="1" applyBorder="1">
      <alignment/>
      <protection/>
    </xf>
    <xf numFmtId="0" fontId="39" fillId="0" borderId="13" xfId="90" applyFont="1" applyFill="1" applyBorder="1">
      <alignment/>
      <protection/>
    </xf>
    <xf numFmtId="3" fontId="39" fillId="0" borderId="13" xfId="90" applyNumberFormat="1" applyFont="1" applyFill="1" applyBorder="1">
      <alignment/>
      <protection/>
    </xf>
    <xf numFmtId="0" fontId="26" fillId="0" borderId="12" xfId="90" applyFont="1" applyFill="1" applyBorder="1" applyAlignment="1">
      <alignment horizontal="right" vertical="center" wrapText="1"/>
      <protection/>
    </xf>
    <xf numFmtId="0" fontId="26" fillId="0" borderId="13" xfId="90" applyFont="1" applyFill="1" applyBorder="1" applyAlignment="1">
      <alignment wrapText="1"/>
      <protection/>
    </xf>
    <xf numFmtId="0" fontId="40" fillId="0" borderId="0" xfId="90" applyFont="1" applyFill="1">
      <alignment/>
      <protection/>
    </xf>
    <xf numFmtId="0" fontId="26" fillId="0" borderId="10" xfId="90" applyFont="1" applyFill="1" applyBorder="1" applyAlignment="1">
      <alignment vertical="center" wrapText="1"/>
      <protection/>
    </xf>
    <xf numFmtId="0" fontId="26" fillId="0" borderId="11" xfId="90" applyFont="1" applyFill="1" applyBorder="1" applyAlignment="1">
      <alignment wrapText="1"/>
      <protection/>
    </xf>
    <xf numFmtId="0" fontId="26" fillId="0" borderId="12" xfId="90" applyFont="1" applyFill="1" applyBorder="1" applyAlignment="1">
      <alignment vertical="center" wrapText="1"/>
      <protection/>
    </xf>
    <xf numFmtId="0" fontId="26" fillId="0" borderId="25" xfId="90" applyFont="1" applyFill="1" applyBorder="1" applyAlignment="1">
      <alignment vertical="center" wrapText="1"/>
      <protection/>
    </xf>
    <xf numFmtId="0" fontId="26" fillId="0" borderId="23" xfId="90" applyFont="1" applyFill="1" applyBorder="1" applyAlignment="1">
      <alignment wrapText="1"/>
      <protection/>
    </xf>
    <xf numFmtId="0" fontId="24" fillId="0" borderId="14" xfId="90" applyFont="1" applyFill="1" applyBorder="1" applyAlignment="1">
      <alignment vertical="center" wrapText="1"/>
      <protection/>
    </xf>
    <xf numFmtId="3" fontId="26" fillId="0" borderId="15" xfId="90" applyNumberFormat="1" applyFont="1" applyFill="1" applyBorder="1">
      <alignment/>
      <protection/>
    </xf>
    <xf numFmtId="0" fontId="26" fillId="0" borderId="19" xfId="90" applyFont="1" applyFill="1" applyBorder="1" applyAlignment="1">
      <alignment vertical="center" wrapText="1"/>
      <protection/>
    </xf>
    <xf numFmtId="0" fontId="26" fillId="0" borderId="24" xfId="90" applyFont="1" applyFill="1" applyBorder="1" applyAlignment="1">
      <alignment horizontal="center" wrapText="1"/>
      <protection/>
    </xf>
    <xf numFmtId="3" fontId="26" fillId="0" borderId="24" xfId="90" applyNumberFormat="1" applyFont="1" applyFill="1" applyBorder="1" applyAlignment="1">
      <alignment horizontal="left"/>
      <protection/>
    </xf>
    <xf numFmtId="3" fontId="26" fillId="0" borderId="24" xfId="90" applyNumberFormat="1" applyFont="1" applyFill="1" applyBorder="1">
      <alignment/>
      <protection/>
    </xf>
    <xf numFmtId="0" fontId="26" fillId="0" borderId="26" xfId="90" applyFont="1" applyFill="1" applyBorder="1" applyAlignment="1">
      <alignment vertical="center" wrapText="1"/>
      <protection/>
    </xf>
    <xf numFmtId="0" fontId="24" fillId="0" borderId="17" xfId="90" applyFont="1" applyFill="1" applyBorder="1" applyAlignment="1">
      <alignment horizontal="center" wrapText="1"/>
      <protection/>
    </xf>
    <xf numFmtId="0" fontId="26" fillId="0" borderId="27" xfId="90" applyFont="1" applyFill="1" applyBorder="1" applyAlignment="1">
      <alignment vertical="center" wrapText="1"/>
      <protection/>
    </xf>
    <xf numFmtId="0" fontId="26" fillId="0" borderId="16" xfId="90" applyFont="1" applyFill="1" applyBorder="1" applyAlignment="1">
      <alignment horizontal="center" wrapText="1"/>
      <protection/>
    </xf>
    <xf numFmtId="0" fontId="26" fillId="0" borderId="10" xfId="90" applyFont="1" applyFill="1" applyBorder="1" applyAlignment="1">
      <alignment horizontal="right" vertical="center" wrapText="1"/>
      <protection/>
    </xf>
    <xf numFmtId="0" fontId="26" fillId="0" borderId="11" xfId="90" applyFont="1" applyFill="1" applyBorder="1" applyAlignment="1">
      <alignment horizontal="center" wrapText="1"/>
      <protection/>
    </xf>
    <xf numFmtId="0" fontId="26" fillId="0" borderId="21" xfId="90" applyFont="1" applyFill="1" applyBorder="1" applyAlignment="1">
      <alignment horizontal="center" wrapText="1"/>
      <protection/>
    </xf>
    <xf numFmtId="0" fontId="26" fillId="0" borderId="28" xfId="90" applyFont="1" applyFill="1" applyBorder="1" applyAlignment="1">
      <alignment horizontal="left" vertical="center" wrapText="1"/>
      <protection/>
    </xf>
    <xf numFmtId="0" fontId="24" fillId="0" borderId="19" xfId="90" applyFont="1" applyFill="1" applyBorder="1" applyAlignment="1">
      <alignment vertical="center" wrapText="1"/>
      <protection/>
    </xf>
    <xf numFmtId="0" fontId="24" fillId="0" borderId="24" xfId="90" applyFont="1" applyFill="1" applyBorder="1" applyAlignment="1">
      <alignment horizontal="center" wrapText="1"/>
      <protection/>
    </xf>
    <xf numFmtId="0" fontId="24" fillId="0" borderId="25" xfId="90" applyFont="1" applyFill="1" applyBorder="1" applyAlignment="1">
      <alignment vertical="center" wrapText="1"/>
      <protection/>
    </xf>
    <xf numFmtId="0" fontId="24" fillId="0" borderId="23" xfId="90" applyFont="1" applyFill="1" applyBorder="1" applyAlignment="1">
      <alignment horizontal="center" wrapText="1"/>
      <protection/>
    </xf>
    <xf numFmtId="0" fontId="26" fillId="0" borderId="17" xfId="90" applyFont="1" applyFill="1" applyBorder="1" applyAlignment="1">
      <alignment wrapText="1"/>
      <protection/>
    </xf>
    <xf numFmtId="0" fontId="24" fillId="0" borderId="14" xfId="90" applyFont="1" applyFill="1" applyBorder="1" applyAlignment="1">
      <alignment vertical="center"/>
      <protection/>
    </xf>
    <xf numFmtId="0" fontId="24" fillId="0" borderId="15" xfId="90" applyFont="1" applyFill="1" applyBorder="1">
      <alignment/>
      <protection/>
    </xf>
    <xf numFmtId="0" fontId="42" fillId="0" borderId="0" xfId="90" applyFont="1" applyFill="1">
      <alignment/>
      <protection/>
    </xf>
    <xf numFmtId="0" fontId="42" fillId="0" borderId="0" xfId="90" applyFont="1" applyFill="1" applyBorder="1">
      <alignment/>
      <protection/>
    </xf>
    <xf numFmtId="3" fontId="33" fillId="0" borderId="11" xfId="90" applyNumberFormat="1" applyFont="1" applyFill="1" applyBorder="1" applyAlignment="1">
      <alignment horizontal="center"/>
      <protection/>
    </xf>
    <xf numFmtId="0" fontId="44" fillId="0" borderId="11" xfId="90" applyFont="1" applyFill="1" applyBorder="1" applyAlignment="1">
      <alignment vertical="center" wrapText="1"/>
      <protection/>
    </xf>
    <xf numFmtId="49" fontId="44" fillId="0" borderId="11" xfId="90" applyNumberFormat="1" applyFont="1" applyFill="1" applyBorder="1" applyAlignment="1">
      <alignment vertical="center" wrapText="1"/>
      <protection/>
    </xf>
    <xf numFmtId="0" fontId="32" fillId="0" borderId="11" xfId="90" applyFont="1" applyFill="1" applyBorder="1" applyAlignment="1">
      <alignment horizontal="center" vertical="center" wrapText="1"/>
      <protection/>
    </xf>
    <xf numFmtId="3" fontId="32" fillId="0" borderId="11" xfId="90" applyNumberFormat="1" applyFont="1" applyFill="1" applyBorder="1" applyAlignment="1">
      <alignment horizontal="center"/>
      <protection/>
    </xf>
    <xf numFmtId="0" fontId="32" fillId="0" borderId="11" xfId="90" applyFont="1" applyFill="1" applyBorder="1" applyAlignment="1">
      <alignment wrapText="1"/>
      <protection/>
    </xf>
    <xf numFmtId="0" fontId="33" fillId="0" borderId="0" xfId="90" applyFont="1" applyFill="1" applyAlignment="1">
      <alignment wrapText="1"/>
      <protection/>
    </xf>
    <xf numFmtId="0" fontId="1" fillId="0" borderId="0" xfId="90" applyFill="1" applyAlignment="1">
      <alignment wrapText="1"/>
      <protection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center" vertical="center"/>
    </xf>
    <xf numFmtId="3" fontId="31" fillId="0" borderId="11" xfId="91" applyNumberFormat="1" applyFont="1" applyFill="1" applyBorder="1" applyAlignment="1">
      <alignment wrapText="1"/>
      <protection/>
    </xf>
    <xf numFmtId="3" fontId="32" fillId="0" borderId="11" xfId="0" applyNumberFormat="1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0" fontId="44" fillId="0" borderId="11" xfId="90" applyFont="1" applyFill="1" applyBorder="1" applyAlignment="1">
      <alignment horizontal="center" vertical="center" wrapText="1"/>
      <protection/>
    </xf>
    <xf numFmtId="3" fontId="44" fillId="0" borderId="11" xfId="90" applyNumberFormat="1" applyFont="1" applyFill="1" applyBorder="1" applyAlignment="1">
      <alignment horizontal="right" vertical="center" wrapText="1"/>
      <protection/>
    </xf>
    <xf numFmtId="3" fontId="45" fillId="0" borderId="11" xfId="90" applyNumberFormat="1" applyFont="1" applyFill="1" applyBorder="1" applyAlignment="1">
      <alignment horizontal="right" vertical="center" wrapText="1"/>
      <protection/>
    </xf>
    <xf numFmtId="3" fontId="44" fillId="0" borderId="11" xfId="90" applyNumberFormat="1" applyFont="1" applyFill="1" applyBorder="1" applyAlignment="1">
      <alignment horizontal="right"/>
      <protection/>
    </xf>
    <xf numFmtId="0" fontId="1" fillId="0" borderId="0" xfId="90" applyFont="1" applyFill="1">
      <alignment/>
      <protection/>
    </xf>
    <xf numFmtId="0" fontId="44" fillId="0" borderId="11" xfId="90" applyFont="1" applyFill="1" applyBorder="1">
      <alignment/>
      <protection/>
    </xf>
    <xf numFmtId="0" fontId="3" fillId="0" borderId="0" xfId="90" applyFont="1" applyFill="1">
      <alignment/>
      <protection/>
    </xf>
    <xf numFmtId="0" fontId="1" fillId="0" borderId="0" xfId="90" applyFont="1" applyFill="1">
      <alignment/>
      <protection/>
    </xf>
    <xf numFmtId="3" fontId="1" fillId="0" borderId="0" xfId="90" applyNumberFormat="1" applyFont="1" applyFill="1">
      <alignment/>
      <protection/>
    </xf>
    <xf numFmtId="0" fontId="44" fillId="0" borderId="11" xfId="90" applyFont="1" applyFill="1" applyBorder="1" applyAlignment="1">
      <alignment vertical="center"/>
      <protection/>
    </xf>
    <xf numFmtId="0" fontId="44" fillId="0" borderId="11" xfId="90" applyFont="1" applyFill="1" applyBorder="1" applyAlignment="1">
      <alignment/>
      <protection/>
    </xf>
    <xf numFmtId="3" fontId="44" fillId="0" borderId="11" xfId="90" applyNumberFormat="1" applyFont="1" applyFill="1" applyBorder="1" applyAlignment="1">
      <alignment horizontal="right" wrapText="1"/>
      <protection/>
    </xf>
    <xf numFmtId="0" fontId="44" fillId="0" borderId="11" xfId="90" applyFont="1" applyFill="1" applyBorder="1" applyAlignment="1">
      <alignment wrapText="1"/>
      <protection/>
    </xf>
    <xf numFmtId="0" fontId="33" fillId="0" borderId="11" xfId="90" applyFont="1" applyFill="1" applyBorder="1" applyAlignment="1">
      <alignment horizontal="center"/>
      <protection/>
    </xf>
    <xf numFmtId="0" fontId="1" fillId="0" borderId="0" xfId="90" applyFill="1" applyAlignment="1">
      <alignment vertical="center" wrapText="1"/>
      <protection/>
    </xf>
    <xf numFmtId="0" fontId="1" fillId="0" borderId="0" xfId="90" applyAlignment="1">
      <alignment vertical="center" wrapText="1"/>
      <protection/>
    </xf>
    <xf numFmtId="0" fontId="45" fillId="14" borderId="11" xfId="90" applyFont="1" applyFill="1" applyBorder="1" applyAlignment="1">
      <alignment vertical="center"/>
      <protection/>
    </xf>
    <xf numFmtId="3" fontId="44" fillId="14" borderId="11" xfId="90" applyNumberFormat="1" applyFont="1" applyFill="1" applyBorder="1" applyAlignment="1">
      <alignment horizontal="right" vertical="center" wrapText="1"/>
      <protection/>
    </xf>
    <xf numFmtId="3" fontId="45" fillId="14" borderId="11" xfId="90" applyNumberFormat="1" applyFont="1" applyFill="1" applyBorder="1" applyAlignment="1">
      <alignment horizontal="right" vertical="center" wrapText="1"/>
      <protection/>
    </xf>
    <xf numFmtId="3" fontId="44" fillId="14" borderId="11" xfId="90" applyNumberFormat="1" applyFont="1" applyFill="1" applyBorder="1" applyAlignment="1">
      <alignment horizontal="right"/>
      <protection/>
    </xf>
    <xf numFmtId="3" fontId="44" fillId="14" borderId="11" xfId="90" applyNumberFormat="1" applyFont="1" applyFill="1" applyBorder="1" applyAlignment="1">
      <alignment horizontal="right" wrapText="1"/>
      <protection/>
    </xf>
    <xf numFmtId="0" fontId="1" fillId="0" borderId="0" xfId="90" applyAlignment="1">
      <alignment vertical="center"/>
      <protection/>
    </xf>
    <xf numFmtId="175" fontId="33" fillId="0" borderId="11" xfId="68" applyNumberFormat="1" applyFont="1" applyFill="1" applyBorder="1" applyAlignment="1">
      <alignment horizontal="center"/>
    </xf>
    <xf numFmtId="175" fontId="35" fillId="0" borderId="11" xfId="68" applyNumberFormat="1" applyFont="1" applyFill="1" applyBorder="1" applyAlignment="1">
      <alignment horizontal="center"/>
    </xf>
    <xf numFmtId="175" fontId="1" fillId="0" borderId="0" xfId="90" applyNumberFormat="1" applyFill="1">
      <alignment/>
      <protection/>
    </xf>
    <xf numFmtId="175" fontId="34" fillId="0" borderId="11" xfId="68" applyNumberFormat="1" applyFont="1" applyFill="1" applyBorder="1" applyAlignment="1">
      <alignment/>
    </xf>
    <xf numFmtId="175" fontId="48" fillId="0" borderId="11" xfId="68" applyNumberFormat="1" applyFont="1" applyFill="1" applyBorder="1" applyAlignment="1">
      <alignment/>
    </xf>
    <xf numFmtId="175" fontId="33" fillId="0" borderId="11" xfId="68" applyNumberFormat="1" applyFont="1" applyFill="1" applyBorder="1" applyAlignment="1">
      <alignment/>
    </xf>
    <xf numFmtId="0" fontId="33" fillId="0" borderId="0" xfId="90" applyFont="1" applyFill="1" applyAlignment="1">
      <alignment/>
      <protection/>
    </xf>
    <xf numFmtId="0" fontId="33" fillId="0" borderId="0" xfId="90" applyFont="1" applyFill="1" applyAlignment="1">
      <alignment vertical="center"/>
      <protection/>
    </xf>
    <xf numFmtId="0" fontId="1" fillId="0" borderId="0" xfId="90" applyFill="1" applyAlignment="1">
      <alignment vertical="center"/>
      <protection/>
    </xf>
    <xf numFmtId="0" fontId="41" fillId="0" borderId="0" xfId="90" applyFont="1" applyFill="1" applyBorder="1" applyAlignment="1">
      <alignment vertical="center" wrapText="1"/>
      <protection/>
    </xf>
    <xf numFmtId="0" fontId="41" fillId="0" borderId="0" xfId="90" applyFont="1" applyFill="1" applyBorder="1" applyAlignment="1">
      <alignment horizontal="center"/>
      <protection/>
    </xf>
    <xf numFmtId="0" fontId="24" fillId="0" borderId="29" xfId="90" applyFont="1" applyFill="1" applyBorder="1">
      <alignment/>
      <protection/>
    </xf>
    <xf numFmtId="0" fontId="40" fillId="0" borderId="0" xfId="90" applyFont="1" applyFill="1" applyBorder="1" applyAlignment="1">
      <alignment horizontal="centerContinuous"/>
      <protection/>
    </xf>
    <xf numFmtId="0" fontId="40" fillId="0" borderId="0" xfId="90" applyFont="1" applyFill="1" applyBorder="1" applyAlignment="1">
      <alignment horizontal="center"/>
      <protection/>
    </xf>
    <xf numFmtId="0" fontId="40" fillId="0" borderId="0" xfId="90" applyFont="1" applyFill="1" applyBorder="1" applyAlignment="1">
      <alignment horizontal="left"/>
      <protection/>
    </xf>
    <xf numFmtId="0" fontId="24" fillId="0" borderId="28" xfId="90" applyFont="1" applyFill="1" applyBorder="1" applyAlignment="1">
      <alignment vertical="center"/>
      <protection/>
    </xf>
    <xf numFmtId="0" fontId="24" fillId="0" borderId="30" xfId="90" applyFont="1" applyFill="1" applyBorder="1" applyAlignment="1">
      <alignment horizontal="center" vertical="center" wrapText="1"/>
      <protection/>
    </xf>
    <xf numFmtId="3" fontId="24" fillId="0" borderId="21" xfId="90" applyNumberFormat="1" applyFont="1" applyFill="1" applyBorder="1" applyAlignment="1">
      <alignment horizontal="center" vertical="center"/>
      <protection/>
    </xf>
    <xf numFmtId="3" fontId="24" fillId="0" borderId="11" xfId="90" applyNumberFormat="1" applyFont="1" applyFill="1" applyBorder="1" applyAlignment="1">
      <alignment horizontal="center" vertical="center" wrapText="1"/>
      <protection/>
    </xf>
    <xf numFmtId="3" fontId="24" fillId="0" borderId="31" xfId="90" applyNumberFormat="1" applyFont="1" applyFill="1" applyBorder="1" applyAlignment="1">
      <alignment horizontal="center" vertical="center"/>
      <protection/>
    </xf>
    <xf numFmtId="3" fontId="24" fillId="0" borderId="18" xfId="90" applyNumberFormat="1" applyFont="1" applyFill="1" applyBorder="1" applyAlignment="1">
      <alignment horizontal="center" vertical="center"/>
      <protection/>
    </xf>
    <xf numFmtId="0" fontId="40" fillId="0" borderId="0" xfId="90" applyFont="1" applyFill="1" applyBorder="1" applyAlignment="1">
      <alignment horizontal="center" vertical="center"/>
      <protection/>
    </xf>
    <xf numFmtId="0" fontId="40" fillId="0" borderId="0" xfId="90" applyFont="1" applyFill="1" applyBorder="1" applyAlignment="1">
      <alignment horizontal="left" vertical="center"/>
      <protection/>
    </xf>
    <xf numFmtId="0" fontId="40" fillId="0" borderId="0" xfId="90" applyFont="1" applyFill="1" applyAlignment="1">
      <alignment vertical="center"/>
      <protection/>
    </xf>
    <xf numFmtId="0" fontId="25" fillId="0" borderId="10" xfId="90" applyFont="1" applyFill="1" applyBorder="1" applyAlignment="1">
      <alignment vertical="center" wrapText="1"/>
      <protection/>
    </xf>
    <xf numFmtId="0" fontId="25" fillId="0" borderId="11" xfId="90" applyFont="1" applyFill="1" applyBorder="1" applyAlignment="1">
      <alignment wrapText="1"/>
      <protection/>
    </xf>
    <xf numFmtId="3" fontId="25" fillId="0" borderId="11" xfId="90" applyNumberFormat="1" applyFont="1" applyFill="1" applyBorder="1" applyAlignment="1">
      <alignment horizontal="right"/>
      <protection/>
    </xf>
    <xf numFmtId="49" fontId="26" fillId="0" borderId="10" xfId="90" applyNumberFormat="1" applyFont="1" applyFill="1" applyBorder="1" applyAlignment="1">
      <alignment horizontal="right" vertical="center" wrapText="1"/>
      <protection/>
    </xf>
    <xf numFmtId="49" fontId="26" fillId="0" borderId="11" xfId="90" applyNumberFormat="1" applyFont="1" applyFill="1" applyBorder="1" applyAlignment="1">
      <alignment wrapText="1"/>
      <protection/>
    </xf>
    <xf numFmtId="49" fontId="25" fillId="0" borderId="11" xfId="90" applyNumberFormat="1" applyFont="1" applyFill="1" applyBorder="1" applyAlignment="1">
      <alignment wrapText="1"/>
      <protection/>
    </xf>
    <xf numFmtId="0" fontId="25" fillId="0" borderId="10" xfId="90" applyFont="1" applyFill="1" applyBorder="1" applyAlignment="1">
      <alignment horizontal="left" vertical="center" wrapText="1"/>
      <protection/>
    </xf>
    <xf numFmtId="3" fontId="25" fillId="0" borderId="12" xfId="90" applyNumberFormat="1" applyFont="1" applyFill="1" applyBorder="1" applyAlignment="1">
      <alignment vertical="center" wrapText="1"/>
      <protection/>
    </xf>
    <xf numFmtId="3" fontId="25" fillId="0" borderId="13" xfId="90" applyNumberFormat="1" applyFont="1" applyFill="1" applyBorder="1" applyAlignment="1">
      <alignment wrapText="1"/>
      <protection/>
    </xf>
    <xf numFmtId="3" fontId="31" fillId="0" borderId="13" xfId="0" applyNumberFormat="1" applyFont="1" applyFill="1" applyBorder="1" applyAlignment="1">
      <alignment horizontal="left"/>
    </xf>
    <xf numFmtId="0" fontId="26" fillId="0" borderId="27" xfId="90" applyFont="1" applyFill="1" applyBorder="1" applyAlignment="1">
      <alignment horizontal="right" vertical="center" wrapText="1"/>
      <protection/>
    </xf>
    <xf numFmtId="0" fontId="26" fillId="0" borderId="16" xfId="90" applyFont="1" applyFill="1" applyBorder="1" applyAlignment="1">
      <alignment wrapText="1"/>
      <protection/>
    </xf>
    <xf numFmtId="3" fontId="26" fillId="0" borderId="32" xfId="90" applyNumberFormat="1" applyFont="1" applyFill="1" applyBorder="1" applyAlignment="1">
      <alignment horizontal="left"/>
      <protection/>
    </xf>
    <xf numFmtId="3" fontId="24" fillId="0" borderId="16" xfId="90" applyNumberFormat="1" applyFont="1" applyFill="1" applyBorder="1">
      <alignment/>
      <protection/>
    </xf>
    <xf numFmtId="3" fontId="26" fillId="0" borderId="22" xfId="90" applyNumberFormat="1" applyFont="1" applyFill="1" applyBorder="1" applyAlignment="1">
      <alignment horizontal="left"/>
      <protection/>
    </xf>
    <xf numFmtId="0" fontId="24" fillId="0" borderId="27" xfId="90" applyFont="1" applyFill="1" applyBorder="1" applyAlignment="1">
      <alignment vertical="center" wrapText="1"/>
      <protection/>
    </xf>
    <xf numFmtId="0" fontId="24" fillId="0" borderId="16" xfId="90" applyFont="1" applyFill="1" applyBorder="1" applyAlignment="1">
      <alignment wrapText="1"/>
      <protection/>
    </xf>
    <xf numFmtId="3" fontId="24" fillId="0" borderId="32" xfId="90" applyNumberFormat="1" applyFont="1" applyFill="1" applyBorder="1">
      <alignment/>
      <protection/>
    </xf>
    <xf numFmtId="3" fontId="27" fillId="0" borderId="11" xfId="90" applyNumberFormat="1" applyFont="1" applyFill="1" applyBorder="1" applyAlignment="1">
      <alignment horizontal="left"/>
      <protection/>
    </xf>
    <xf numFmtId="0" fontId="27" fillId="0" borderId="10" xfId="90" applyFont="1" applyFill="1" applyBorder="1" applyAlignment="1">
      <alignment vertical="center" wrapText="1"/>
      <protection/>
    </xf>
    <xf numFmtId="0" fontId="27" fillId="0" borderId="11" xfId="90" applyFont="1" applyFill="1" applyBorder="1">
      <alignment/>
      <protection/>
    </xf>
    <xf numFmtId="3" fontId="28" fillId="0" borderId="11" xfId="90" applyNumberFormat="1" applyFont="1" applyFill="1" applyBorder="1">
      <alignment/>
      <protection/>
    </xf>
    <xf numFmtId="0" fontId="24" fillId="0" borderId="10" xfId="90" applyFont="1" applyFill="1" applyBorder="1" applyAlignment="1">
      <alignment vertical="center"/>
      <protection/>
    </xf>
    <xf numFmtId="3" fontId="24" fillId="0" borderId="22" xfId="90" applyNumberFormat="1" applyFont="1" applyFill="1" applyBorder="1">
      <alignment/>
      <protection/>
    </xf>
    <xf numFmtId="0" fontId="26" fillId="0" borderId="10" xfId="90" applyFont="1" applyFill="1" applyBorder="1" applyAlignment="1">
      <alignment horizontal="right" vertical="center"/>
      <protection/>
    </xf>
    <xf numFmtId="0" fontId="26" fillId="0" borderId="12" xfId="90" applyFont="1" applyFill="1" applyBorder="1" applyAlignment="1">
      <alignment horizontal="right" vertical="center"/>
      <protection/>
    </xf>
    <xf numFmtId="3" fontId="26" fillId="0" borderId="33" xfId="90" applyNumberFormat="1" applyFont="1" applyFill="1" applyBorder="1" applyAlignment="1">
      <alignment horizontal="left"/>
      <protection/>
    </xf>
    <xf numFmtId="3" fontId="24" fillId="0" borderId="17" xfId="90" applyNumberFormat="1" applyFont="1" applyFill="1" applyBorder="1">
      <alignment/>
      <protection/>
    </xf>
    <xf numFmtId="0" fontId="26" fillId="0" borderId="28" xfId="90" applyFont="1" applyFill="1" applyBorder="1" applyAlignment="1">
      <alignment vertical="center" wrapText="1"/>
      <protection/>
    </xf>
    <xf numFmtId="3" fontId="26" fillId="0" borderId="31" xfId="90" applyNumberFormat="1" applyFont="1" applyFill="1" applyBorder="1">
      <alignment/>
      <protection/>
    </xf>
    <xf numFmtId="3" fontId="26" fillId="0" borderId="22" xfId="90" applyNumberFormat="1" applyFont="1" applyFill="1" applyBorder="1">
      <alignment/>
      <protection/>
    </xf>
    <xf numFmtId="3" fontId="26" fillId="0" borderId="33" xfId="90" applyNumberFormat="1" applyFont="1" applyFill="1" applyBorder="1">
      <alignment/>
      <protection/>
    </xf>
    <xf numFmtId="3" fontId="26" fillId="0" borderId="34" xfId="90" applyNumberFormat="1" applyFont="1" applyFill="1" applyBorder="1">
      <alignment/>
      <protection/>
    </xf>
    <xf numFmtId="3" fontId="26" fillId="0" borderId="35" xfId="90" applyNumberFormat="1" applyFont="1" applyFill="1" applyBorder="1">
      <alignment/>
      <protection/>
    </xf>
    <xf numFmtId="3" fontId="26" fillId="0" borderId="32" xfId="90" applyNumberFormat="1" applyFont="1" applyFill="1" applyBorder="1">
      <alignment/>
      <protection/>
    </xf>
    <xf numFmtId="3" fontId="26" fillId="0" borderId="31" xfId="90" applyNumberFormat="1" applyFont="1" applyFill="1" applyBorder="1" applyAlignment="1">
      <alignment horizontal="left"/>
      <protection/>
    </xf>
    <xf numFmtId="3" fontId="26" fillId="0" borderId="36" xfId="90" applyNumberFormat="1" applyFont="1" applyFill="1" applyBorder="1">
      <alignment/>
      <protection/>
    </xf>
    <xf numFmtId="0" fontId="34" fillId="0" borderId="0" xfId="90" applyFont="1" applyFill="1">
      <alignment/>
      <protection/>
    </xf>
    <xf numFmtId="3" fontId="34" fillId="0" borderId="0" xfId="90" applyNumberFormat="1" applyFont="1" applyFill="1">
      <alignment/>
      <protection/>
    </xf>
    <xf numFmtId="0" fontId="34" fillId="0" borderId="0" xfId="90" applyFont="1" applyFill="1" applyBorder="1">
      <alignment/>
      <protection/>
    </xf>
    <xf numFmtId="3" fontId="34" fillId="0" borderId="0" xfId="90" applyNumberFormat="1" applyFont="1" applyFill="1" applyBorder="1">
      <alignment/>
      <protection/>
    </xf>
    <xf numFmtId="3" fontId="24" fillId="0" borderId="37" xfId="90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 horizontal="center" wrapText="1"/>
    </xf>
    <xf numFmtId="0" fontId="32" fillId="0" borderId="39" xfId="0" applyFont="1" applyFill="1" applyBorder="1" applyAlignment="1">
      <alignment horizontal="center" wrapText="1"/>
    </xf>
    <xf numFmtId="0" fontId="32" fillId="0" borderId="11" xfId="91" applyFont="1" applyFill="1" applyBorder="1" applyAlignment="1">
      <alignment horizontal="center" wrapText="1"/>
      <protection/>
    </xf>
    <xf numFmtId="0" fontId="32" fillId="0" borderId="11" xfId="91" applyFont="1" applyFill="1" applyBorder="1" applyAlignment="1">
      <alignment wrapText="1"/>
      <protection/>
    </xf>
    <xf numFmtId="3" fontId="32" fillId="0" borderId="11" xfId="91" applyNumberFormat="1" applyFont="1" applyFill="1" applyBorder="1" applyAlignment="1">
      <alignment horizontal="right" wrapText="1"/>
      <protection/>
    </xf>
    <xf numFmtId="0" fontId="33" fillId="0" borderId="16" xfId="90" applyFont="1" applyFill="1" applyBorder="1" applyAlignment="1">
      <alignment horizontal="center" vertical="center" wrapText="1"/>
      <protection/>
    </xf>
    <xf numFmtId="0" fontId="26" fillId="0" borderId="22" xfId="90" applyFont="1" applyFill="1" applyBorder="1" applyAlignment="1">
      <alignment horizontal="center"/>
      <protection/>
    </xf>
    <xf numFmtId="0" fontId="26" fillId="0" borderId="40" xfId="90" applyFont="1" applyFill="1" applyBorder="1" applyAlignment="1">
      <alignment vertical="center"/>
      <protection/>
    </xf>
    <xf numFmtId="0" fontId="2" fillId="0" borderId="41" xfId="90" applyFont="1" applyFill="1" applyBorder="1">
      <alignment/>
      <protection/>
    </xf>
    <xf numFmtId="0" fontId="49" fillId="0" borderId="27" xfId="90" applyFont="1" applyFill="1" applyBorder="1">
      <alignment/>
      <protection/>
    </xf>
    <xf numFmtId="0" fontId="50" fillId="0" borderId="16" xfId="90" applyFont="1" applyFill="1" applyBorder="1">
      <alignment/>
      <protection/>
    </xf>
    <xf numFmtId="3" fontId="49" fillId="0" borderId="16" xfId="90" applyNumberFormat="1" applyFont="1" applyFill="1" applyBorder="1">
      <alignment/>
      <protection/>
    </xf>
    <xf numFmtId="3" fontId="53" fillId="0" borderId="18" xfId="90" applyNumberFormat="1" applyFont="1" applyFill="1" applyBorder="1">
      <alignment/>
      <protection/>
    </xf>
    <xf numFmtId="0" fontId="49" fillId="0" borderId="28" xfId="90" applyFont="1" applyFill="1" applyBorder="1">
      <alignment/>
      <protection/>
    </xf>
    <xf numFmtId="0" fontId="50" fillId="0" borderId="21" xfId="90" applyFont="1" applyFill="1" applyBorder="1">
      <alignment/>
      <protection/>
    </xf>
    <xf numFmtId="3" fontId="49" fillId="0" borderId="21" xfId="90" applyNumberFormat="1" applyFont="1" applyFill="1" applyBorder="1">
      <alignment/>
      <protection/>
    </xf>
    <xf numFmtId="3" fontId="53" fillId="0" borderId="21" xfId="90" applyNumberFormat="1" applyFont="1" applyFill="1" applyBorder="1">
      <alignment/>
      <protection/>
    </xf>
    <xf numFmtId="0" fontId="49" fillId="0" borderId="12" xfId="90" applyFont="1" applyFill="1" applyBorder="1">
      <alignment/>
      <protection/>
    </xf>
    <xf numFmtId="0" fontId="49" fillId="0" borderId="13" xfId="90" applyFont="1" applyFill="1" applyBorder="1">
      <alignment/>
      <protection/>
    </xf>
    <xf numFmtId="3" fontId="49" fillId="0" borderId="13" xfId="90" applyNumberFormat="1" applyFont="1" applyFill="1" applyBorder="1">
      <alignment/>
      <protection/>
    </xf>
    <xf numFmtId="3" fontId="53" fillId="0" borderId="13" xfId="90" applyNumberFormat="1" applyFont="1" applyFill="1" applyBorder="1">
      <alignment/>
      <protection/>
    </xf>
    <xf numFmtId="0" fontId="50" fillId="0" borderId="10" xfId="90" applyFont="1" applyFill="1" applyBorder="1">
      <alignment/>
      <protection/>
    </xf>
    <xf numFmtId="0" fontId="49" fillId="0" borderId="11" xfId="90" applyFont="1" applyFill="1" applyBorder="1">
      <alignment/>
      <protection/>
    </xf>
    <xf numFmtId="3" fontId="50" fillId="0" borderId="11" xfId="90" applyNumberFormat="1" applyFont="1" applyFill="1" applyBorder="1">
      <alignment/>
      <protection/>
    </xf>
    <xf numFmtId="3" fontId="54" fillId="0" borderId="11" xfId="90" applyNumberFormat="1" applyFont="1" applyFill="1" applyBorder="1">
      <alignment/>
      <protection/>
    </xf>
    <xf numFmtId="0" fontId="50" fillId="0" borderId="13" xfId="90" applyFont="1" applyFill="1" applyBorder="1">
      <alignment/>
      <protection/>
    </xf>
    <xf numFmtId="0" fontId="49" fillId="0" borderId="10" xfId="90" applyFont="1" applyFill="1" applyBorder="1" applyAlignment="1">
      <alignment wrapText="1"/>
      <protection/>
    </xf>
    <xf numFmtId="3" fontId="49" fillId="0" borderId="11" xfId="90" applyNumberFormat="1" applyFont="1" applyFill="1" applyBorder="1">
      <alignment/>
      <protection/>
    </xf>
    <xf numFmtId="0" fontId="49" fillId="0" borderId="10" xfId="90" applyFont="1" applyFill="1" applyBorder="1">
      <alignment/>
      <protection/>
    </xf>
    <xf numFmtId="0" fontId="50" fillId="0" borderId="11" xfId="90" applyFont="1" applyFill="1" applyBorder="1">
      <alignment/>
      <protection/>
    </xf>
    <xf numFmtId="3" fontId="49" fillId="0" borderId="0" xfId="90" applyNumberFormat="1" applyFont="1" applyFill="1" applyBorder="1">
      <alignment/>
      <protection/>
    </xf>
    <xf numFmtId="3" fontId="53" fillId="0" borderId="11" xfId="90" applyNumberFormat="1" applyFont="1" applyFill="1" applyBorder="1">
      <alignment/>
      <protection/>
    </xf>
    <xf numFmtId="0" fontId="50" fillId="0" borderId="12" xfId="90" applyFont="1" applyFill="1" applyBorder="1">
      <alignment/>
      <protection/>
    </xf>
    <xf numFmtId="3" fontId="50" fillId="0" borderId="13" xfId="90" applyNumberFormat="1" applyFont="1" applyFill="1" applyBorder="1">
      <alignment/>
      <protection/>
    </xf>
    <xf numFmtId="3" fontId="54" fillId="0" borderId="13" xfId="90" applyNumberFormat="1" applyFont="1" applyFill="1" applyBorder="1">
      <alignment/>
      <protection/>
    </xf>
    <xf numFmtId="0" fontId="50" fillId="0" borderId="14" xfId="90" applyFont="1" applyFill="1" applyBorder="1">
      <alignment/>
      <protection/>
    </xf>
    <xf numFmtId="0" fontId="50" fillId="0" borderId="15" xfId="90" applyFont="1" applyFill="1" applyBorder="1" applyAlignment="1">
      <alignment horizontal="center"/>
      <protection/>
    </xf>
    <xf numFmtId="3" fontId="50" fillId="0" borderId="15" xfId="90" applyNumberFormat="1" applyFont="1" applyFill="1" applyBorder="1">
      <alignment/>
      <protection/>
    </xf>
    <xf numFmtId="3" fontId="54" fillId="0" borderId="15" xfId="90" applyNumberFormat="1" applyFont="1" applyFill="1" applyBorder="1">
      <alignment/>
      <protection/>
    </xf>
    <xf numFmtId="0" fontId="50" fillId="0" borderId="14" xfId="90" applyFont="1" applyFill="1" applyBorder="1" applyAlignment="1">
      <alignment wrapText="1"/>
      <protection/>
    </xf>
    <xf numFmtId="0" fontId="49" fillId="0" borderId="27" xfId="90" applyFont="1" applyFill="1" applyBorder="1" applyAlignment="1">
      <alignment wrapText="1"/>
      <protection/>
    </xf>
    <xf numFmtId="0" fontId="50" fillId="0" borderId="21" xfId="90" applyFont="1" applyFill="1" applyBorder="1" applyAlignment="1">
      <alignment horizontal="center"/>
      <protection/>
    </xf>
    <xf numFmtId="3" fontId="54" fillId="0" borderId="21" xfId="90" applyNumberFormat="1" applyFont="1" applyFill="1" applyBorder="1">
      <alignment/>
      <protection/>
    </xf>
    <xf numFmtId="0" fontId="50" fillId="0" borderId="11" xfId="90" applyFont="1" applyFill="1" applyBorder="1" applyAlignment="1">
      <alignment horizontal="center"/>
      <protection/>
    </xf>
    <xf numFmtId="3" fontId="49" fillId="0" borderId="11" xfId="90" applyNumberFormat="1" applyFont="1" applyFill="1" applyBorder="1" applyAlignment="1">
      <alignment horizontal="left"/>
      <protection/>
    </xf>
    <xf numFmtId="0" fontId="49" fillId="0" borderId="10" xfId="90" applyFont="1" applyFill="1" applyBorder="1" applyAlignment="1">
      <alignment horizontal="right"/>
      <protection/>
    </xf>
    <xf numFmtId="3" fontId="53" fillId="0" borderId="11" xfId="90" applyNumberFormat="1" applyFont="1" applyFill="1" applyBorder="1" applyAlignment="1">
      <alignment horizontal="left"/>
      <protection/>
    </xf>
    <xf numFmtId="0" fontId="49" fillId="0" borderId="11" xfId="90" applyFont="1" applyFill="1" applyBorder="1" applyAlignment="1">
      <alignment horizontal="left"/>
      <protection/>
    </xf>
    <xf numFmtId="0" fontId="49" fillId="0" borderId="10" xfId="90" applyFont="1" applyFill="1" applyBorder="1" applyAlignment="1" quotePrefix="1">
      <alignment horizontal="right"/>
      <protection/>
    </xf>
    <xf numFmtId="0" fontId="49" fillId="0" borderId="10" xfId="90" applyFont="1" applyFill="1" applyBorder="1" applyAlignment="1">
      <alignment horizontal="right" wrapText="1"/>
      <protection/>
    </xf>
    <xf numFmtId="2" fontId="49" fillId="0" borderId="27" xfId="90" applyNumberFormat="1" applyFont="1" applyFill="1" applyBorder="1" applyAlignment="1">
      <alignment wrapText="1"/>
      <protection/>
    </xf>
    <xf numFmtId="2" fontId="49" fillId="0" borderId="16" xfId="90" applyNumberFormat="1" applyFont="1" applyFill="1" applyBorder="1" applyAlignment="1">
      <alignment wrapText="1"/>
      <protection/>
    </xf>
    <xf numFmtId="3" fontId="53" fillId="0" borderId="16" xfId="90" applyNumberFormat="1" applyFont="1" applyFill="1" applyBorder="1">
      <alignment/>
      <protection/>
    </xf>
    <xf numFmtId="0" fontId="49" fillId="0" borderId="19" xfId="90" applyFont="1" applyFill="1" applyBorder="1" applyAlignment="1">
      <alignment horizontal="right" wrapText="1"/>
      <protection/>
    </xf>
    <xf numFmtId="0" fontId="50" fillId="0" borderId="24" xfId="90" applyFont="1" applyFill="1" applyBorder="1" applyAlignment="1">
      <alignment horizontal="center"/>
      <protection/>
    </xf>
    <xf numFmtId="3" fontId="50" fillId="0" borderId="24" xfId="90" applyNumberFormat="1" applyFont="1" applyFill="1" applyBorder="1">
      <alignment/>
      <protection/>
    </xf>
    <xf numFmtId="3" fontId="49" fillId="0" borderId="24" xfId="90" applyNumberFormat="1" applyFont="1" applyFill="1" applyBorder="1">
      <alignment/>
      <protection/>
    </xf>
    <xf numFmtId="3" fontId="54" fillId="0" borderId="24" xfId="90" applyNumberFormat="1" applyFont="1" applyFill="1" applyBorder="1">
      <alignment/>
      <protection/>
    </xf>
    <xf numFmtId="0" fontId="50" fillId="0" borderId="42" xfId="90" applyFont="1" applyFill="1" applyBorder="1" applyAlignment="1">
      <alignment wrapText="1"/>
      <protection/>
    </xf>
    <xf numFmtId="0" fontId="50" fillId="0" borderId="18" xfId="90" applyFont="1" applyFill="1" applyBorder="1">
      <alignment/>
      <protection/>
    </xf>
    <xf numFmtId="3" fontId="50" fillId="0" borderId="18" xfId="90" applyNumberFormat="1" applyFont="1" applyFill="1" applyBorder="1">
      <alignment/>
      <protection/>
    </xf>
    <xf numFmtId="3" fontId="49" fillId="0" borderId="18" xfId="90" applyNumberFormat="1" applyFont="1" applyFill="1" applyBorder="1">
      <alignment/>
      <protection/>
    </xf>
    <xf numFmtId="3" fontId="54" fillId="0" borderId="18" xfId="90" applyNumberFormat="1" applyFont="1" applyFill="1" applyBorder="1">
      <alignment/>
      <protection/>
    </xf>
    <xf numFmtId="0" fontId="50" fillId="0" borderId="11" xfId="90" applyFont="1" applyFill="1" applyBorder="1" applyAlignment="1">
      <alignment horizontal="right"/>
      <protection/>
    </xf>
    <xf numFmtId="0" fontId="49" fillId="0" borderId="12" xfId="90" applyFont="1" applyFill="1" applyBorder="1" applyAlignment="1">
      <alignment horizontal="right"/>
      <protection/>
    </xf>
    <xf numFmtId="3" fontId="49" fillId="0" borderId="13" xfId="90" applyNumberFormat="1" applyFont="1" applyFill="1" applyBorder="1" applyAlignment="1">
      <alignment horizontal="left"/>
      <protection/>
    </xf>
    <xf numFmtId="3" fontId="53" fillId="0" borderId="13" xfId="90" applyNumberFormat="1" applyFont="1" applyFill="1" applyBorder="1" applyAlignment="1">
      <alignment horizontal="left"/>
      <protection/>
    </xf>
    <xf numFmtId="0" fontId="50" fillId="0" borderId="26" xfId="90" applyFont="1" applyFill="1" applyBorder="1" applyAlignment="1">
      <alignment wrapText="1"/>
      <protection/>
    </xf>
    <xf numFmtId="0" fontId="50" fillId="0" borderId="17" xfId="90" applyFont="1" applyFill="1" applyBorder="1">
      <alignment/>
      <protection/>
    </xf>
    <xf numFmtId="3" fontId="50" fillId="0" borderId="17" xfId="90" applyNumberFormat="1" applyFont="1" applyFill="1" applyBorder="1">
      <alignment/>
      <protection/>
    </xf>
    <xf numFmtId="3" fontId="53" fillId="0" borderId="17" xfId="90" applyNumberFormat="1" applyFont="1" applyFill="1" applyBorder="1">
      <alignment/>
      <protection/>
    </xf>
    <xf numFmtId="49" fontId="50" fillId="0" borderId="10" xfId="90" applyNumberFormat="1" applyFont="1" applyFill="1" applyBorder="1" applyAlignment="1">
      <alignment horizontal="left" wrapText="1"/>
      <protection/>
    </xf>
    <xf numFmtId="3" fontId="50" fillId="0" borderId="11" xfId="90" applyNumberFormat="1" applyFont="1" applyFill="1" applyBorder="1" applyAlignment="1">
      <alignment horizontal="right"/>
      <protection/>
    </xf>
    <xf numFmtId="49" fontId="49" fillId="0" borderId="10" xfId="90" applyNumberFormat="1" applyFont="1" applyFill="1" applyBorder="1" applyAlignment="1">
      <alignment horizontal="right" wrapText="1"/>
      <protection/>
    </xf>
    <xf numFmtId="49" fontId="49" fillId="0" borderId="26" xfId="90" applyNumberFormat="1" applyFont="1" applyFill="1" applyBorder="1" applyAlignment="1">
      <alignment horizontal="right" wrapText="1"/>
      <protection/>
    </xf>
    <xf numFmtId="3" fontId="49" fillId="0" borderId="17" xfId="90" applyNumberFormat="1" applyFont="1" applyFill="1" applyBorder="1" applyAlignment="1">
      <alignment horizontal="left"/>
      <protection/>
    </xf>
    <xf numFmtId="3" fontId="53" fillId="0" borderId="17" xfId="90" applyNumberFormat="1" applyFont="1" applyFill="1" applyBorder="1" applyAlignment="1">
      <alignment horizontal="left"/>
      <protection/>
    </xf>
    <xf numFmtId="0" fontId="50" fillId="0" borderId="27" xfId="90" applyFont="1" applyFill="1" applyBorder="1" applyAlignment="1">
      <alignment wrapText="1"/>
      <protection/>
    </xf>
    <xf numFmtId="0" fontId="51" fillId="0" borderId="16" xfId="90" applyFont="1" applyFill="1" applyBorder="1">
      <alignment/>
      <protection/>
    </xf>
    <xf numFmtId="3" fontId="50" fillId="0" borderId="16" xfId="90" applyNumberFormat="1" applyFont="1" applyFill="1" applyBorder="1">
      <alignment/>
      <protection/>
    </xf>
    <xf numFmtId="3" fontId="50" fillId="0" borderId="0" xfId="90" applyNumberFormat="1" applyFont="1" applyFill="1">
      <alignment/>
      <protection/>
    </xf>
    <xf numFmtId="0" fontId="51" fillId="0" borderId="11" xfId="90" applyFont="1" applyFill="1" applyBorder="1">
      <alignment/>
      <protection/>
    </xf>
    <xf numFmtId="0" fontId="49" fillId="0" borderId="27" xfId="90" applyFont="1" applyFill="1" applyBorder="1" applyAlignment="1">
      <alignment horizontal="right"/>
      <protection/>
    </xf>
    <xf numFmtId="0" fontId="50" fillId="0" borderId="16" xfId="90" applyFont="1" applyFill="1" applyBorder="1" applyAlignment="1">
      <alignment horizontal="center"/>
      <protection/>
    </xf>
    <xf numFmtId="3" fontId="49" fillId="0" borderId="16" xfId="90" applyNumberFormat="1" applyFont="1" applyFill="1" applyBorder="1" applyAlignment="1">
      <alignment horizontal="left"/>
      <protection/>
    </xf>
    <xf numFmtId="3" fontId="53" fillId="0" borderId="16" xfId="90" applyNumberFormat="1" applyFont="1" applyFill="1" applyBorder="1" applyAlignment="1">
      <alignment horizontal="left"/>
      <protection/>
    </xf>
    <xf numFmtId="0" fontId="49" fillId="0" borderId="10" xfId="90" applyFont="1" applyFill="1" applyBorder="1" applyAlignment="1" quotePrefix="1">
      <alignment horizontal="right" wrapText="1"/>
      <protection/>
    </xf>
    <xf numFmtId="49" fontId="49" fillId="0" borderId="11" xfId="90" applyNumberFormat="1" applyFont="1" applyFill="1" applyBorder="1" applyAlignment="1" quotePrefix="1">
      <alignment horizontal="right" wrapText="1"/>
      <protection/>
    </xf>
    <xf numFmtId="49" fontId="49" fillId="0" borderId="27" xfId="90" applyNumberFormat="1" applyFont="1" applyFill="1" applyBorder="1" applyAlignment="1" quotePrefix="1">
      <alignment horizontal="right" wrapText="1"/>
      <protection/>
    </xf>
    <xf numFmtId="3" fontId="53" fillId="0" borderId="32" xfId="90" applyNumberFormat="1" applyFont="1" applyFill="1" applyBorder="1" applyAlignment="1">
      <alignment horizontal="left"/>
      <protection/>
    </xf>
    <xf numFmtId="0" fontId="50" fillId="0" borderId="27" xfId="90" applyFont="1" applyFill="1" applyBorder="1">
      <alignment/>
      <protection/>
    </xf>
    <xf numFmtId="3" fontId="53" fillId="0" borderId="22" xfId="90" applyNumberFormat="1" applyFont="1" applyFill="1" applyBorder="1">
      <alignment/>
      <protection/>
    </xf>
    <xf numFmtId="0" fontId="49" fillId="0" borderId="26" xfId="90" applyFont="1" applyFill="1" applyBorder="1" applyAlignment="1">
      <alignment horizontal="right"/>
      <protection/>
    </xf>
    <xf numFmtId="0" fontId="49" fillId="0" borderId="17" xfId="90" applyFont="1" applyFill="1" applyBorder="1">
      <alignment/>
      <protection/>
    </xf>
    <xf numFmtId="3" fontId="49" fillId="0" borderId="17" xfId="90" applyNumberFormat="1" applyFont="1" applyFill="1" applyBorder="1">
      <alignment/>
      <protection/>
    </xf>
    <xf numFmtId="3" fontId="49" fillId="0" borderId="36" xfId="90" applyNumberFormat="1" applyFont="1" applyFill="1" applyBorder="1">
      <alignment/>
      <protection/>
    </xf>
    <xf numFmtId="3" fontId="49" fillId="0" borderId="11" xfId="90" applyNumberFormat="1" applyFont="1" applyFill="1" applyBorder="1" applyAlignment="1">
      <alignment horizontal="right"/>
      <protection/>
    </xf>
    <xf numFmtId="3" fontId="53" fillId="0" borderId="11" xfId="90" applyNumberFormat="1" applyFont="1" applyFill="1" applyBorder="1" applyAlignment="1">
      <alignment horizontal="center"/>
      <protection/>
    </xf>
    <xf numFmtId="3" fontId="53" fillId="0" borderId="22" xfId="90" applyNumberFormat="1" applyFont="1" applyFill="1" applyBorder="1" applyAlignment="1">
      <alignment horizontal="center"/>
      <protection/>
    </xf>
    <xf numFmtId="0" fontId="49" fillId="0" borderId="27" xfId="90" applyFont="1" applyFill="1" applyBorder="1" applyAlignment="1">
      <alignment horizontal="right" wrapText="1"/>
      <protection/>
    </xf>
    <xf numFmtId="3" fontId="53" fillId="0" borderId="21" xfId="90" applyNumberFormat="1" applyFont="1" applyFill="1" applyBorder="1" applyAlignment="1">
      <alignment horizontal="right"/>
      <protection/>
    </xf>
    <xf numFmtId="3" fontId="53" fillId="0" borderId="31" xfId="90" applyNumberFormat="1" applyFont="1" applyFill="1" applyBorder="1">
      <alignment/>
      <protection/>
    </xf>
    <xf numFmtId="0" fontId="49" fillId="0" borderId="11" xfId="90" applyFont="1" applyFill="1" applyBorder="1" applyAlignment="1">
      <alignment horizontal="center"/>
      <protection/>
    </xf>
    <xf numFmtId="0" fontId="49" fillId="0" borderId="12" xfId="90" applyFont="1" applyFill="1" applyBorder="1" applyAlignment="1">
      <alignment horizontal="right" wrapText="1"/>
      <protection/>
    </xf>
    <xf numFmtId="0" fontId="50" fillId="0" borderId="13" xfId="90" applyFont="1" applyFill="1" applyBorder="1" applyAlignment="1">
      <alignment horizontal="center"/>
      <protection/>
    </xf>
    <xf numFmtId="3" fontId="49" fillId="0" borderId="13" xfId="90" applyNumberFormat="1" applyFont="1" applyFill="1" applyBorder="1" applyAlignment="1">
      <alignment horizontal="right"/>
      <protection/>
    </xf>
    <xf numFmtId="3" fontId="49" fillId="0" borderId="11" xfId="90" applyNumberFormat="1" applyFont="1" applyFill="1" applyBorder="1" applyAlignment="1">
      <alignment horizontal="center"/>
      <protection/>
    </xf>
    <xf numFmtId="0" fontId="50" fillId="0" borderId="25" xfId="90" applyFont="1" applyFill="1" applyBorder="1">
      <alignment/>
      <protection/>
    </xf>
    <xf numFmtId="0" fontId="50" fillId="0" borderId="23" xfId="90" applyFont="1" applyFill="1" applyBorder="1" applyAlignment="1">
      <alignment horizontal="center"/>
      <protection/>
    </xf>
    <xf numFmtId="3" fontId="50" fillId="0" borderId="23" xfId="90" applyNumberFormat="1" applyFont="1" applyFill="1" applyBorder="1">
      <alignment/>
      <protection/>
    </xf>
    <xf numFmtId="3" fontId="54" fillId="0" borderId="23" xfId="90" applyNumberFormat="1" applyFont="1" applyFill="1" applyBorder="1" applyAlignment="1">
      <alignment horizontal="center"/>
      <protection/>
    </xf>
    <xf numFmtId="3" fontId="54" fillId="0" borderId="34" xfId="90" applyNumberFormat="1" applyFont="1" applyFill="1" applyBorder="1" applyAlignment="1">
      <alignment horizontal="center"/>
      <protection/>
    </xf>
    <xf numFmtId="3" fontId="50" fillId="0" borderId="34" xfId="90" applyNumberFormat="1" applyFont="1" applyFill="1" applyBorder="1">
      <alignment/>
      <protection/>
    </xf>
    <xf numFmtId="3" fontId="49" fillId="0" borderId="16" xfId="90" applyNumberFormat="1" applyFont="1" applyFill="1" applyBorder="1" applyAlignment="1">
      <alignment horizontal="right"/>
      <protection/>
    </xf>
    <xf numFmtId="3" fontId="54" fillId="0" borderId="16" xfId="90" applyNumberFormat="1" applyFont="1" applyFill="1" applyBorder="1" applyAlignment="1">
      <alignment horizontal="center"/>
      <protection/>
    </xf>
    <xf numFmtId="3" fontId="54" fillId="0" borderId="32" xfId="90" applyNumberFormat="1" applyFont="1" applyFill="1" applyBorder="1" applyAlignment="1">
      <alignment horizontal="center"/>
      <protection/>
    </xf>
    <xf numFmtId="0" fontId="49" fillId="0" borderId="12" xfId="90" applyFont="1" applyFill="1" applyBorder="1" applyAlignment="1">
      <alignment horizontal="left" wrapText="1"/>
      <protection/>
    </xf>
    <xf numFmtId="3" fontId="54" fillId="0" borderId="13" xfId="90" applyNumberFormat="1" applyFont="1" applyFill="1" applyBorder="1" applyAlignment="1">
      <alignment horizontal="center"/>
      <protection/>
    </xf>
    <xf numFmtId="3" fontId="54" fillId="0" borderId="33" xfId="90" applyNumberFormat="1" applyFont="1" applyFill="1" applyBorder="1" applyAlignment="1">
      <alignment horizontal="center"/>
      <protection/>
    </xf>
    <xf numFmtId="0" fontId="50" fillId="0" borderId="14" xfId="90" applyFont="1" applyFill="1" applyBorder="1" applyAlignment="1">
      <alignment horizontal="left" wrapText="1"/>
      <protection/>
    </xf>
    <xf numFmtId="3" fontId="50" fillId="0" borderId="15" xfId="90" applyNumberFormat="1" applyFont="1" applyFill="1" applyBorder="1" applyAlignment="1">
      <alignment horizontal="right"/>
      <protection/>
    </xf>
    <xf numFmtId="3" fontId="54" fillId="0" borderId="15" xfId="90" applyNumberFormat="1" applyFont="1" applyFill="1" applyBorder="1" applyAlignment="1">
      <alignment horizontal="center"/>
      <protection/>
    </xf>
    <xf numFmtId="3" fontId="54" fillId="0" borderId="38" xfId="90" applyNumberFormat="1" applyFont="1" applyFill="1" applyBorder="1" applyAlignment="1">
      <alignment horizontal="center"/>
      <protection/>
    </xf>
    <xf numFmtId="0" fontId="49" fillId="0" borderId="10" xfId="90" applyFont="1" applyFill="1" applyBorder="1" applyAlignment="1">
      <alignment horizontal="right" vertical="center" wrapText="1"/>
      <protection/>
    </xf>
    <xf numFmtId="3" fontId="50" fillId="0" borderId="11" xfId="90" applyNumberFormat="1" applyFont="1" applyFill="1" applyBorder="1" applyAlignment="1">
      <alignment horizontal="left"/>
      <protection/>
    </xf>
    <xf numFmtId="3" fontId="50" fillId="0" borderId="22" xfId="90" applyNumberFormat="1" applyFont="1" applyFill="1" applyBorder="1" applyAlignment="1">
      <alignment horizontal="left"/>
      <protection/>
    </xf>
    <xf numFmtId="3" fontId="50" fillId="0" borderId="15" xfId="90" applyNumberFormat="1" applyFont="1" applyFill="1" applyBorder="1" applyAlignment="1">
      <alignment horizontal="center"/>
      <protection/>
    </xf>
    <xf numFmtId="3" fontId="50" fillId="0" borderId="38" xfId="90" applyNumberFormat="1" applyFont="1" applyFill="1" applyBorder="1" applyAlignment="1">
      <alignment horizontal="center"/>
      <protection/>
    </xf>
    <xf numFmtId="0" fontId="49" fillId="0" borderId="28" xfId="90" applyFont="1" applyFill="1" applyBorder="1" applyAlignment="1">
      <alignment horizontal="left" wrapText="1"/>
      <protection/>
    </xf>
    <xf numFmtId="3" fontId="49" fillId="0" borderId="21" xfId="90" applyNumberFormat="1" applyFont="1" applyFill="1" applyBorder="1" applyAlignment="1">
      <alignment horizontal="left"/>
      <protection/>
    </xf>
    <xf numFmtId="3" fontId="54" fillId="0" borderId="18" xfId="90" applyNumberFormat="1" applyFont="1" applyFill="1" applyBorder="1" applyAlignment="1">
      <alignment horizontal="right"/>
      <protection/>
    </xf>
    <xf numFmtId="0" fontId="49" fillId="0" borderId="10" xfId="90" applyFont="1" applyFill="1" applyBorder="1" applyAlignment="1">
      <alignment horizontal="left" wrapText="1"/>
      <protection/>
    </xf>
    <xf numFmtId="0" fontId="50" fillId="0" borderId="23" xfId="90" applyFont="1" applyFill="1" applyBorder="1">
      <alignment/>
      <protection/>
    </xf>
    <xf numFmtId="0" fontId="49" fillId="0" borderId="16" xfId="90" applyFont="1" applyFill="1" applyBorder="1">
      <alignment/>
      <protection/>
    </xf>
    <xf numFmtId="0" fontId="53" fillId="0" borderId="16" xfId="90" applyFont="1" applyFill="1" applyBorder="1" applyAlignment="1">
      <alignment horizontal="right"/>
      <protection/>
    </xf>
    <xf numFmtId="0" fontId="53" fillId="0" borderId="16" xfId="90" applyFont="1" applyFill="1" applyBorder="1">
      <alignment/>
      <protection/>
    </xf>
    <xf numFmtId="0" fontId="53" fillId="0" borderId="32" xfId="90" applyFont="1" applyFill="1" applyBorder="1">
      <alignment/>
      <protection/>
    </xf>
    <xf numFmtId="0" fontId="49" fillId="0" borderId="26" xfId="90" applyFont="1" applyFill="1" applyBorder="1" applyAlignment="1">
      <alignment wrapText="1"/>
      <protection/>
    </xf>
    <xf numFmtId="0" fontId="53" fillId="0" borderId="17" xfId="90" applyFont="1" applyFill="1" applyBorder="1" applyAlignment="1">
      <alignment horizontal="right"/>
      <protection/>
    </xf>
    <xf numFmtId="0" fontId="53" fillId="0" borderId="17" xfId="90" applyFont="1" applyFill="1" applyBorder="1">
      <alignment/>
      <protection/>
    </xf>
    <xf numFmtId="0" fontId="53" fillId="0" borderId="36" xfId="90" applyFont="1" applyFill="1" applyBorder="1">
      <alignment/>
      <protection/>
    </xf>
    <xf numFmtId="0" fontId="28" fillId="0" borderId="11" xfId="90" applyFont="1" applyFill="1" applyBorder="1" applyAlignment="1">
      <alignment horizontal="center"/>
      <protection/>
    </xf>
    <xf numFmtId="3" fontId="0" fillId="0" borderId="13" xfId="0" applyNumberFormat="1" applyFill="1" applyBorder="1" applyAlignment="1">
      <alignment horizontal="left"/>
    </xf>
    <xf numFmtId="0" fontId="24" fillId="0" borderId="11" xfId="90" applyFont="1" applyFill="1" applyBorder="1" applyAlignment="1">
      <alignment horizontal="center" wrapText="1"/>
      <protection/>
    </xf>
    <xf numFmtId="3" fontId="55" fillId="0" borderId="11" xfId="90" applyNumberFormat="1" applyFont="1" applyFill="1" applyBorder="1">
      <alignment/>
      <protection/>
    </xf>
    <xf numFmtId="3" fontId="28" fillId="0" borderId="11" xfId="90" applyNumberFormat="1" applyFont="1" applyFill="1" applyBorder="1">
      <alignment/>
      <protection/>
    </xf>
    <xf numFmtId="0" fontId="24" fillId="0" borderId="10" xfId="90" applyFont="1" applyFill="1" applyBorder="1" applyAlignment="1">
      <alignment horizontal="left" vertical="center" wrapText="1"/>
      <protection/>
    </xf>
    <xf numFmtId="3" fontId="24" fillId="0" borderId="11" xfId="90" applyNumberFormat="1" applyFont="1" applyFill="1" applyBorder="1" applyAlignment="1">
      <alignment horizontal="left"/>
      <protection/>
    </xf>
    <xf numFmtId="0" fontId="24" fillId="0" borderId="13" xfId="90" applyFont="1" applyFill="1" applyBorder="1" applyAlignment="1">
      <alignment horizontal="center" wrapText="1"/>
      <protection/>
    </xf>
    <xf numFmtId="0" fontId="52" fillId="0" borderId="13" xfId="90" applyFont="1" applyFill="1" applyBorder="1">
      <alignment/>
      <protection/>
    </xf>
    <xf numFmtId="0" fontId="52" fillId="0" borderId="17" xfId="90" applyFont="1" applyFill="1" applyBorder="1">
      <alignment/>
      <protection/>
    </xf>
    <xf numFmtId="3" fontId="26" fillId="0" borderId="36" xfId="90" applyNumberFormat="1" applyFont="1" applyFill="1" applyBorder="1" applyAlignment="1">
      <alignment horizontal="right"/>
      <protection/>
    </xf>
    <xf numFmtId="0" fontId="52" fillId="0" borderId="15" xfId="90" applyFont="1" applyFill="1" applyBorder="1">
      <alignment/>
      <protection/>
    </xf>
    <xf numFmtId="0" fontId="52" fillId="0" borderId="38" xfId="90" applyFont="1" applyFill="1" applyBorder="1">
      <alignment/>
      <protection/>
    </xf>
    <xf numFmtId="3" fontId="28" fillId="0" borderId="22" xfId="90" applyNumberFormat="1" applyFont="1" applyFill="1" applyBorder="1">
      <alignment/>
      <protection/>
    </xf>
    <xf numFmtId="3" fontId="24" fillId="0" borderId="23" xfId="90" applyNumberFormat="1" applyFont="1" applyFill="1" applyBorder="1" applyAlignment="1">
      <alignment horizontal="right"/>
      <protection/>
    </xf>
    <xf numFmtId="3" fontId="26" fillId="0" borderId="11" xfId="92" applyNumberFormat="1" applyFont="1" applyBorder="1" applyAlignment="1">
      <alignment horizontal="right" wrapText="1"/>
      <protection/>
    </xf>
    <xf numFmtId="3" fontId="26" fillId="0" borderId="11" xfId="92" applyNumberFormat="1" applyFont="1" applyFill="1" applyBorder="1" applyAlignment="1">
      <alignment horizontal="right" wrapText="1"/>
      <protection/>
    </xf>
    <xf numFmtId="3" fontId="26" fillId="0" borderId="22" xfId="92" applyNumberFormat="1" applyFont="1" applyFill="1" applyBorder="1" applyAlignment="1">
      <alignment horizontal="right" wrapText="1"/>
      <protection/>
    </xf>
    <xf numFmtId="49" fontId="27" fillId="0" borderId="10" xfId="92" applyNumberFormat="1" applyFont="1" applyFill="1" applyBorder="1" applyAlignment="1">
      <alignment wrapText="1"/>
      <protection/>
    </xf>
    <xf numFmtId="0" fontId="27" fillId="0" borderId="11" xfId="92" applyFont="1" applyFill="1" applyBorder="1" applyAlignment="1">
      <alignment wrapText="1"/>
      <protection/>
    </xf>
    <xf numFmtId="3" fontId="26" fillId="0" borderId="11" xfId="92" applyNumberFormat="1" applyFont="1" applyBorder="1" applyAlignment="1">
      <alignment wrapText="1"/>
      <protection/>
    </xf>
    <xf numFmtId="3" fontId="26" fillId="0" borderId="22" xfId="92" applyNumberFormat="1" applyFont="1" applyFill="1" applyBorder="1" applyAlignment="1">
      <alignment wrapText="1"/>
      <protection/>
    </xf>
    <xf numFmtId="49" fontId="27" fillId="0" borderId="10" xfId="92" applyNumberFormat="1" applyFont="1" applyFill="1" applyBorder="1">
      <alignment/>
      <protection/>
    </xf>
    <xf numFmtId="3" fontId="26" fillId="0" borderId="11" xfId="92" applyNumberFormat="1" applyFont="1" applyFill="1" applyBorder="1" applyAlignment="1">
      <alignment wrapText="1"/>
      <protection/>
    </xf>
    <xf numFmtId="3" fontId="24" fillId="0" borderId="22" xfId="92" applyNumberFormat="1" applyFont="1" applyFill="1" applyBorder="1" applyAlignment="1">
      <alignment wrapText="1"/>
      <protection/>
    </xf>
    <xf numFmtId="3" fontId="24" fillId="0" borderId="11" xfId="92" applyNumberFormat="1" applyFont="1" applyBorder="1" applyAlignment="1">
      <alignment horizontal="right" wrapText="1"/>
      <protection/>
    </xf>
    <xf numFmtId="3" fontId="24" fillId="0" borderId="11" xfId="92" applyNumberFormat="1" applyFont="1" applyFill="1" applyBorder="1" applyAlignment="1">
      <alignment horizontal="right" wrapText="1"/>
      <protection/>
    </xf>
    <xf numFmtId="3" fontId="24" fillId="0" borderId="13" xfId="92" applyNumberFormat="1" applyFont="1" applyBorder="1" applyAlignment="1">
      <alignment wrapText="1"/>
      <protection/>
    </xf>
    <xf numFmtId="3" fontId="24" fillId="0" borderId="33" xfId="92" applyNumberFormat="1" applyFont="1" applyFill="1" applyBorder="1" applyAlignment="1">
      <alignment wrapText="1"/>
      <protection/>
    </xf>
    <xf numFmtId="3" fontId="24" fillId="24" borderId="13" xfId="92" applyNumberFormat="1" applyFont="1" applyFill="1" applyBorder="1" applyAlignment="1">
      <alignment horizontal="right" wrapText="1"/>
      <protection/>
    </xf>
    <xf numFmtId="3" fontId="24" fillId="0" borderId="13" xfId="92" applyNumberFormat="1" applyFont="1" applyFill="1" applyBorder="1" applyAlignment="1">
      <alignment horizontal="right" wrapText="1"/>
      <protection/>
    </xf>
    <xf numFmtId="3" fontId="24" fillId="0" borderId="15" xfId="92" applyNumberFormat="1" applyFont="1" applyBorder="1" applyAlignment="1">
      <alignment horizontal="right" wrapText="1"/>
      <protection/>
    </xf>
    <xf numFmtId="3" fontId="24" fillId="0" borderId="38" xfId="92" applyNumberFormat="1" applyFont="1" applyFill="1" applyBorder="1" applyAlignment="1">
      <alignment horizontal="right" wrapText="1"/>
      <protection/>
    </xf>
    <xf numFmtId="0" fontId="56" fillId="0" borderId="0" xfId="90" applyFont="1" applyFill="1">
      <alignment/>
      <protection/>
    </xf>
    <xf numFmtId="0" fontId="56" fillId="0" borderId="0" xfId="90" applyFont="1">
      <alignment/>
      <protection/>
    </xf>
    <xf numFmtId="175" fontId="57" fillId="0" borderId="41" xfId="68" applyNumberFormat="1" applyFont="1" applyFill="1" applyBorder="1" applyAlignment="1">
      <alignment/>
    </xf>
    <xf numFmtId="3" fontId="31" fillId="0" borderId="11" xfId="0" applyNumberFormat="1" applyFont="1" applyBorder="1" applyAlignment="1">
      <alignment horizontal="center" vertical="top" wrapText="1"/>
    </xf>
    <xf numFmtId="3" fontId="32" fillId="0" borderId="11" xfId="0" applyNumberFormat="1" applyFont="1" applyBorder="1" applyAlignment="1">
      <alignment horizontal="center" vertical="top" wrapText="1"/>
    </xf>
    <xf numFmtId="0" fontId="33" fillId="0" borderId="31" xfId="90" applyFont="1" applyFill="1" applyBorder="1">
      <alignment/>
      <protection/>
    </xf>
    <xf numFmtId="0" fontId="33" fillId="0" borderId="0" xfId="90" applyFont="1" applyFill="1" applyBorder="1">
      <alignment/>
      <protection/>
    </xf>
    <xf numFmtId="3" fontId="33" fillId="0" borderId="33" xfId="90" applyNumberFormat="1" applyFont="1" applyFill="1" applyBorder="1" applyAlignment="1">
      <alignment horizontal="center"/>
      <protection/>
    </xf>
    <xf numFmtId="3" fontId="33" fillId="0" borderId="22" xfId="90" applyNumberFormat="1" applyFont="1" applyFill="1" applyBorder="1" applyAlignment="1">
      <alignment horizontal="center"/>
      <protection/>
    </xf>
    <xf numFmtId="3" fontId="35" fillId="0" borderId="11" xfId="90" applyNumberFormat="1" applyFont="1" applyFill="1" applyBorder="1" applyAlignment="1">
      <alignment horizontal="center"/>
      <protection/>
    </xf>
    <xf numFmtId="3" fontId="35" fillId="0" borderId="22" xfId="90" applyNumberFormat="1" applyFont="1" applyFill="1" applyBorder="1" applyAlignment="1">
      <alignment/>
      <protection/>
    </xf>
    <xf numFmtId="3" fontId="33" fillId="0" borderId="11" xfId="90" applyNumberFormat="1" applyFont="1" applyFill="1" applyBorder="1" applyAlignment="1">
      <alignment horizontal="center" vertical="center"/>
      <protection/>
    </xf>
    <xf numFmtId="3" fontId="33" fillId="0" borderId="11" xfId="90" applyNumberFormat="1" applyFont="1" applyFill="1" applyBorder="1" applyAlignment="1">
      <alignment vertical="center"/>
      <protection/>
    </xf>
    <xf numFmtId="3" fontId="33" fillId="0" borderId="11" xfId="90" applyNumberFormat="1" applyFont="1" applyFill="1" applyBorder="1" applyAlignment="1">
      <alignment horizontal="center" wrapText="1"/>
      <protection/>
    </xf>
    <xf numFmtId="3" fontId="35" fillId="0" borderId="11" xfId="90" applyNumberFormat="1" applyFont="1" applyFill="1" applyBorder="1" applyAlignment="1">
      <alignment horizontal="center" wrapText="1"/>
      <protection/>
    </xf>
    <xf numFmtId="3" fontId="35" fillId="0" borderId="41" xfId="90" applyNumberFormat="1" applyFont="1" applyFill="1" applyBorder="1" applyAlignment="1">
      <alignment horizontal="center" wrapText="1"/>
      <protection/>
    </xf>
    <xf numFmtId="0" fontId="33" fillId="0" borderId="11" xfId="91" applyFont="1" applyFill="1" applyBorder="1" applyAlignment="1">
      <alignment wrapText="1"/>
      <protection/>
    </xf>
    <xf numFmtId="3" fontId="33" fillId="0" borderId="11" xfId="91" applyNumberFormat="1" applyFont="1" applyFill="1" applyBorder="1" applyAlignment="1">
      <alignment wrapText="1"/>
      <protection/>
    </xf>
    <xf numFmtId="0" fontId="33" fillId="0" borderId="0" xfId="91" applyFont="1" applyFill="1">
      <alignment/>
      <protection/>
    </xf>
    <xf numFmtId="3" fontId="33" fillId="0" borderId="11" xfId="91" applyNumberFormat="1" applyFont="1" applyFill="1" applyBorder="1" applyAlignment="1">
      <alignment horizontal="right" wrapText="1"/>
      <protection/>
    </xf>
    <xf numFmtId="0" fontId="35" fillId="0" borderId="0" xfId="91" applyFont="1" applyFill="1">
      <alignment/>
      <protection/>
    </xf>
    <xf numFmtId="0" fontId="35" fillId="0" borderId="11" xfId="91" applyFont="1" applyFill="1" applyBorder="1" applyAlignment="1">
      <alignment wrapText="1"/>
      <protection/>
    </xf>
    <xf numFmtId="3" fontId="35" fillId="0" borderId="11" xfId="91" applyNumberFormat="1" applyFont="1" applyFill="1" applyBorder="1" applyAlignment="1">
      <alignment horizontal="right" wrapText="1"/>
      <protection/>
    </xf>
    <xf numFmtId="0" fontId="31" fillId="0" borderId="11" xfId="91" applyFont="1" applyFill="1" applyBorder="1" applyAlignment="1">
      <alignment wrapText="1"/>
      <protection/>
    </xf>
    <xf numFmtId="3" fontId="31" fillId="0" borderId="11" xfId="91" applyNumberFormat="1" applyFont="1" applyFill="1" applyBorder="1" applyAlignment="1">
      <alignment horizontal="right" wrapText="1"/>
      <protection/>
    </xf>
    <xf numFmtId="3" fontId="31" fillId="0" borderId="11" xfId="91" applyNumberFormat="1" applyFont="1" applyFill="1" applyBorder="1" applyAlignment="1">
      <alignment wrapText="1"/>
      <protection/>
    </xf>
    <xf numFmtId="0" fontId="31" fillId="0" borderId="0" xfId="91" applyFont="1" applyFill="1">
      <alignment/>
      <protection/>
    </xf>
    <xf numFmtId="0" fontId="32" fillId="0" borderId="11" xfId="91" applyFont="1" applyFill="1" applyBorder="1" applyAlignment="1">
      <alignment wrapText="1"/>
      <protection/>
    </xf>
    <xf numFmtId="3" fontId="32" fillId="0" borderId="11" xfId="91" applyNumberFormat="1" applyFont="1" applyFill="1" applyBorder="1" applyAlignment="1">
      <alignment horizontal="right" wrapText="1"/>
      <protection/>
    </xf>
    <xf numFmtId="0" fontId="31" fillId="0" borderId="11" xfId="90" applyFont="1" applyFill="1" applyBorder="1" applyAlignment="1">
      <alignment wrapText="1"/>
      <protection/>
    </xf>
    <xf numFmtId="3" fontId="31" fillId="0" borderId="11" xfId="90" applyNumberFormat="1" applyFont="1" applyFill="1" applyBorder="1" applyAlignment="1">
      <alignment horizontal="center"/>
      <protection/>
    </xf>
    <xf numFmtId="0" fontId="58" fillId="0" borderId="0" xfId="90" applyFont="1" applyFill="1">
      <alignment/>
      <protection/>
    </xf>
    <xf numFmtId="0" fontId="31" fillId="0" borderId="0" xfId="90" applyFont="1" applyFill="1">
      <alignment/>
      <protection/>
    </xf>
    <xf numFmtId="0" fontId="31" fillId="0" borderId="11" xfId="90" applyFont="1" applyFill="1" applyBorder="1">
      <alignment/>
      <protection/>
    </xf>
    <xf numFmtId="3" fontId="58" fillId="0" borderId="0" xfId="90" applyNumberFormat="1" applyFont="1" applyFill="1">
      <alignment/>
      <protection/>
    </xf>
    <xf numFmtId="0" fontId="26" fillId="0" borderId="20" xfId="90" applyFont="1" applyFill="1" applyBorder="1" applyAlignment="1">
      <alignment horizontal="center" wrapText="1"/>
      <protection/>
    </xf>
    <xf numFmtId="0" fontId="26" fillId="0" borderId="43" xfId="90" applyFont="1" applyFill="1" applyBorder="1" applyAlignment="1">
      <alignment horizontal="center" wrapText="1"/>
      <protection/>
    </xf>
    <xf numFmtId="0" fontId="24" fillId="0" borderId="35" xfId="90" applyFont="1" applyFill="1" applyBorder="1" applyAlignment="1">
      <alignment horizontal="center" wrapText="1"/>
      <protection/>
    </xf>
    <xf numFmtId="0" fontId="24" fillId="0" borderId="44" xfId="90" applyFont="1" applyFill="1" applyBorder="1" applyAlignment="1">
      <alignment horizontal="center" vertical="center" wrapText="1"/>
      <protection/>
    </xf>
    <xf numFmtId="0" fontId="24" fillId="0" borderId="29" xfId="90" applyFont="1" applyFill="1" applyBorder="1" applyAlignment="1">
      <alignment horizontal="center" vertical="center" wrapText="1"/>
      <protection/>
    </xf>
    <xf numFmtId="0" fontId="24" fillId="0" borderId="45" xfId="90" applyFont="1" applyFill="1" applyBorder="1" applyAlignment="1">
      <alignment horizontal="center" vertical="center" wrapText="1"/>
      <protection/>
    </xf>
    <xf numFmtId="3" fontId="24" fillId="0" borderId="38" xfId="90" applyNumberFormat="1" applyFont="1" applyFill="1" applyBorder="1" applyAlignment="1">
      <alignment horizontal="center"/>
      <protection/>
    </xf>
    <xf numFmtId="3" fontId="24" fillId="0" borderId="29" xfId="90" applyNumberFormat="1" applyFont="1" applyFill="1" applyBorder="1" applyAlignment="1">
      <alignment horizontal="center"/>
      <protection/>
    </xf>
    <xf numFmtId="3" fontId="24" fillId="0" borderId="45" xfId="90" applyNumberFormat="1" applyFont="1" applyFill="1" applyBorder="1" applyAlignment="1">
      <alignment horizontal="center"/>
      <protection/>
    </xf>
    <xf numFmtId="0" fontId="26" fillId="0" borderId="46" xfId="90" applyFont="1" applyFill="1" applyBorder="1" applyAlignment="1">
      <alignment horizontal="center" wrapText="1"/>
      <protection/>
    </xf>
    <xf numFmtId="0" fontId="24" fillId="0" borderId="20" xfId="90" applyFont="1" applyFill="1" applyBorder="1" applyAlignment="1">
      <alignment horizontal="center" wrapText="1"/>
      <protection/>
    </xf>
    <xf numFmtId="0" fontId="31" fillId="0" borderId="20" xfId="0" applyFont="1" applyFill="1" applyBorder="1" applyAlignment="1">
      <alignment/>
    </xf>
    <xf numFmtId="0" fontId="31" fillId="0" borderId="43" xfId="0" applyFont="1" applyFill="1" applyBorder="1" applyAlignment="1">
      <alignment/>
    </xf>
    <xf numFmtId="0" fontId="45" fillId="0" borderId="11" xfId="90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90" applyFont="1" applyFill="1" applyBorder="1" applyAlignment="1">
      <alignment horizontal="center" vertical="center" wrapText="1"/>
      <protection/>
    </xf>
    <xf numFmtId="0" fontId="44" fillId="0" borderId="11" xfId="90" applyFont="1" applyFill="1" applyBorder="1" applyAlignment="1">
      <alignment/>
      <protection/>
    </xf>
    <xf numFmtId="0" fontId="36" fillId="0" borderId="42" xfId="92" applyFont="1" applyBorder="1" applyAlignment="1">
      <alignment horizontal="center" vertical="center"/>
      <protection/>
    </xf>
    <xf numFmtId="0" fontId="36" fillId="0" borderId="18" xfId="92" applyFont="1" applyBorder="1" applyAlignment="1">
      <alignment horizontal="center" vertical="center"/>
      <protection/>
    </xf>
    <xf numFmtId="0" fontId="36" fillId="0" borderId="47" xfId="92" applyFont="1" applyBorder="1" applyAlignment="1">
      <alignment horizontal="center" vertical="center"/>
      <protection/>
    </xf>
    <xf numFmtId="0" fontId="37" fillId="0" borderId="10" xfId="92" applyFont="1" applyBorder="1" applyAlignment="1">
      <alignment wrapText="1"/>
      <protection/>
    </xf>
    <xf numFmtId="0" fontId="37" fillId="0" borderId="11" xfId="92" applyFont="1" applyBorder="1" applyAlignment="1">
      <alignment wrapText="1"/>
      <protection/>
    </xf>
    <xf numFmtId="0" fontId="37" fillId="0" borderId="22" xfId="92" applyFont="1" applyBorder="1" applyAlignment="1">
      <alignment wrapText="1"/>
      <protection/>
    </xf>
    <xf numFmtId="0" fontId="36" fillId="0" borderId="14" xfId="92" applyFont="1" applyBorder="1" applyAlignment="1">
      <alignment wrapText="1"/>
      <protection/>
    </xf>
    <xf numFmtId="0" fontId="36" fillId="0" borderId="15" xfId="92" applyFont="1" applyBorder="1" applyAlignment="1">
      <alignment wrapText="1"/>
      <protection/>
    </xf>
    <xf numFmtId="0" fontId="32" fillId="0" borderId="11" xfId="90" applyFont="1" applyFill="1" applyBorder="1" applyAlignment="1">
      <alignment horizontal="center"/>
      <protection/>
    </xf>
    <xf numFmtId="0" fontId="31" fillId="0" borderId="11" xfId="90" applyFont="1" applyFill="1" applyBorder="1" applyAlignment="1">
      <alignment horizontal="center" wrapText="1"/>
      <protection/>
    </xf>
    <xf numFmtId="0" fontId="47" fillId="0" borderId="11" xfId="90" applyFont="1" applyFill="1" applyBorder="1" applyAlignment="1">
      <alignment horizontal="center" wrapText="1"/>
      <protection/>
    </xf>
    <xf numFmtId="0" fontId="33" fillId="0" borderId="11" xfId="90" applyFont="1" applyFill="1" applyBorder="1" applyAlignment="1">
      <alignment horizontal="center" wrapText="1"/>
      <protection/>
    </xf>
    <xf numFmtId="0" fontId="47" fillId="0" borderId="11" xfId="91" applyFont="1" applyFill="1" applyBorder="1" applyAlignment="1">
      <alignment horizontal="center" vertical="center" wrapText="1"/>
      <protection/>
    </xf>
    <xf numFmtId="0" fontId="36" fillId="0" borderId="48" xfId="91" applyFont="1" applyBorder="1" applyAlignment="1">
      <alignment horizontal="center" vertical="center" wrapText="1"/>
      <protection/>
    </xf>
    <xf numFmtId="0" fontId="36" fillId="0" borderId="40" xfId="91" applyFont="1" applyBorder="1" applyAlignment="1">
      <alignment horizontal="center" vertical="center" wrapText="1"/>
      <protection/>
    </xf>
    <xf numFmtId="0" fontId="36" fillId="0" borderId="49" xfId="91" applyFont="1" applyBorder="1" applyAlignment="1">
      <alignment horizontal="center" vertical="center" wrapText="1"/>
      <protection/>
    </xf>
    <xf numFmtId="175" fontId="33" fillId="0" borderId="11" xfId="68" applyNumberFormat="1" applyFont="1" applyFill="1" applyBorder="1" applyAlignment="1">
      <alignment horizontal="center"/>
    </xf>
    <xf numFmtId="0" fontId="35" fillId="0" borderId="11" xfId="90" applyFont="1" applyFill="1" applyBorder="1" applyAlignment="1">
      <alignment horizontal="left"/>
      <protection/>
    </xf>
    <xf numFmtId="175" fontId="35" fillId="0" borderId="11" xfId="68" applyNumberFormat="1" applyFont="1" applyFill="1" applyBorder="1" applyAlignment="1">
      <alignment horizontal="center"/>
    </xf>
    <xf numFmtId="0" fontId="33" fillId="0" borderId="11" xfId="90" applyFont="1" applyFill="1" applyBorder="1" applyAlignment="1">
      <alignment horizontal="left"/>
      <protection/>
    </xf>
    <xf numFmtId="0" fontId="33" fillId="0" borderId="11" xfId="90" applyFont="1" applyFill="1" applyBorder="1" applyAlignment="1">
      <alignment horizontal="left" wrapText="1"/>
      <protection/>
    </xf>
    <xf numFmtId="0" fontId="35" fillId="0" borderId="11" xfId="90" applyFont="1" applyFill="1" applyBorder="1" applyAlignment="1">
      <alignment horizontal="center"/>
      <protection/>
    </xf>
    <xf numFmtId="0" fontId="33" fillId="0" borderId="16" xfId="90" applyFont="1" applyFill="1" applyBorder="1" applyAlignment="1">
      <alignment horizontal="center" vertical="center" wrapText="1"/>
      <protection/>
    </xf>
    <xf numFmtId="0" fontId="24" fillId="0" borderId="40" xfId="90" applyFont="1" applyFill="1" applyBorder="1" applyAlignment="1">
      <alignment horizontal="right" vertical="center"/>
      <protection/>
    </xf>
    <xf numFmtId="0" fontId="0" fillId="0" borderId="40" xfId="0" applyFill="1" applyBorder="1" applyAlignment="1">
      <alignment vertical="center"/>
    </xf>
    <xf numFmtId="0" fontId="35" fillId="0" borderId="40" xfId="90" applyFont="1" applyFill="1" applyBorder="1" applyAlignment="1">
      <alignment horizontal="center" vertical="center"/>
      <protection/>
    </xf>
    <xf numFmtId="0" fontId="33" fillId="0" borderId="16" xfId="90" applyFont="1" applyFill="1" applyBorder="1" applyAlignment="1">
      <alignment vertical="center" wrapText="1"/>
      <protection/>
    </xf>
    <xf numFmtId="0" fontId="33" fillId="0" borderId="22" xfId="90" applyFont="1" applyFill="1" applyBorder="1" applyAlignment="1">
      <alignment horizontal="center" wrapText="1"/>
      <protection/>
    </xf>
    <xf numFmtId="0" fontId="33" fillId="0" borderId="40" xfId="90" applyFont="1" applyFill="1" applyBorder="1" applyAlignment="1">
      <alignment horizontal="center" wrapText="1"/>
      <protection/>
    </xf>
    <xf numFmtId="0" fontId="33" fillId="0" borderId="41" xfId="90" applyFont="1" applyFill="1" applyBorder="1" applyAlignment="1">
      <alignment horizontal="center" wrapText="1"/>
      <protection/>
    </xf>
    <xf numFmtId="175" fontId="33" fillId="0" borderId="22" xfId="68" applyNumberFormat="1" applyFont="1" applyFill="1" applyBorder="1" applyAlignment="1">
      <alignment horizontal="center"/>
    </xf>
    <xf numFmtId="175" fontId="33" fillId="0" borderId="41" xfId="68" applyNumberFormat="1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8" fillId="0" borderId="11" xfId="0" applyFont="1" applyBorder="1" applyAlignment="1">
      <alignment horizontal="right"/>
    </xf>
    <xf numFmtId="0" fontId="38" fillId="0" borderId="11" xfId="0" applyFont="1" applyBorder="1" applyAlignment="1">
      <alignment/>
    </xf>
    <xf numFmtId="0" fontId="24" fillId="0" borderId="40" xfId="90" applyFont="1" applyBorder="1" applyAlignment="1">
      <alignment horizontal="center" vertical="center"/>
      <protection/>
    </xf>
    <xf numFmtId="3" fontId="33" fillId="0" borderId="11" xfId="90" applyNumberFormat="1" applyFont="1" applyFill="1" applyBorder="1" applyAlignment="1">
      <alignment horizontal="center"/>
      <protection/>
    </xf>
    <xf numFmtId="0" fontId="33" fillId="0" borderId="11" xfId="90" applyFont="1" applyFill="1" applyBorder="1" applyAlignment="1">
      <alignment horizontal="center"/>
      <protection/>
    </xf>
    <xf numFmtId="3" fontId="33" fillId="0" borderId="33" xfId="90" applyNumberFormat="1" applyFont="1" applyFill="1" applyBorder="1" applyAlignment="1">
      <alignment horizontal="center" vertical="center" wrapText="1"/>
      <protection/>
    </xf>
    <xf numFmtId="3" fontId="33" fillId="0" borderId="32" xfId="90" applyNumberFormat="1" applyFont="1" applyFill="1" applyBorder="1" applyAlignment="1">
      <alignment horizontal="center" vertical="center" wrapText="1"/>
      <protection/>
    </xf>
    <xf numFmtId="3" fontId="33" fillId="0" borderId="11" xfId="90" applyNumberFormat="1" applyFont="1" applyFill="1" applyBorder="1" applyAlignment="1">
      <alignment horizontal="center" vertical="center" wrapText="1"/>
      <protection/>
    </xf>
    <xf numFmtId="0" fontId="33" fillId="0" borderId="22" xfId="90" applyFont="1" applyFill="1" applyBorder="1" applyAlignment="1">
      <alignment horizontal="center"/>
      <protection/>
    </xf>
    <xf numFmtId="0" fontId="33" fillId="0" borderId="41" xfId="90" applyFont="1" applyFill="1" applyBorder="1" applyAlignment="1">
      <alignment horizontal="center"/>
      <protection/>
    </xf>
    <xf numFmtId="0" fontId="33" fillId="0" borderId="22" xfId="90" applyFont="1" applyFill="1" applyBorder="1" applyAlignment="1">
      <alignment horizontal="left"/>
      <protection/>
    </xf>
    <xf numFmtId="0" fontId="33" fillId="0" borderId="40" xfId="90" applyFont="1" applyFill="1" applyBorder="1" applyAlignment="1">
      <alignment horizontal="left"/>
      <protection/>
    </xf>
    <xf numFmtId="0" fontId="33" fillId="0" borderId="41" xfId="90" applyFont="1" applyFill="1" applyBorder="1" applyAlignment="1">
      <alignment horizontal="left"/>
      <protection/>
    </xf>
    <xf numFmtId="0" fontId="35" fillId="0" borderId="22" xfId="90" applyFont="1" applyFill="1" applyBorder="1" applyAlignment="1">
      <alignment horizontal="left"/>
      <protection/>
    </xf>
    <xf numFmtId="0" fontId="35" fillId="0" borderId="40" xfId="90" applyFont="1" applyFill="1" applyBorder="1" applyAlignment="1">
      <alignment horizontal="left"/>
      <protection/>
    </xf>
    <xf numFmtId="0" fontId="35" fillId="0" borderId="41" xfId="90" applyFont="1" applyFill="1" applyBorder="1" applyAlignment="1">
      <alignment horizontal="left"/>
      <protection/>
    </xf>
    <xf numFmtId="0" fontId="24" fillId="0" borderId="11" xfId="90" applyFont="1" applyBorder="1" applyAlignment="1">
      <alignment horizontal="center" vertical="center"/>
      <protection/>
    </xf>
    <xf numFmtId="0" fontId="31" fillId="0" borderId="11" xfId="0" applyFont="1" applyBorder="1" applyAlignment="1">
      <alignment/>
    </xf>
    <xf numFmtId="0" fontId="31" fillId="0" borderId="13" xfId="0" applyFont="1" applyBorder="1" applyAlignment="1">
      <alignment/>
    </xf>
    <xf numFmtId="3" fontId="33" fillId="0" borderId="11" xfId="90" applyNumberFormat="1" applyFont="1" applyFill="1" applyBorder="1" applyAlignment="1">
      <alignment horizontal="center" vertical="center"/>
      <protection/>
    </xf>
    <xf numFmtId="3" fontId="35" fillId="0" borderId="11" xfId="90" applyNumberFormat="1" applyFont="1" applyFill="1" applyBorder="1" applyAlignment="1">
      <alignment horizontal="center"/>
      <protection/>
    </xf>
    <xf numFmtId="0" fontId="33" fillId="0" borderId="11" xfId="90" applyFont="1" applyFill="1" applyBorder="1" applyAlignment="1">
      <alignment horizontal="center" vertical="center" wrapText="1"/>
      <protection/>
    </xf>
    <xf numFmtId="0" fontId="33" fillId="0" borderId="11" xfId="90" applyFont="1" applyFill="1" applyBorder="1" applyAlignment="1">
      <alignment horizontal="center" vertical="center"/>
      <protection/>
    </xf>
    <xf numFmtId="0" fontId="33" fillId="0" borderId="11" xfId="90" applyFont="1" applyFill="1" applyBorder="1" applyAlignment="1">
      <alignment horizontal="left" vertical="center"/>
      <protection/>
    </xf>
    <xf numFmtId="3" fontId="35" fillId="0" borderId="22" xfId="90" applyNumberFormat="1" applyFont="1" applyFill="1" applyBorder="1" applyAlignment="1">
      <alignment horizontal="center"/>
      <protection/>
    </xf>
    <xf numFmtId="3" fontId="35" fillId="0" borderId="41" xfId="90" applyNumberFormat="1" applyFont="1" applyFill="1" applyBorder="1" applyAlignment="1">
      <alignment horizontal="center"/>
      <protection/>
    </xf>
  </cellXfs>
  <cellStyles count="9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 2" xfId="90"/>
    <cellStyle name="Normál_5. sz. m." xfId="91"/>
    <cellStyle name="Normál_7. sz. m." xfId="92"/>
    <cellStyle name="Note" xfId="93"/>
    <cellStyle name="Output" xfId="94"/>
    <cellStyle name="Összesen" xfId="95"/>
    <cellStyle name="Currency" xfId="96"/>
    <cellStyle name="Currency [0]" xfId="97"/>
    <cellStyle name="Rossz" xfId="98"/>
    <cellStyle name="Semleges" xfId="99"/>
    <cellStyle name="Számítás" xfId="100"/>
    <cellStyle name="Percent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75"/>
  <sheetViews>
    <sheetView zoomScale="71" zoomScaleNormal="71" zoomScaleSheetLayoutView="70" zoomScalePageLayoutView="0" workbookViewId="0" topLeftCell="D56">
      <selection activeCell="H64" sqref="A1:H64"/>
    </sheetView>
  </sheetViews>
  <sheetFormatPr defaultColWidth="9.140625" defaultRowHeight="15"/>
  <cols>
    <col min="1" max="1" width="80.7109375" style="211" customWidth="1"/>
    <col min="2" max="2" width="16.140625" style="211" customWidth="1"/>
    <col min="3" max="3" width="24.8515625" style="212" customWidth="1"/>
    <col min="4" max="4" width="25.140625" style="212" customWidth="1"/>
    <col min="5" max="5" width="22.57421875" style="212" customWidth="1"/>
    <col min="6" max="6" width="24.140625" style="212" customWidth="1"/>
    <col min="7" max="7" width="25.8515625" style="212" customWidth="1"/>
    <col min="8" max="8" width="26.00390625" style="212" customWidth="1"/>
    <col min="9" max="9" width="11.140625" style="211" customWidth="1"/>
    <col min="10" max="10" width="17.00390625" style="211" customWidth="1"/>
    <col min="11" max="11" width="34.7109375" style="211" customWidth="1"/>
    <col min="12" max="12" width="8.57421875" style="211" customWidth="1"/>
    <col min="13" max="15" width="30.421875" style="211" customWidth="1"/>
    <col min="16" max="16384" width="9.140625" style="211" customWidth="1"/>
  </cols>
  <sheetData>
    <row r="1" spans="1:15" s="86" customFormat="1" ht="60.75" customHeight="1" thickBot="1">
      <c r="A1" s="428" t="s">
        <v>402</v>
      </c>
      <c r="B1" s="429"/>
      <c r="C1" s="429"/>
      <c r="D1" s="429"/>
      <c r="E1" s="429"/>
      <c r="F1" s="429"/>
      <c r="G1" s="429"/>
      <c r="H1" s="430"/>
      <c r="I1" s="159"/>
      <c r="J1" s="160"/>
      <c r="K1" s="160"/>
      <c r="L1" s="160"/>
      <c r="M1" s="160"/>
      <c r="N1" s="160"/>
      <c r="O1" s="160"/>
    </row>
    <row r="2" spans="1:15" s="86" customFormat="1" ht="31.5" thickBot="1">
      <c r="A2" s="29" t="s">
        <v>188</v>
      </c>
      <c r="B2" s="161"/>
      <c r="C2" s="431" t="s">
        <v>43</v>
      </c>
      <c r="D2" s="432"/>
      <c r="E2" s="432"/>
      <c r="F2" s="432"/>
      <c r="G2" s="432"/>
      <c r="H2" s="433"/>
      <c r="I2" s="160"/>
      <c r="J2" s="162"/>
      <c r="K2" s="163"/>
      <c r="L2" s="162"/>
      <c r="M2" s="164"/>
      <c r="N2" s="162"/>
      <c r="O2" s="162"/>
    </row>
    <row r="3" spans="1:14" s="173" customFormat="1" ht="57.75" customHeight="1">
      <c r="A3" s="165" t="s">
        <v>19</v>
      </c>
      <c r="B3" s="166" t="s">
        <v>20</v>
      </c>
      <c r="C3" s="167" t="s">
        <v>263</v>
      </c>
      <c r="D3" s="168" t="s">
        <v>262</v>
      </c>
      <c r="E3" s="167" t="s">
        <v>264</v>
      </c>
      <c r="F3" s="169" t="s">
        <v>266</v>
      </c>
      <c r="G3" s="170" t="s">
        <v>265</v>
      </c>
      <c r="H3" s="215" t="s">
        <v>267</v>
      </c>
      <c r="I3" s="171"/>
      <c r="J3" s="171"/>
      <c r="K3" s="171"/>
      <c r="L3" s="172"/>
      <c r="M3" s="171"/>
      <c r="N3" s="171"/>
    </row>
    <row r="4" spans="1:8" s="86" customFormat="1" ht="30.75">
      <c r="A4" s="174" t="s">
        <v>21</v>
      </c>
      <c r="B4" s="175"/>
      <c r="C4" s="176">
        <f>SUM(C5:C12)</f>
        <v>97605269</v>
      </c>
      <c r="D4" s="176">
        <f>SUM(D5:D12)</f>
        <v>98605269</v>
      </c>
      <c r="E4" s="176">
        <f>SUM(E5:E12)</f>
        <v>97605269</v>
      </c>
      <c r="F4" s="176">
        <f>SUM(F5:F12)</f>
        <v>98605269</v>
      </c>
      <c r="G4" s="60"/>
      <c r="H4" s="60"/>
    </row>
    <row r="5" spans="1:8" s="86" customFormat="1" ht="30.75">
      <c r="A5" s="177" t="s">
        <v>22</v>
      </c>
      <c r="B5" s="178"/>
      <c r="C5" s="9">
        <v>72822000</v>
      </c>
      <c r="D5" s="9">
        <v>72822000</v>
      </c>
      <c r="E5" s="9">
        <v>72822000</v>
      </c>
      <c r="F5" s="9">
        <v>72822000</v>
      </c>
      <c r="G5" s="60"/>
      <c r="H5" s="60"/>
    </row>
    <row r="6" spans="1:8" s="86" customFormat="1" ht="31.5">
      <c r="A6" s="177" t="s">
        <v>23</v>
      </c>
      <c r="B6" s="178"/>
      <c r="C6" s="9">
        <v>5264137</v>
      </c>
      <c r="D6" s="9">
        <v>5264137</v>
      </c>
      <c r="E6" s="9">
        <v>5264137</v>
      </c>
      <c r="F6" s="9">
        <v>5264137</v>
      </c>
      <c r="G6" s="60"/>
      <c r="H6" s="60"/>
    </row>
    <row r="7" spans="1:8" s="86" customFormat="1" ht="30.75">
      <c r="A7" s="177" t="s">
        <v>24</v>
      </c>
      <c r="B7" s="178"/>
      <c r="C7" s="9">
        <v>5000000</v>
      </c>
      <c r="D7" s="9">
        <v>5000000</v>
      </c>
      <c r="E7" s="9">
        <v>5000000</v>
      </c>
      <c r="F7" s="9">
        <v>5000000</v>
      </c>
      <c r="G7" s="60"/>
      <c r="H7" s="60"/>
    </row>
    <row r="8" spans="1:8" s="86" customFormat="1" ht="30.75">
      <c r="A8" s="177" t="s">
        <v>236</v>
      </c>
      <c r="B8" s="178"/>
      <c r="C8" s="9">
        <v>45720</v>
      </c>
      <c r="D8" s="9">
        <v>45720</v>
      </c>
      <c r="E8" s="9">
        <v>45720</v>
      </c>
      <c r="F8" s="9">
        <v>45720</v>
      </c>
      <c r="G8" s="60"/>
      <c r="H8" s="60"/>
    </row>
    <row r="9" spans="1:8" s="86" customFormat="1" ht="30.75">
      <c r="A9" s="177" t="s">
        <v>238</v>
      </c>
      <c r="B9" s="179"/>
      <c r="C9" s="9">
        <v>46500</v>
      </c>
      <c r="D9" s="9">
        <v>46500</v>
      </c>
      <c r="E9" s="9">
        <v>46500</v>
      </c>
      <c r="F9" s="9">
        <v>46500</v>
      </c>
      <c r="G9" s="60"/>
      <c r="H9" s="60"/>
    </row>
    <row r="10" spans="1:8" s="86" customFormat="1" ht="30.75">
      <c r="A10" s="102" t="s">
        <v>239</v>
      </c>
      <c r="B10" s="175"/>
      <c r="C10" s="9">
        <v>2550</v>
      </c>
      <c r="D10" s="9">
        <v>2550</v>
      </c>
      <c r="E10" s="9">
        <v>2550</v>
      </c>
      <c r="F10" s="9">
        <v>2550</v>
      </c>
      <c r="G10" s="40"/>
      <c r="H10" s="40"/>
    </row>
    <row r="11" spans="1:8" s="86" customFormat="1" ht="30.75">
      <c r="A11" s="102" t="s">
        <v>384</v>
      </c>
      <c r="B11" s="175"/>
      <c r="C11" s="9">
        <v>14424362</v>
      </c>
      <c r="D11" s="9">
        <v>14424362</v>
      </c>
      <c r="E11" s="9">
        <v>14424362</v>
      </c>
      <c r="F11" s="9">
        <v>14424362</v>
      </c>
      <c r="G11" s="40"/>
      <c r="H11" s="40"/>
    </row>
    <row r="12" spans="1:8" s="86" customFormat="1" ht="30.75">
      <c r="A12" s="102" t="s">
        <v>385</v>
      </c>
      <c r="B12" s="175"/>
      <c r="C12" s="9"/>
      <c r="D12" s="9">
        <v>1000000</v>
      </c>
      <c r="E12" s="9"/>
      <c r="F12" s="9">
        <v>1000000</v>
      </c>
      <c r="G12" s="40"/>
      <c r="H12" s="40"/>
    </row>
    <row r="13" spans="1:8" s="86" customFormat="1" ht="31.5">
      <c r="A13" s="180" t="s">
        <v>204</v>
      </c>
      <c r="B13" s="175"/>
      <c r="C13" s="176">
        <f>SUM(C14:C17)</f>
        <v>5709000</v>
      </c>
      <c r="D13" s="176">
        <f>SUM(D14:D17)</f>
        <v>6138736</v>
      </c>
      <c r="E13" s="176">
        <f>SUM(E14:E17)</f>
        <v>5709000</v>
      </c>
      <c r="F13" s="176">
        <f>SUM(F14:F17)</f>
        <v>6138736</v>
      </c>
      <c r="G13" s="56"/>
      <c r="H13" s="56"/>
    </row>
    <row r="14" spans="1:8" s="86" customFormat="1" ht="30.75">
      <c r="A14" s="102" t="s">
        <v>205</v>
      </c>
      <c r="B14" s="88"/>
      <c r="C14" s="9">
        <v>3209000</v>
      </c>
      <c r="D14" s="9">
        <v>3209000</v>
      </c>
      <c r="E14" s="9">
        <v>3209000</v>
      </c>
      <c r="F14" s="9">
        <v>3209000</v>
      </c>
      <c r="G14" s="56"/>
      <c r="H14" s="56"/>
    </row>
    <row r="15" spans="1:8" s="86" customFormat="1" ht="30.75">
      <c r="A15" s="102" t="s">
        <v>25</v>
      </c>
      <c r="B15" s="88"/>
      <c r="C15" s="9">
        <v>2500000</v>
      </c>
      <c r="D15" s="9">
        <v>2500000</v>
      </c>
      <c r="E15" s="9">
        <v>2500000</v>
      </c>
      <c r="F15" s="9">
        <v>2500000</v>
      </c>
      <c r="G15" s="56"/>
      <c r="H15" s="56"/>
    </row>
    <row r="16" spans="1:8" s="86" customFormat="1" ht="30.75">
      <c r="A16" s="102" t="s">
        <v>386</v>
      </c>
      <c r="B16" s="88"/>
      <c r="C16" s="9"/>
      <c r="D16" s="9"/>
      <c r="E16" s="9"/>
      <c r="F16" s="9"/>
      <c r="G16" s="56"/>
      <c r="H16" s="56"/>
    </row>
    <row r="17" spans="1:8" s="86" customFormat="1" ht="44.25" customHeight="1">
      <c r="A17" s="102" t="s">
        <v>237</v>
      </c>
      <c r="B17" s="88"/>
      <c r="C17" s="9"/>
      <c r="D17" s="9">
        <v>429736</v>
      </c>
      <c r="E17" s="9"/>
      <c r="F17" s="9">
        <v>429736</v>
      </c>
      <c r="G17" s="56"/>
      <c r="H17" s="56"/>
    </row>
    <row r="18" spans="1:8" s="86" customFormat="1" ht="30.75">
      <c r="A18" s="174" t="s">
        <v>26</v>
      </c>
      <c r="B18" s="175"/>
      <c r="C18" s="176">
        <v>1200000</v>
      </c>
      <c r="D18" s="176">
        <v>1200000</v>
      </c>
      <c r="E18" s="176">
        <v>1200000</v>
      </c>
      <c r="F18" s="176">
        <v>1200000</v>
      </c>
      <c r="G18" s="357"/>
      <c r="H18" s="357"/>
    </row>
    <row r="19" spans="1:8" s="86" customFormat="1" ht="30.75">
      <c r="A19" s="181" t="s">
        <v>387</v>
      </c>
      <c r="B19" s="182"/>
      <c r="C19" s="72">
        <v>150000</v>
      </c>
      <c r="D19" s="72">
        <v>1722434</v>
      </c>
      <c r="E19" s="72">
        <v>150000</v>
      </c>
      <c r="F19" s="72">
        <f>D19</f>
        <v>1722434</v>
      </c>
      <c r="G19" s="40"/>
      <c r="H19" s="51"/>
    </row>
    <row r="20" spans="1:8" s="86" customFormat="1" ht="30.75">
      <c r="A20" s="5" t="s">
        <v>206</v>
      </c>
      <c r="B20" s="6"/>
      <c r="C20" s="7">
        <f>C4+C13+C18+C19</f>
        <v>104664269</v>
      </c>
      <c r="D20" s="7">
        <f>D4+D13+D18+D19</f>
        <v>107666439</v>
      </c>
      <c r="E20" s="7">
        <f>E4+E13+E18+E19</f>
        <v>104664269</v>
      </c>
      <c r="F20" s="7">
        <f>F4+F13+F18+F19</f>
        <v>107666439</v>
      </c>
      <c r="G20" s="39"/>
      <c r="H20" s="39"/>
    </row>
    <row r="21" spans="1:8" s="86" customFormat="1" ht="30.75">
      <c r="A21" s="174" t="s">
        <v>388</v>
      </c>
      <c r="B21" s="6"/>
      <c r="C21" s="79">
        <v>13556731</v>
      </c>
      <c r="D21" s="79">
        <v>13556731</v>
      </c>
      <c r="E21" s="79">
        <v>13556731</v>
      </c>
      <c r="F21" s="79">
        <v>13556731</v>
      </c>
      <c r="G21" s="39"/>
      <c r="H21" s="39"/>
    </row>
    <row r="22" spans="1:8" s="86" customFormat="1" ht="30.75">
      <c r="A22" s="84" t="s">
        <v>389</v>
      </c>
      <c r="B22" s="80"/>
      <c r="C22" s="72"/>
      <c r="D22" s="9"/>
      <c r="E22" s="72"/>
      <c r="F22" s="358"/>
      <c r="G22" s="81"/>
      <c r="H22" s="81"/>
    </row>
    <row r="23" spans="1:8" s="86" customFormat="1" ht="30.75">
      <c r="A23" s="84" t="s">
        <v>390</v>
      </c>
      <c r="B23" s="80"/>
      <c r="C23" s="72"/>
      <c r="D23" s="9"/>
      <c r="E23" s="72"/>
      <c r="F23" s="358"/>
      <c r="G23" s="81"/>
      <c r="H23" s="81"/>
    </row>
    <row r="24" spans="1:8" s="86" customFormat="1" ht="30.75">
      <c r="A24" s="84" t="s">
        <v>391</v>
      </c>
      <c r="B24" s="82"/>
      <c r="C24" s="51"/>
      <c r="D24" s="183"/>
      <c r="E24" s="51"/>
      <c r="F24" s="183"/>
      <c r="G24" s="83"/>
      <c r="H24" s="83"/>
    </row>
    <row r="25" spans="1:8" s="86" customFormat="1" ht="30.75">
      <c r="A25" s="84" t="s">
        <v>240</v>
      </c>
      <c r="B25" s="80"/>
      <c r="C25" s="27"/>
      <c r="D25" s="27"/>
      <c r="E25" s="27"/>
      <c r="F25" s="358"/>
      <c r="G25" s="81"/>
      <c r="H25" s="81"/>
    </row>
    <row r="26" spans="1:8" s="86" customFormat="1" ht="31.5" thickBot="1">
      <c r="A26" s="84" t="s">
        <v>241</v>
      </c>
      <c r="B26" s="85"/>
      <c r="C26" s="27"/>
      <c r="D26" s="27"/>
      <c r="E26" s="27"/>
      <c r="F26" s="358"/>
      <c r="G26" s="41"/>
      <c r="H26" s="51"/>
    </row>
    <row r="27" spans="1:8" s="86" customFormat="1" ht="30.75">
      <c r="A27" s="106" t="s">
        <v>104</v>
      </c>
      <c r="B27" s="107" t="s">
        <v>27</v>
      </c>
      <c r="C27" s="74">
        <f>C20+C21</f>
        <v>118221000</v>
      </c>
      <c r="D27" s="74">
        <f>D20+D21</f>
        <v>121223170</v>
      </c>
      <c r="E27" s="74">
        <f>E20+E21</f>
        <v>118221000</v>
      </c>
      <c r="F27" s="74">
        <f>F20+F21</f>
        <v>121223170</v>
      </c>
      <c r="G27" s="97"/>
      <c r="H27" s="97"/>
    </row>
    <row r="28" spans="1:8" s="86" customFormat="1" ht="30.75">
      <c r="A28" s="102" t="s">
        <v>392</v>
      </c>
      <c r="B28" s="359"/>
      <c r="C28" s="40">
        <v>7000000</v>
      </c>
      <c r="D28" s="40">
        <v>1250000</v>
      </c>
      <c r="E28" s="8"/>
      <c r="F28" s="360"/>
      <c r="G28" s="40">
        <v>7000000</v>
      </c>
      <c r="H28" s="40">
        <f>D28</f>
        <v>1250000</v>
      </c>
    </row>
    <row r="29" spans="1:8" s="86" customFormat="1" ht="30.75">
      <c r="A29" s="102" t="s">
        <v>393</v>
      </c>
      <c r="B29" s="359"/>
      <c r="C29" s="40"/>
      <c r="D29" s="361"/>
      <c r="E29" s="8"/>
      <c r="F29" s="360"/>
      <c r="G29" s="40"/>
      <c r="H29" s="40"/>
    </row>
    <row r="30" spans="1:8" s="86" customFormat="1" ht="30.75">
      <c r="A30" s="362" t="s">
        <v>394</v>
      </c>
      <c r="B30" s="359" t="s">
        <v>395</v>
      </c>
      <c r="C30" s="363">
        <f>SUM(C28:C29)</f>
        <v>7000000</v>
      </c>
      <c r="D30" s="363">
        <f>SUM(D28:D29)</f>
        <v>1250000</v>
      </c>
      <c r="E30" s="9"/>
      <c r="F30" s="9"/>
      <c r="G30" s="363">
        <f>SUM(G28:G29)</f>
        <v>7000000</v>
      </c>
      <c r="H30" s="363">
        <f>SUM(H28:H29)</f>
        <v>1250000</v>
      </c>
    </row>
    <row r="31" spans="1:8" s="86" customFormat="1" ht="30.75">
      <c r="A31" s="184" t="s">
        <v>29</v>
      </c>
      <c r="B31" s="185"/>
      <c r="C31" s="31"/>
      <c r="D31" s="31"/>
      <c r="E31" s="31"/>
      <c r="F31" s="186"/>
      <c r="G31" s="187"/>
      <c r="H31" s="187"/>
    </row>
    <row r="32" spans="1:8" s="86" customFormat="1" ht="30.75">
      <c r="A32" s="189" t="s">
        <v>28</v>
      </c>
      <c r="B32" s="190"/>
      <c r="C32" s="187">
        <v>1840000</v>
      </c>
      <c r="D32" s="187">
        <v>1840000</v>
      </c>
      <c r="E32" s="187">
        <v>1840000</v>
      </c>
      <c r="F32" s="191">
        <f>D32</f>
        <v>1840000</v>
      </c>
      <c r="G32" s="187"/>
      <c r="H32" s="187"/>
    </row>
    <row r="33" spans="1:8" s="86" customFormat="1" ht="30.75">
      <c r="A33" s="87" t="s">
        <v>30</v>
      </c>
      <c r="B33" s="88"/>
      <c r="C33" s="9">
        <v>90000000</v>
      </c>
      <c r="D33" s="9">
        <v>90000000</v>
      </c>
      <c r="E33" s="188">
        <f>C33</f>
        <v>90000000</v>
      </c>
      <c r="F33" s="188">
        <f>D33</f>
        <v>90000000</v>
      </c>
      <c r="G33" s="40"/>
      <c r="H33" s="40"/>
    </row>
    <row r="34" spans="1:8" s="86" customFormat="1" ht="30.75">
      <c r="A34" s="64" t="s">
        <v>314</v>
      </c>
      <c r="B34" s="88"/>
      <c r="C34" s="9"/>
      <c r="D34" s="192"/>
      <c r="E34" s="9"/>
      <c r="F34" s="188"/>
      <c r="G34" s="40"/>
      <c r="H34" s="40"/>
    </row>
    <row r="35" spans="1:8" s="86" customFormat="1" ht="30.75">
      <c r="A35" s="193" t="s">
        <v>31</v>
      </c>
      <c r="B35" s="194"/>
      <c r="C35" s="192">
        <v>50000</v>
      </c>
      <c r="D35" s="57">
        <v>50000</v>
      </c>
      <c r="E35" s="192">
        <v>50000</v>
      </c>
      <c r="F35" s="188">
        <f>D35</f>
        <v>50000</v>
      </c>
      <c r="G35" s="195"/>
      <c r="H35" s="195"/>
    </row>
    <row r="36" spans="1:8" s="86" customFormat="1" ht="30.75">
      <c r="A36" s="196" t="s">
        <v>105</v>
      </c>
      <c r="B36" s="54"/>
      <c r="C36" s="8">
        <f>SUM(C33:C35)</f>
        <v>90050000</v>
      </c>
      <c r="D36" s="8">
        <f>SUM(D33:D35)</f>
        <v>90050000</v>
      </c>
      <c r="E36" s="8">
        <f>SUM(E33:E35)</f>
        <v>90050000</v>
      </c>
      <c r="F36" s="8">
        <f>SUM(F33:F35)</f>
        <v>90050000</v>
      </c>
      <c r="G36" s="40"/>
      <c r="H36" s="40"/>
    </row>
    <row r="37" spans="1:8" s="86" customFormat="1" ht="30.75">
      <c r="A37" s="198" t="s">
        <v>33</v>
      </c>
      <c r="B37" s="53"/>
      <c r="C37" s="9"/>
      <c r="D37" s="9"/>
      <c r="E37" s="9"/>
      <c r="F37" s="188"/>
      <c r="G37" s="40"/>
      <c r="H37" s="40"/>
    </row>
    <row r="38" spans="1:8" s="86" customFormat="1" ht="30.75">
      <c r="A38" s="199" t="s">
        <v>34</v>
      </c>
      <c r="B38" s="50"/>
      <c r="C38" s="27">
        <v>40000</v>
      </c>
      <c r="D38" s="27">
        <v>40000</v>
      </c>
      <c r="E38" s="27">
        <v>40000</v>
      </c>
      <c r="F38" s="200">
        <v>40000</v>
      </c>
      <c r="G38" s="51"/>
      <c r="H38" s="51"/>
    </row>
    <row r="39" spans="1:8" s="86" customFormat="1" ht="31.5" thickBot="1">
      <c r="A39" s="196" t="s">
        <v>32</v>
      </c>
      <c r="B39" s="54"/>
      <c r="C39" s="8">
        <f>SUM(C37:C38)</f>
        <v>40000</v>
      </c>
      <c r="D39" s="8">
        <v>40000</v>
      </c>
      <c r="E39" s="8">
        <v>40000</v>
      </c>
      <c r="F39" s="197">
        <f>D39</f>
        <v>40000</v>
      </c>
      <c r="G39" s="201"/>
      <c r="H39" s="8"/>
    </row>
    <row r="40" spans="1:8" s="86" customFormat="1" ht="31.5" thickBot="1">
      <c r="A40" s="92" t="s">
        <v>106</v>
      </c>
      <c r="B40" s="48" t="s">
        <v>35</v>
      </c>
      <c r="C40" s="30">
        <f>C32+C36+C39</f>
        <v>91930000</v>
      </c>
      <c r="D40" s="30">
        <f>D32+D36+D39</f>
        <v>91930000</v>
      </c>
      <c r="E40" s="30">
        <f>E32+E36+E39</f>
        <v>91930000</v>
      </c>
      <c r="F40" s="30">
        <f>F32+F36+F39</f>
        <v>91930000</v>
      </c>
      <c r="G40" s="93"/>
      <c r="H40" s="93"/>
    </row>
    <row r="41" spans="1:8" s="86" customFormat="1" ht="30.75">
      <c r="A41" s="202" t="s">
        <v>273</v>
      </c>
      <c r="B41" s="104"/>
      <c r="C41" s="67"/>
      <c r="D41" s="67"/>
      <c r="E41" s="67"/>
      <c r="F41" s="203"/>
      <c r="G41" s="42"/>
      <c r="H41" s="67"/>
    </row>
    <row r="42" spans="1:8" s="86" customFormat="1" ht="30.75">
      <c r="A42" s="87" t="s">
        <v>36</v>
      </c>
      <c r="B42" s="88"/>
      <c r="C42" s="40">
        <v>16065000</v>
      </c>
      <c r="D42" s="40">
        <v>16065000</v>
      </c>
      <c r="E42" s="40">
        <v>16065000</v>
      </c>
      <c r="F42" s="204">
        <f>D42</f>
        <v>16065000</v>
      </c>
      <c r="G42" s="49"/>
      <c r="H42" s="40"/>
    </row>
    <row r="43" spans="1:8" s="86" customFormat="1" ht="30.75">
      <c r="A43" s="87" t="s">
        <v>37</v>
      </c>
      <c r="B43" s="88"/>
      <c r="C43" s="40">
        <v>125000</v>
      </c>
      <c r="D43" s="40">
        <v>125000</v>
      </c>
      <c r="E43" s="40">
        <v>125000</v>
      </c>
      <c r="F43" s="204">
        <f>D43</f>
        <v>125000</v>
      </c>
      <c r="G43" s="40"/>
      <c r="H43" s="40"/>
    </row>
    <row r="44" spans="1:8" s="86" customFormat="1" ht="30.75">
      <c r="A44" s="87" t="s">
        <v>38</v>
      </c>
      <c r="B44" s="88"/>
      <c r="C44" s="40">
        <v>4370000</v>
      </c>
      <c r="D44" s="40">
        <v>4370000</v>
      </c>
      <c r="E44" s="40">
        <v>4370000</v>
      </c>
      <c r="F44" s="204">
        <f>D44</f>
        <v>4370000</v>
      </c>
      <c r="G44" s="40"/>
      <c r="H44" s="40"/>
    </row>
    <row r="45" spans="1:8" s="86" customFormat="1" ht="30.75">
      <c r="A45" s="89" t="s">
        <v>242</v>
      </c>
      <c r="B45" s="85"/>
      <c r="C45" s="51">
        <v>279000</v>
      </c>
      <c r="D45" s="51"/>
      <c r="E45" s="51">
        <v>279000</v>
      </c>
      <c r="F45" s="205"/>
      <c r="G45" s="51"/>
      <c r="H45" s="51"/>
    </row>
    <row r="46" spans="1:8" s="86" customFormat="1" ht="30.75">
      <c r="A46" s="87" t="s">
        <v>271</v>
      </c>
      <c r="B46" s="88"/>
      <c r="C46" s="40">
        <v>5000</v>
      </c>
      <c r="D46" s="40"/>
      <c r="E46" s="40">
        <v>5000</v>
      </c>
      <c r="F46" s="40"/>
      <c r="G46" s="40"/>
      <c r="H46" s="40"/>
    </row>
    <row r="47" spans="1:8" s="86" customFormat="1" ht="31.5" thickBot="1">
      <c r="A47" s="90" t="s">
        <v>272</v>
      </c>
      <c r="B47" s="91"/>
      <c r="C47" s="73">
        <v>100000</v>
      </c>
      <c r="D47" s="73">
        <v>384000</v>
      </c>
      <c r="E47" s="73">
        <v>100000</v>
      </c>
      <c r="F47" s="206">
        <f>D47</f>
        <v>384000</v>
      </c>
      <c r="G47" s="73"/>
      <c r="H47" s="73"/>
    </row>
    <row r="48" spans="1:8" s="86" customFormat="1" ht="31.5" thickBot="1">
      <c r="A48" s="92" t="s">
        <v>107</v>
      </c>
      <c r="B48" s="48" t="s">
        <v>39</v>
      </c>
      <c r="C48" s="30">
        <f>C42+C43+C44+C45+C46+C47+C41</f>
        <v>20944000</v>
      </c>
      <c r="D48" s="30">
        <f>D42+D43+D44+D45+D46+D47+D41</f>
        <v>20944000</v>
      </c>
      <c r="E48" s="30">
        <f>E42+E43+E44+E45+E46+E47+E41</f>
        <v>20944000</v>
      </c>
      <c r="F48" s="30">
        <f>F42+F43+F44+F45+F46+F47+F41</f>
        <v>20944000</v>
      </c>
      <c r="G48" s="93"/>
      <c r="H48" s="93"/>
    </row>
    <row r="49" spans="1:8" s="86" customFormat="1" ht="30.75">
      <c r="A49" s="94" t="s">
        <v>396</v>
      </c>
      <c r="B49" s="95"/>
      <c r="C49" s="96"/>
      <c r="D49" s="96"/>
      <c r="E49" s="97"/>
      <c r="F49" s="207"/>
      <c r="G49" s="96"/>
      <c r="H49" s="96"/>
    </row>
    <row r="50" spans="1:8" s="86" customFormat="1" ht="30.75">
      <c r="A50" s="89" t="s">
        <v>397</v>
      </c>
      <c r="B50" s="364"/>
      <c r="C50" s="27"/>
      <c r="D50" s="27"/>
      <c r="E50" s="365"/>
      <c r="F50" s="28"/>
      <c r="G50" s="27"/>
      <c r="H50" s="27"/>
    </row>
    <row r="51" spans="1:8" s="86" customFormat="1" ht="35.25" customHeight="1" thickBot="1">
      <c r="A51" s="98" t="s">
        <v>398</v>
      </c>
      <c r="B51" s="99"/>
      <c r="C51" s="32"/>
      <c r="D51" s="32"/>
      <c r="E51" s="366"/>
      <c r="F51" s="367"/>
      <c r="G51" s="32"/>
      <c r="H51" s="32"/>
    </row>
    <row r="52" spans="1:8" s="86" customFormat="1" ht="35.25" customHeight="1" thickBot="1">
      <c r="A52" s="92" t="s">
        <v>244</v>
      </c>
      <c r="B52" s="48" t="s">
        <v>243</v>
      </c>
      <c r="C52" s="30"/>
      <c r="D52" s="30"/>
      <c r="E52" s="368"/>
      <c r="F52" s="369"/>
      <c r="G52" s="30"/>
      <c r="H52" s="30"/>
    </row>
    <row r="53" spans="1:8" s="86" customFormat="1" ht="35.25" customHeight="1">
      <c r="A53" s="100" t="s">
        <v>207</v>
      </c>
      <c r="B53" s="101"/>
      <c r="C53" s="49">
        <v>1000000</v>
      </c>
      <c r="D53" s="49">
        <v>1000000</v>
      </c>
      <c r="E53" s="49">
        <v>1000000</v>
      </c>
      <c r="F53" s="208">
        <v>1000000</v>
      </c>
      <c r="G53" s="49"/>
      <c r="H53" s="49"/>
    </row>
    <row r="54" spans="1:8" s="86" customFormat="1" ht="35.25" customHeight="1">
      <c r="A54" s="87" t="s">
        <v>399</v>
      </c>
      <c r="B54" s="103"/>
      <c r="C54" s="40"/>
      <c r="D54" s="40"/>
      <c r="E54" s="40"/>
      <c r="F54" s="204"/>
      <c r="G54" s="40"/>
      <c r="H54" s="40"/>
    </row>
    <row r="55" spans="1:8" s="86" customFormat="1" ht="45" customHeight="1">
      <c r="A55" s="87" t="s">
        <v>316</v>
      </c>
      <c r="B55" s="103"/>
      <c r="C55" s="40"/>
      <c r="D55" s="361"/>
      <c r="E55" s="40"/>
      <c r="F55" s="370"/>
      <c r="G55" s="40"/>
      <c r="H55" s="40"/>
    </row>
    <row r="56" spans="1:8" s="86" customFormat="1" ht="48" customHeight="1" thickBot="1">
      <c r="A56" s="105" t="s">
        <v>400</v>
      </c>
      <c r="B56" s="104"/>
      <c r="C56" s="66"/>
      <c r="D56" s="65"/>
      <c r="E56" s="66"/>
      <c r="F56" s="209"/>
      <c r="G56" s="67"/>
      <c r="H56" s="67"/>
    </row>
    <row r="57" spans="1:8" s="86" customFormat="1" ht="30.75" customHeight="1" thickBot="1">
      <c r="A57" s="106" t="s">
        <v>208</v>
      </c>
      <c r="B57" s="107" t="s">
        <v>209</v>
      </c>
      <c r="C57" s="74">
        <f>C53+C56</f>
        <v>1000000</v>
      </c>
      <c r="D57" s="74">
        <f>D53+D56</f>
        <v>1000000</v>
      </c>
      <c r="E57" s="74">
        <f>E53+E56</f>
        <v>1000000</v>
      </c>
      <c r="F57" s="74">
        <f>F53+F56</f>
        <v>1000000</v>
      </c>
      <c r="G57" s="74"/>
      <c r="H57" s="74"/>
    </row>
    <row r="58" spans="1:8" s="86" customFormat="1" ht="32.25" thickBot="1">
      <c r="A58" s="94" t="s">
        <v>401</v>
      </c>
      <c r="B58" s="95"/>
      <c r="C58" s="97">
        <v>4000000</v>
      </c>
      <c r="D58" s="97">
        <v>4000000</v>
      </c>
      <c r="E58" s="97"/>
      <c r="F58" s="97"/>
      <c r="G58" s="97">
        <v>4000000</v>
      </c>
      <c r="H58" s="97">
        <f>D58</f>
        <v>4000000</v>
      </c>
    </row>
    <row r="59" spans="1:8" s="86" customFormat="1" ht="39" customHeight="1" thickBot="1">
      <c r="A59" s="92" t="s">
        <v>276</v>
      </c>
      <c r="B59" s="48" t="s">
        <v>274</v>
      </c>
      <c r="C59" s="30">
        <f>SUM(C58)</f>
        <v>4000000</v>
      </c>
      <c r="D59" s="30">
        <f>SUM(D58)</f>
        <v>4000000</v>
      </c>
      <c r="E59" s="30"/>
      <c r="F59" s="30"/>
      <c r="G59" s="30">
        <f>SUM(G58)</f>
        <v>4000000</v>
      </c>
      <c r="H59" s="30">
        <f>SUM(H58)</f>
        <v>4000000</v>
      </c>
    </row>
    <row r="60" spans="1:8" s="86" customFormat="1" ht="31.5" thickBot="1">
      <c r="A60" s="108" t="s">
        <v>108</v>
      </c>
      <c r="B60" s="109" t="s">
        <v>275</v>
      </c>
      <c r="C60" s="371">
        <f aca="true" t="shared" si="0" ref="C60:H60">C27+C30+C40+C48+C52+C57+C59</f>
        <v>243095000</v>
      </c>
      <c r="D60" s="371">
        <f t="shared" si="0"/>
        <v>240347170</v>
      </c>
      <c r="E60" s="371">
        <f t="shared" si="0"/>
        <v>232095000</v>
      </c>
      <c r="F60" s="371">
        <f t="shared" si="0"/>
        <v>235097170</v>
      </c>
      <c r="G60" s="371">
        <f t="shared" si="0"/>
        <v>11000000</v>
      </c>
      <c r="H60" s="371">
        <f t="shared" si="0"/>
        <v>5250000</v>
      </c>
    </row>
    <row r="61" spans="1:8" s="86" customFormat="1" ht="30.75">
      <c r="A61" s="89" t="s">
        <v>40</v>
      </c>
      <c r="B61" s="85"/>
      <c r="C61" s="51">
        <v>91623000</v>
      </c>
      <c r="D61" s="51">
        <v>83522005</v>
      </c>
      <c r="E61" s="51"/>
      <c r="F61" s="205"/>
      <c r="G61" s="51">
        <v>91623000</v>
      </c>
      <c r="H61" s="51">
        <v>83522005</v>
      </c>
    </row>
    <row r="62" spans="1:8" s="86" customFormat="1" ht="31.5" thickBot="1">
      <c r="A62" s="98" t="s">
        <v>277</v>
      </c>
      <c r="B62" s="110"/>
      <c r="C62" s="41"/>
      <c r="D62" s="41"/>
      <c r="E62" s="41"/>
      <c r="F62" s="210"/>
      <c r="G62" s="41"/>
      <c r="H62" s="41"/>
    </row>
    <row r="63" spans="1:8" s="86" customFormat="1" ht="31.5" thickBot="1">
      <c r="A63" s="92" t="s">
        <v>210</v>
      </c>
      <c r="B63" s="48" t="s">
        <v>41</v>
      </c>
      <c r="C63" s="30">
        <f>SUM(C61:C62)</f>
        <v>91623000</v>
      </c>
      <c r="D63" s="30">
        <f>SUM(D61:D62)</f>
        <v>83522005</v>
      </c>
      <c r="E63" s="30"/>
      <c r="F63" s="30"/>
      <c r="G63" s="30">
        <f>SUM(G61:G62)</f>
        <v>91623000</v>
      </c>
      <c r="H63" s="30">
        <f>SUM(H61:H62)</f>
        <v>83522005</v>
      </c>
    </row>
    <row r="64" spans="1:8" s="86" customFormat="1" ht="31.5" thickBot="1">
      <c r="A64" s="111" t="s">
        <v>42</v>
      </c>
      <c r="B64" s="112"/>
      <c r="C64" s="30">
        <f aca="true" t="shared" si="1" ref="C64:H64">C60+C63</f>
        <v>334718000</v>
      </c>
      <c r="D64" s="30">
        <f t="shared" si="1"/>
        <v>323869175</v>
      </c>
      <c r="E64" s="30">
        <f t="shared" si="1"/>
        <v>232095000</v>
      </c>
      <c r="F64" s="30">
        <f t="shared" si="1"/>
        <v>235097170</v>
      </c>
      <c r="G64" s="30">
        <f t="shared" si="1"/>
        <v>102623000</v>
      </c>
      <c r="H64" s="30">
        <f t="shared" si="1"/>
        <v>88772005</v>
      </c>
    </row>
    <row r="65" spans="1:8" s="86" customFormat="1" ht="33.75">
      <c r="A65" s="113"/>
      <c r="B65" s="114"/>
      <c r="C65" s="114"/>
      <c r="D65" s="114"/>
      <c r="E65" s="113"/>
      <c r="F65" s="113"/>
      <c r="G65" s="113"/>
      <c r="H65" s="113"/>
    </row>
    <row r="66" spans="1:8" s="113" customFormat="1" ht="30" customHeight="1">
      <c r="A66" s="211"/>
      <c r="B66" s="211"/>
      <c r="C66" s="212"/>
      <c r="D66" s="212"/>
      <c r="E66" s="212"/>
      <c r="F66" s="212"/>
      <c r="G66" s="212"/>
      <c r="H66" s="212"/>
    </row>
    <row r="67" spans="11:13" ht="12.75">
      <c r="K67" s="213"/>
      <c r="L67" s="213"/>
      <c r="M67" s="213"/>
    </row>
    <row r="68" spans="11:13" ht="12.75">
      <c r="K68" s="213"/>
      <c r="L68" s="214"/>
      <c r="M68" s="213"/>
    </row>
    <row r="69" spans="11:13" ht="12.75">
      <c r="K69" s="213"/>
      <c r="L69" s="213"/>
      <c r="M69" s="213"/>
    </row>
    <row r="70" spans="11:13" ht="12.75">
      <c r="K70" s="213"/>
      <c r="L70" s="213"/>
      <c r="M70" s="213"/>
    </row>
    <row r="71" spans="11:13" ht="12.75">
      <c r="K71" s="213"/>
      <c r="L71" s="213"/>
      <c r="M71" s="213"/>
    </row>
    <row r="72" spans="11:13" ht="12.75">
      <c r="K72" s="213"/>
      <c r="L72" s="213"/>
      <c r="M72" s="213"/>
    </row>
    <row r="73" spans="11:13" ht="12.75">
      <c r="K73" s="213"/>
      <c r="L73" s="213"/>
      <c r="M73" s="213"/>
    </row>
    <row r="74" spans="11:13" ht="12.75">
      <c r="K74" s="213"/>
      <c r="L74" s="213"/>
      <c r="M74" s="213"/>
    </row>
    <row r="75" spans="11:13" ht="12.75">
      <c r="K75" s="213"/>
      <c r="L75" s="213"/>
      <c r="M75" s="213"/>
    </row>
  </sheetData>
  <sheetProtection/>
  <mergeCells count="2">
    <mergeCell ref="A1:H1"/>
    <mergeCell ref="C2:H2"/>
  </mergeCells>
  <printOptions horizontalCentered="1"/>
  <pageMargins left="0.15748031496062992" right="0.15748031496062992" top="0.2362204724409449" bottom="0.15748031496062992" header="0.29" footer="0.15748031496062992"/>
  <pageSetup fitToHeight="2"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2"/>
  <sheetViews>
    <sheetView zoomScale="50" zoomScaleNormal="50" zoomScaleSheetLayoutView="89" zoomScalePageLayoutView="0" workbookViewId="0" topLeftCell="A98">
      <selection activeCell="H114" sqref="A1:H114"/>
    </sheetView>
  </sheetViews>
  <sheetFormatPr defaultColWidth="9.140625" defaultRowHeight="15"/>
  <cols>
    <col min="1" max="1" width="64.28125" style="21" customWidth="1"/>
    <col min="2" max="2" width="9.421875" style="21" customWidth="1"/>
    <col min="3" max="4" width="23.00390625" style="21" customWidth="1"/>
    <col min="5" max="5" width="21.8515625" style="21" customWidth="1"/>
    <col min="6" max="6" width="21.28125" style="21" customWidth="1"/>
    <col min="7" max="7" width="19.7109375" style="21" customWidth="1"/>
    <col min="8" max="8" width="46.421875" style="21" customWidth="1"/>
    <col min="9" max="9" width="26.28125" style="21" customWidth="1"/>
    <col min="10" max="10" width="9.57421875" style="21" bestFit="1" customWidth="1"/>
    <col min="11" max="11" width="14.7109375" style="21" customWidth="1"/>
    <col min="12" max="16384" width="9.140625" style="21" customWidth="1"/>
  </cols>
  <sheetData>
    <row r="1" spans="1:9" s="44" customFormat="1" ht="39" customHeight="1" thickBot="1">
      <c r="A1" s="428" t="s">
        <v>347</v>
      </c>
      <c r="B1" s="429"/>
      <c r="C1" s="429"/>
      <c r="D1" s="429"/>
      <c r="E1" s="429"/>
      <c r="F1" s="429"/>
      <c r="G1" s="429"/>
      <c r="H1" s="430"/>
      <c r="I1" s="43"/>
    </row>
    <row r="2" spans="1:9" s="44" customFormat="1" ht="15" customHeight="1" thickBot="1">
      <c r="A2" s="434" t="s">
        <v>348</v>
      </c>
      <c r="B2" s="425"/>
      <c r="C2" s="425"/>
      <c r="D2" s="425"/>
      <c r="E2" s="425"/>
      <c r="F2" s="425"/>
      <c r="G2" s="425"/>
      <c r="H2" s="426"/>
      <c r="I2" s="43"/>
    </row>
    <row r="3" spans="1:9" s="44" customFormat="1" ht="16.5" thickBot="1">
      <c r="A3" s="45" t="s">
        <v>88</v>
      </c>
      <c r="B3" s="46"/>
      <c r="C3" s="427" t="s">
        <v>43</v>
      </c>
      <c r="D3" s="435"/>
      <c r="E3" s="436"/>
      <c r="F3" s="436"/>
      <c r="G3" s="436"/>
      <c r="H3" s="437"/>
      <c r="I3" s="47"/>
    </row>
    <row r="4" spans="1:9" s="77" customFormat="1" ht="32.25" thickBot="1">
      <c r="A4" s="55" t="s">
        <v>87</v>
      </c>
      <c r="B4" s="48" t="s">
        <v>20</v>
      </c>
      <c r="C4" s="48" t="s">
        <v>263</v>
      </c>
      <c r="D4" s="48" t="s">
        <v>262</v>
      </c>
      <c r="E4" s="75" t="s">
        <v>264</v>
      </c>
      <c r="F4" s="216" t="s">
        <v>266</v>
      </c>
      <c r="G4" s="75" t="s">
        <v>265</v>
      </c>
      <c r="H4" s="217" t="s">
        <v>267</v>
      </c>
      <c r="I4" s="76"/>
    </row>
    <row r="5" spans="1:8" s="44" customFormat="1" ht="20.25">
      <c r="A5" s="225" t="s">
        <v>111</v>
      </c>
      <c r="B5" s="226"/>
      <c r="C5" s="227">
        <v>12057000</v>
      </c>
      <c r="D5" s="227">
        <v>12057000</v>
      </c>
      <c r="E5" s="227">
        <v>12057000</v>
      </c>
      <c r="F5" s="227">
        <v>12057000</v>
      </c>
      <c r="G5" s="228"/>
      <c r="H5" s="228"/>
    </row>
    <row r="6" spans="1:8" s="44" customFormat="1" ht="20.25">
      <c r="A6" s="229" t="s">
        <v>349</v>
      </c>
      <c r="B6" s="230"/>
      <c r="C6" s="231"/>
      <c r="D6" s="231">
        <v>200000</v>
      </c>
      <c r="E6" s="231"/>
      <c r="F6" s="231">
        <v>200000</v>
      </c>
      <c r="G6" s="232"/>
      <c r="H6" s="232"/>
    </row>
    <row r="7" spans="1:8" s="44" customFormat="1" ht="20.25">
      <c r="A7" s="233" t="s">
        <v>112</v>
      </c>
      <c r="B7" s="234"/>
      <c r="C7" s="235">
        <v>499000</v>
      </c>
      <c r="D7" s="235">
        <v>699000</v>
      </c>
      <c r="E7" s="235">
        <v>499000</v>
      </c>
      <c r="F7" s="235">
        <v>699000</v>
      </c>
      <c r="G7" s="236"/>
      <c r="H7" s="236"/>
    </row>
    <row r="8" spans="1:8" s="44" customFormat="1" ht="20.25">
      <c r="A8" s="233" t="s">
        <v>350</v>
      </c>
      <c r="B8" s="234"/>
      <c r="C8" s="235"/>
      <c r="D8" s="235">
        <v>18900</v>
      </c>
      <c r="E8" s="235"/>
      <c r="F8" s="235">
        <v>18900</v>
      </c>
      <c r="G8" s="236"/>
      <c r="H8" s="236"/>
    </row>
    <row r="9" spans="1:8" s="44" customFormat="1" ht="20.25">
      <c r="A9" s="233" t="s">
        <v>351</v>
      </c>
      <c r="B9" s="234"/>
      <c r="C9" s="235">
        <v>40000</v>
      </c>
      <c r="D9" s="235">
        <v>40000</v>
      </c>
      <c r="E9" s="235">
        <v>40000</v>
      </c>
      <c r="F9" s="235">
        <v>40000</v>
      </c>
      <c r="G9" s="236"/>
      <c r="H9" s="236"/>
    </row>
    <row r="10" spans="1:8" s="44" customFormat="1" ht="20.25">
      <c r="A10" s="233" t="s">
        <v>268</v>
      </c>
      <c r="B10" s="234"/>
      <c r="C10" s="235"/>
      <c r="D10" s="235">
        <v>134000</v>
      </c>
      <c r="E10" s="235"/>
      <c r="F10" s="235">
        <v>134000</v>
      </c>
      <c r="G10" s="236"/>
      <c r="H10" s="236"/>
    </row>
    <row r="11" spans="1:8" s="44" customFormat="1" ht="20.25">
      <c r="A11" s="237" t="s">
        <v>90</v>
      </c>
      <c r="B11" s="238"/>
      <c r="C11" s="239">
        <f>SUM(C5:C10)</f>
        <v>12596000</v>
      </c>
      <c r="D11" s="239">
        <f>SUM(D5:D10)</f>
        <v>13148900</v>
      </c>
      <c r="E11" s="239">
        <f>SUM(E5:E10)</f>
        <v>12596000</v>
      </c>
      <c r="F11" s="239">
        <f>SUM(F5:F10)</f>
        <v>13148900</v>
      </c>
      <c r="G11" s="240"/>
      <c r="H11" s="240"/>
    </row>
    <row r="12" spans="1:8" s="44" customFormat="1" ht="20.25">
      <c r="A12" s="233" t="s">
        <v>211</v>
      </c>
      <c r="B12" s="241"/>
      <c r="C12" s="235">
        <v>9137000</v>
      </c>
      <c r="D12" s="235">
        <v>8949691</v>
      </c>
      <c r="E12" s="235">
        <v>9137000</v>
      </c>
      <c r="F12" s="235">
        <v>8949691</v>
      </c>
      <c r="G12" s="240"/>
      <c r="H12" s="240"/>
    </row>
    <row r="13" spans="1:8" s="44" customFormat="1" ht="40.5">
      <c r="A13" s="242" t="s">
        <v>269</v>
      </c>
      <c r="B13" s="238"/>
      <c r="C13" s="243"/>
      <c r="D13" s="243">
        <v>4755501</v>
      </c>
      <c r="E13" s="243"/>
      <c r="F13" s="243">
        <v>4755501</v>
      </c>
      <c r="G13" s="240"/>
      <c r="H13" s="240"/>
    </row>
    <row r="14" spans="1:8" s="44" customFormat="1" ht="20.25">
      <c r="A14" s="244" t="s">
        <v>47</v>
      </c>
      <c r="B14" s="245"/>
      <c r="C14" s="243">
        <v>2049000</v>
      </c>
      <c r="D14" s="243">
        <v>2049000</v>
      </c>
      <c r="E14" s="246">
        <v>2049000</v>
      </c>
      <c r="F14" s="246">
        <v>2049000</v>
      </c>
      <c r="G14" s="247"/>
      <c r="H14" s="247"/>
    </row>
    <row r="15" spans="1:8" s="44" customFormat="1" ht="21" thickBot="1">
      <c r="A15" s="248" t="s">
        <v>91</v>
      </c>
      <c r="B15" s="234"/>
      <c r="C15" s="249">
        <f>SUM(C12:C14)</f>
        <v>11186000</v>
      </c>
      <c r="D15" s="249">
        <f>SUM(D12:D14)</f>
        <v>15754192</v>
      </c>
      <c r="E15" s="249">
        <f>SUM(E12:E14)</f>
        <v>11186000</v>
      </c>
      <c r="F15" s="249">
        <f>SUM(F12:F14)</f>
        <v>15754192</v>
      </c>
      <c r="G15" s="250"/>
      <c r="H15" s="250"/>
    </row>
    <row r="16" spans="1:8" s="44" customFormat="1" ht="21" thickBot="1">
      <c r="A16" s="251" t="s">
        <v>92</v>
      </c>
      <c r="B16" s="252" t="s">
        <v>48</v>
      </c>
      <c r="C16" s="253">
        <f>SUM(C11,C15)</f>
        <v>23782000</v>
      </c>
      <c r="D16" s="253">
        <f>SUM(D11,D15)</f>
        <v>28903092</v>
      </c>
      <c r="E16" s="253">
        <f>SUM(E11,E15)</f>
        <v>23782000</v>
      </c>
      <c r="F16" s="253">
        <f>SUM(F11,F15)</f>
        <v>28903092</v>
      </c>
      <c r="G16" s="254"/>
      <c r="H16" s="254"/>
    </row>
    <row r="17" spans="1:8" s="44" customFormat="1" ht="41.25" thickBot="1">
      <c r="A17" s="255" t="s">
        <v>49</v>
      </c>
      <c r="B17" s="252" t="s">
        <v>50</v>
      </c>
      <c r="C17" s="253">
        <v>4804000</v>
      </c>
      <c r="D17" s="253">
        <v>5634000</v>
      </c>
      <c r="E17" s="253">
        <v>4804000</v>
      </c>
      <c r="F17" s="253">
        <v>5634000</v>
      </c>
      <c r="G17" s="254"/>
      <c r="H17" s="254"/>
    </row>
    <row r="18" spans="1:8" s="44" customFormat="1" ht="20.25">
      <c r="A18" s="256" t="s">
        <v>352</v>
      </c>
      <c r="B18" s="257"/>
      <c r="C18" s="231">
        <f>SUM(C19:C22)</f>
        <v>13280000</v>
      </c>
      <c r="D18" s="231">
        <v>13941815</v>
      </c>
      <c r="E18" s="231">
        <f>SUM(E19:E22)</f>
        <v>13280000</v>
      </c>
      <c r="F18" s="231">
        <v>13941815</v>
      </c>
      <c r="G18" s="258"/>
      <c r="H18" s="258"/>
    </row>
    <row r="19" spans="1:8" s="44" customFormat="1" ht="20.25">
      <c r="A19" s="256" t="s">
        <v>353</v>
      </c>
      <c r="B19" s="259"/>
      <c r="C19" s="260">
        <v>240000</v>
      </c>
      <c r="D19" s="260">
        <v>240000</v>
      </c>
      <c r="E19" s="260">
        <v>240000</v>
      </c>
      <c r="F19" s="260">
        <v>240000</v>
      </c>
      <c r="G19" s="240"/>
      <c r="H19" s="240"/>
    </row>
    <row r="20" spans="1:8" s="44" customFormat="1" ht="20.25">
      <c r="A20" s="261" t="s">
        <v>51</v>
      </c>
      <c r="B20" s="238"/>
      <c r="C20" s="260">
        <v>440000</v>
      </c>
      <c r="D20" s="260">
        <v>650000</v>
      </c>
      <c r="E20" s="260">
        <v>440000</v>
      </c>
      <c r="F20" s="260">
        <v>650000</v>
      </c>
      <c r="G20" s="262"/>
      <c r="H20" s="262"/>
    </row>
    <row r="21" spans="1:8" s="44" customFormat="1" ht="20.25">
      <c r="A21" s="261" t="s">
        <v>212</v>
      </c>
      <c r="B21" s="238"/>
      <c r="C21" s="260">
        <v>9100000</v>
      </c>
      <c r="D21" s="260">
        <v>9580000</v>
      </c>
      <c r="E21" s="260">
        <v>9100000</v>
      </c>
      <c r="F21" s="260">
        <v>9580000</v>
      </c>
      <c r="G21" s="247"/>
      <c r="H21" s="247"/>
    </row>
    <row r="22" spans="1:8" s="44" customFormat="1" ht="20.25">
      <c r="A22" s="261" t="s">
        <v>52</v>
      </c>
      <c r="B22" s="243"/>
      <c r="C22" s="260">
        <v>3500000</v>
      </c>
      <c r="D22" s="260">
        <v>3711815</v>
      </c>
      <c r="E22" s="260">
        <v>3500000</v>
      </c>
      <c r="F22" s="260">
        <v>3711815</v>
      </c>
      <c r="G22" s="262"/>
      <c r="H22" s="262"/>
    </row>
    <row r="23" spans="1:8" s="44" customFormat="1" ht="20.25">
      <c r="A23" s="237" t="s">
        <v>156</v>
      </c>
      <c r="B23" s="238"/>
      <c r="C23" s="243">
        <f>SUM(C19:C22)</f>
        <v>13280000</v>
      </c>
      <c r="D23" s="243">
        <f>SUM(D19:D22)</f>
        <v>14181815</v>
      </c>
      <c r="E23" s="243">
        <f>SUM(E19:E22)</f>
        <v>13280000</v>
      </c>
      <c r="F23" s="243">
        <f>SUM(F19:F22)</f>
        <v>14181815</v>
      </c>
      <c r="G23" s="240"/>
      <c r="H23" s="240"/>
    </row>
    <row r="24" spans="1:8" s="44" customFormat="1" ht="20.25">
      <c r="A24" s="261" t="s">
        <v>354</v>
      </c>
      <c r="B24" s="238"/>
      <c r="C24" s="260">
        <v>1040000</v>
      </c>
      <c r="D24" s="260">
        <v>1040000</v>
      </c>
      <c r="E24" s="260">
        <v>1040000</v>
      </c>
      <c r="F24" s="260">
        <v>1040000</v>
      </c>
      <c r="G24" s="247"/>
      <c r="H24" s="247"/>
    </row>
    <row r="25" spans="1:8" s="58" customFormat="1" ht="20.25">
      <c r="A25" s="261" t="s">
        <v>213</v>
      </c>
      <c r="B25" s="238"/>
      <c r="C25" s="260">
        <v>450000</v>
      </c>
      <c r="D25" s="260">
        <v>469256</v>
      </c>
      <c r="E25" s="260">
        <v>450000</v>
      </c>
      <c r="F25" s="260">
        <v>469256</v>
      </c>
      <c r="G25" s="247"/>
      <c r="H25" s="247"/>
    </row>
    <row r="26" spans="1:8" s="44" customFormat="1" ht="20.25">
      <c r="A26" s="237" t="s">
        <v>93</v>
      </c>
      <c r="B26" s="238"/>
      <c r="C26" s="243">
        <f>SUM(C24:C25)</f>
        <v>1490000</v>
      </c>
      <c r="D26" s="243">
        <f>SUM(D24:D25)</f>
        <v>1509256</v>
      </c>
      <c r="E26" s="243">
        <f>SUM(E24:E25)</f>
        <v>1490000</v>
      </c>
      <c r="F26" s="243">
        <f>SUM(F24:F25)</f>
        <v>1509256</v>
      </c>
      <c r="G26" s="240"/>
      <c r="H26" s="240"/>
    </row>
    <row r="27" spans="1:8" s="44" customFormat="1" ht="20.25">
      <c r="A27" s="261" t="s">
        <v>53</v>
      </c>
      <c r="B27" s="263"/>
      <c r="C27" s="260">
        <v>600000</v>
      </c>
      <c r="D27" s="260">
        <v>620000</v>
      </c>
      <c r="E27" s="260">
        <v>600000</v>
      </c>
      <c r="F27" s="260">
        <v>620000</v>
      </c>
      <c r="G27" s="262"/>
      <c r="H27" s="262"/>
    </row>
    <row r="28" spans="1:8" s="44" customFormat="1" ht="20.25">
      <c r="A28" s="261" t="s">
        <v>54</v>
      </c>
      <c r="B28" s="238"/>
      <c r="C28" s="260">
        <v>2300000</v>
      </c>
      <c r="D28" s="260">
        <v>2350000</v>
      </c>
      <c r="E28" s="260">
        <v>2300000</v>
      </c>
      <c r="F28" s="260">
        <v>2350000</v>
      </c>
      <c r="G28" s="262"/>
      <c r="H28" s="262"/>
    </row>
    <row r="29" spans="1:8" s="44" customFormat="1" ht="20.25">
      <c r="A29" s="261" t="s">
        <v>55</v>
      </c>
      <c r="B29" s="238"/>
      <c r="C29" s="260">
        <v>1000000</v>
      </c>
      <c r="D29" s="260">
        <v>1110029</v>
      </c>
      <c r="E29" s="260">
        <v>1000000</v>
      </c>
      <c r="F29" s="260">
        <v>1110029</v>
      </c>
      <c r="G29" s="262"/>
      <c r="H29" s="262"/>
    </row>
    <row r="30" spans="1:8" s="44" customFormat="1" ht="20.25">
      <c r="A30" s="261" t="s">
        <v>214</v>
      </c>
      <c r="B30" s="238"/>
      <c r="C30" s="260">
        <v>5000000</v>
      </c>
      <c r="D30" s="260">
        <v>5052952</v>
      </c>
      <c r="E30" s="260">
        <v>5000000</v>
      </c>
      <c r="F30" s="260">
        <v>5052952</v>
      </c>
      <c r="G30" s="247"/>
      <c r="H30" s="247"/>
    </row>
    <row r="31" spans="1:8" s="44" customFormat="1" ht="20.25">
      <c r="A31" s="261" t="s">
        <v>215</v>
      </c>
      <c r="B31" s="238"/>
      <c r="C31" s="260">
        <v>7250000</v>
      </c>
      <c r="D31" s="260">
        <v>7250000</v>
      </c>
      <c r="E31" s="260">
        <v>7250000</v>
      </c>
      <c r="F31" s="260">
        <v>7250000</v>
      </c>
      <c r="G31" s="247"/>
      <c r="H31" s="247"/>
    </row>
    <row r="32" spans="1:8" s="44" customFormat="1" ht="20.25">
      <c r="A32" s="261" t="s">
        <v>216</v>
      </c>
      <c r="B32" s="238"/>
      <c r="C32" s="260">
        <v>6200000</v>
      </c>
      <c r="D32" s="260">
        <v>12729585</v>
      </c>
      <c r="E32" s="260">
        <v>6200000</v>
      </c>
      <c r="F32" s="260">
        <v>12729585</v>
      </c>
      <c r="G32" s="247"/>
      <c r="H32" s="247"/>
    </row>
    <row r="33" spans="1:8" s="44" customFormat="1" ht="20.25">
      <c r="A33" s="264" t="s">
        <v>355</v>
      </c>
      <c r="B33" s="238"/>
      <c r="C33" s="260">
        <v>35000</v>
      </c>
      <c r="D33" s="260">
        <v>7981</v>
      </c>
      <c r="E33" s="260">
        <v>35000</v>
      </c>
      <c r="F33" s="260">
        <v>7981</v>
      </c>
      <c r="G33" s="247"/>
      <c r="H33" s="247"/>
    </row>
    <row r="34" spans="1:8" s="44" customFormat="1" ht="20.25">
      <c r="A34" s="261" t="s">
        <v>217</v>
      </c>
      <c r="B34" s="238"/>
      <c r="C34" s="260">
        <v>8000000</v>
      </c>
      <c r="D34" s="260">
        <v>12910726</v>
      </c>
      <c r="E34" s="260">
        <v>8000000</v>
      </c>
      <c r="F34" s="260">
        <v>12910726</v>
      </c>
      <c r="G34" s="247"/>
      <c r="H34" s="247"/>
    </row>
    <row r="35" spans="1:8" s="44" customFormat="1" ht="20.25">
      <c r="A35" s="264" t="s">
        <v>356</v>
      </c>
      <c r="B35" s="238"/>
      <c r="C35" s="260">
        <v>935000</v>
      </c>
      <c r="D35" s="260"/>
      <c r="E35" s="260">
        <v>935000</v>
      </c>
      <c r="F35" s="260"/>
      <c r="G35" s="247"/>
      <c r="H35" s="247"/>
    </row>
    <row r="36" spans="1:8" s="44" customFormat="1" ht="20.25">
      <c r="A36" s="237" t="s">
        <v>94</v>
      </c>
      <c r="B36" s="238"/>
      <c r="C36" s="243">
        <f>SUM(C27:C35)</f>
        <v>31320000</v>
      </c>
      <c r="D36" s="243">
        <f>SUM(D27:D35)</f>
        <v>42031273</v>
      </c>
      <c r="E36" s="243">
        <f>SUM(E27:E35)</f>
        <v>31320000</v>
      </c>
      <c r="F36" s="243">
        <f>SUM(F27:F35)</f>
        <v>42031273</v>
      </c>
      <c r="G36" s="240"/>
      <c r="H36" s="240"/>
    </row>
    <row r="37" spans="1:8" s="44" customFormat="1" ht="20.25">
      <c r="A37" s="261" t="s">
        <v>218</v>
      </c>
      <c r="B37" s="238"/>
      <c r="C37" s="260">
        <v>220000</v>
      </c>
      <c r="D37" s="260">
        <v>220000</v>
      </c>
      <c r="E37" s="260">
        <v>220000</v>
      </c>
      <c r="F37" s="260">
        <v>220000</v>
      </c>
      <c r="G37" s="247"/>
      <c r="H37" s="247"/>
    </row>
    <row r="38" spans="1:8" s="44" customFormat="1" ht="20.25">
      <c r="A38" s="261" t="s">
        <v>270</v>
      </c>
      <c r="B38" s="238"/>
      <c r="C38" s="260"/>
      <c r="D38" s="260">
        <v>310000</v>
      </c>
      <c r="E38" s="260"/>
      <c r="F38" s="260">
        <v>310000</v>
      </c>
      <c r="G38" s="247"/>
      <c r="H38" s="247"/>
    </row>
    <row r="39" spans="1:8" s="44" customFormat="1" ht="20.25">
      <c r="A39" s="237" t="s">
        <v>95</v>
      </c>
      <c r="B39" s="238"/>
      <c r="C39" s="243">
        <f>SUM(C37:C38)</f>
        <v>220000</v>
      </c>
      <c r="D39" s="243">
        <f>SUM(D37:D38)</f>
        <v>530000</v>
      </c>
      <c r="E39" s="243">
        <f>SUM(E37:E38)</f>
        <v>220000</v>
      </c>
      <c r="F39" s="243">
        <f>SUM(F37:F38)</f>
        <v>530000</v>
      </c>
      <c r="G39" s="240"/>
      <c r="H39" s="240"/>
    </row>
    <row r="40" spans="1:8" s="44" customFormat="1" ht="18" customHeight="1">
      <c r="A40" s="265" t="s">
        <v>219</v>
      </c>
      <c r="B40" s="238"/>
      <c r="C40" s="260">
        <v>13000000</v>
      </c>
      <c r="D40" s="260">
        <v>9367563</v>
      </c>
      <c r="E40" s="260">
        <v>13000000</v>
      </c>
      <c r="F40" s="260">
        <v>9367563</v>
      </c>
      <c r="G40" s="247"/>
      <c r="H40" s="247"/>
    </row>
    <row r="41" spans="1:8" s="44" customFormat="1" ht="20.25">
      <c r="A41" s="261" t="s">
        <v>220</v>
      </c>
      <c r="B41" s="238"/>
      <c r="C41" s="260">
        <v>4370000</v>
      </c>
      <c r="D41" s="260">
        <v>2195192</v>
      </c>
      <c r="E41" s="260">
        <v>4370000</v>
      </c>
      <c r="F41" s="260">
        <v>2195192</v>
      </c>
      <c r="G41" s="247"/>
      <c r="H41" s="247"/>
    </row>
    <row r="42" spans="1:8" s="44" customFormat="1" ht="20.25">
      <c r="A42" s="261" t="s">
        <v>357</v>
      </c>
      <c r="B42" s="238"/>
      <c r="C42" s="260"/>
      <c r="D42" s="260">
        <v>10000</v>
      </c>
      <c r="E42" s="260"/>
      <c r="F42" s="260">
        <v>10000</v>
      </c>
      <c r="G42" s="247"/>
      <c r="H42" s="247"/>
    </row>
    <row r="43" spans="1:8" s="44" customFormat="1" ht="20.25">
      <c r="A43" s="261" t="s">
        <v>358</v>
      </c>
      <c r="B43" s="238"/>
      <c r="C43" s="260"/>
      <c r="D43" s="260">
        <v>3411</v>
      </c>
      <c r="E43" s="260"/>
      <c r="F43" s="260">
        <v>3411</v>
      </c>
      <c r="G43" s="247"/>
      <c r="H43" s="247"/>
    </row>
    <row r="44" spans="1:8" s="44" customFormat="1" ht="20.25">
      <c r="A44" s="261" t="s">
        <v>359</v>
      </c>
      <c r="B44" s="238"/>
      <c r="C44" s="260">
        <v>4050000</v>
      </c>
      <c r="D44" s="260">
        <v>2184543</v>
      </c>
      <c r="E44" s="260">
        <v>4050000</v>
      </c>
      <c r="F44" s="260">
        <v>2184543</v>
      </c>
      <c r="G44" s="247"/>
      <c r="H44" s="247"/>
    </row>
    <row r="45" spans="1:8" s="44" customFormat="1" ht="21" thickBot="1">
      <c r="A45" s="248" t="s">
        <v>96</v>
      </c>
      <c r="B45" s="234"/>
      <c r="C45" s="249">
        <f>SUM(C40:C44)</f>
        <v>21420000</v>
      </c>
      <c r="D45" s="249">
        <f>SUM(D40:D44)</f>
        <v>13760709</v>
      </c>
      <c r="E45" s="249">
        <f>SUM(E40:E44)</f>
        <v>21420000</v>
      </c>
      <c r="F45" s="249">
        <f>SUM(F40:F44)</f>
        <v>13760709</v>
      </c>
      <c r="G45" s="250"/>
      <c r="H45" s="250"/>
    </row>
    <row r="46" spans="1:8" s="44" customFormat="1" ht="21" thickBot="1">
      <c r="A46" s="251" t="s">
        <v>97</v>
      </c>
      <c r="B46" s="252" t="s">
        <v>56</v>
      </c>
      <c r="C46" s="253">
        <f>C23+C26+C36+C39+C45</f>
        <v>67730000</v>
      </c>
      <c r="D46" s="253">
        <f>D23+D26+D36+D39+D45</f>
        <v>72013053</v>
      </c>
      <c r="E46" s="253">
        <f>E23+E26+E36+E39+E45</f>
        <v>67730000</v>
      </c>
      <c r="F46" s="253">
        <f>F23+F26+F36+F39+F45</f>
        <v>72013053</v>
      </c>
      <c r="G46" s="254"/>
      <c r="H46" s="254"/>
    </row>
    <row r="47" spans="1:8" s="44" customFormat="1" ht="20.25">
      <c r="A47" s="266" t="s">
        <v>245</v>
      </c>
      <c r="B47" s="267"/>
      <c r="C47" s="227"/>
      <c r="D47" s="227">
        <v>30000</v>
      </c>
      <c r="E47" s="227">
        <v>0</v>
      </c>
      <c r="F47" s="227">
        <v>30000</v>
      </c>
      <c r="G47" s="268"/>
      <c r="H47" s="268"/>
    </row>
    <row r="48" spans="1:8" s="44" customFormat="1" ht="21" thickBot="1">
      <c r="A48" s="244" t="s">
        <v>57</v>
      </c>
      <c r="B48" s="238"/>
      <c r="C48" s="243">
        <v>3516000</v>
      </c>
      <c r="D48" s="243">
        <v>3516000</v>
      </c>
      <c r="E48" s="243">
        <v>3516000</v>
      </c>
      <c r="F48" s="243">
        <v>3516000</v>
      </c>
      <c r="G48" s="247"/>
      <c r="H48" s="247"/>
    </row>
    <row r="49" spans="1:8" s="44" customFormat="1" ht="21" thickBot="1">
      <c r="A49" s="251" t="s">
        <v>98</v>
      </c>
      <c r="B49" s="252" t="s">
        <v>58</v>
      </c>
      <c r="C49" s="253">
        <f>C47+C48</f>
        <v>3516000</v>
      </c>
      <c r="D49" s="253">
        <f>D47+D48</f>
        <v>3546000</v>
      </c>
      <c r="E49" s="253">
        <f>E47+E48</f>
        <v>3516000</v>
      </c>
      <c r="F49" s="253">
        <f>F47+F48</f>
        <v>3546000</v>
      </c>
      <c r="G49" s="254"/>
      <c r="H49" s="254"/>
    </row>
    <row r="50" spans="1:8" s="44" customFormat="1" ht="41.25" thickBot="1">
      <c r="A50" s="269" t="s">
        <v>360</v>
      </c>
      <c r="B50" s="270"/>
      <c r="C50" s="271"/>
      <c r="D50" s="272">
        <v>220000</v>
      </c>
      <c r="E50" s="271"/>
      <c r="F50" s="272">
        <v>220000</v>
      </c>
      <c r="G50" s="273"/>
      <c r="H50" s="273"/>
    </row>
    <row r="51" spans="1:8" s="44" customFormat="1" ht="20.25">
      <c r="A51" s="274"/>
      <c r="B51" s="275"/>
      <c r="C51" s="276"/>
      <c r="D51" s="277">
        <v>1000000</v>
      </c>
      <c r="E51" s="278"/>
      <c r="F51" s="277">
        <v>1000000</v>
      </c>
      <c r="G51" s="228"/>
      <c r="H51" s="228"/>
    </row>
    <row r="52" spans="1:8" s="59" customFormat="1" ht="20.25">
      <c r="A52" s="261" t="s">
        <v>247</v>
      </c>
      <c r="B52" s="279"/>
      <c r="C52" s="260">
        <v>72000</v>
      </c>
      <c r="D52" s="260">
        <v>72000</v>
      </c>
      <c r="E52" s="260">
        <v>72000</v>
      </c>
      <c r="F52" s="260">
        <v>72000</v>
      </c>
      <c r="G52" s="262"/>
      <c r="H52" s="262"/>
    </row>
    <row r="53" spans="1:8" s="44" customFormat="1" ht="20.25">
      <c r="A53" s="261" t="s">
        <v>248</v>
      </c>
      <c r="B53" s="245"/>
      <c r="C53" s="260">
        <v>362000</v>
      </c>
      <c r="D53" s="260">
        <v>362000</v>
      </c>
      <c r="E53" s="260">
        <v>362000</v>
      </c>
      <c r="F53" s="260">
        <v>362000</v>
      </c>
      <c r="G53" s="262"/>
      <c r="H53" s="262"/>
    </row>
    <row r="54" spans="1:8" s="44" customFormat="1" ht="20.25">
      <c r="A54" s="261" t="s">
        <v>60</v>
      </c>
      <c r="B54" s="259" t="s">
        <v>361</v>
      </c>
      <c r="C54" s="260">
        <v>10000</v>
      </c>
      <c r="D54" s="260">
        <v>10000</v>
      </c>
      <c r="E54" s="260">
        <v>10000</v>
      </c>
      <c r="F54" s="260">
        <v>10000</v>
      </c>
      <c r="G54" s="262"/>
      <c r="H54" s="262"/>
    </row>
    <row r="55" spans="1:8" s="62" customFormat="1" ht="19.5" customHeight="1">
      <c r="A55" s="261" t="s">
        <v>61</v>
      </c>
      <c r="B55" s="245"/>
      <c r="C55" s="260">
        <v>323000</v>
      </c>
      <c r="D55" s="260">
        <v>323000</v>
      </c>
      <c r="E55" s="260">
        <v>323000</v>
      </c>
      <c r="F55" s="260">
        <v>323000</v>
      </c>
      <c r="G55" s="262"/>
      <c r="H55" s="262"/>
    </row>
    <row r="56" spans="1:8" s="44" customFormat="1" ht="19.5" customHeight="1">
      <c r="A56" s="280" t="s">
        <v>62</v>
      </c>
      <c r="B56" s="241"/>
      <c r="C56" s="281">
        <v>204000</v>
      </c>
      <c r="D56" s="281">
        <v>204000</v>
      </c>
      <c r="E56" s="281">
        <v>204000</v>
      </c>
      <c r="F56" s="281">
        <v>204000</v>
      </c>
      <c r="G56" s="282"/>
      <c r="H56" s="282"/>
    </row>
    <row r="57" spans="1:8" s="44" customFormat="1" ht="19.5" customHeight="1">
      <c r="A57" s="280" t="s">
        <v>362</v>
      </c>
      <c r="B57" s="241"/>
      <c r="C57" s="281"/>
      <c r="D57" s="281"/>
      <c r="E57" s="281"/>
      <c r="F57" s="281"/>
      <c r="G57" s="282"/>
      <c r="H57" s="282"/>
    </row>
    <row r="58" spans="1:8" s="44" customFormat="1" ht="19.5" customHeight="1">
      <c r="A58" s="280" t="s">
        <v>363</v>
      </c>
      <c r="B58" s="241"/>
      <c r="C58" s="281"/>
      <c r="D58" s="281"/>
      <c r="E58" s="281"/>
      <c r="F58" s="281"/>
      <c r="G58" s="282"/>
      <c r="H58" s="282"/>
    </row>
    <row r="59" spans="1:8" s="44" customFormat="1" ht="19.5" customHeight="1" thickBot="1">
      <c r="A59" s="283" t="s">
        <v>59</v>
      </c>
      <c r="B59" s="284"/>
      <c r="C59" s="285">
        <f>SUM(C51:C58)</f>
        <v>971000</v>
      </c>
      <c r="D59" s="285">
        <f>SUM(D51:D58)</f>
        <v>1971000</v>
      </c>
      <c r="E59" s="285">
        <f>SUM(E51:E58)</f>
        <v>971000</v>
      </c>
      <c r="F59" s="285">
        <f>SUM(F51:F58)</f>
        <v>1971000</v>
      </c>
      <c r="G59" s="286"/>
      <c r="H59" s="286"/>
    </row>
    <row r="60" spans="1:8" s="44" customFormat="1" ht="32.25" customHeight="1">
      <c r="A60" s="287" t="s">
        <v>278</v>
      </c>
      <c r="B60" s="245"/>
      <c r="C60" s="260"/>
      <c r="D60" s="288">
        <f>SUM(D61:D62)</f>
        <v>580900</v>
      </c>
      <c r="E60" s="288"/>
      <c r="F60" s="288">
        <f>SUM(F61:F62)</f>
        <v>580900</v>
      </c>
      <c r="G60" s="262"/>
      <c r="H60" s="262"/>
    </row>
    <row r="61" spans="1:8" s="44" customFormat="1" ht="20.25">
      <c r="A61" s="289" t="s">
        <v>279</v>
      </c>
      <c r="B61" s="245"/>
      <c r="C61" s="260"/>
      <c r="D61" s="260">
        <v>80000</v>
      </c>
      <c r="E61" s="260"/>
      <c r="F61" s="260">
        <v>80000</v>
      </c>
      <c r="G61" s="262"/>
      <c r="H61" s="262"/>
    </row>
    <row r="62" spans="1:8" s="44" customFormat="1" ht="41.25" thickBot="1">
      <c r="A62" s="290" t="s">
        <v>317</v>
      </c>
      <c r="B62" s="284"/>
      <c r="C62" s="291"/>
      <c r="D62" s="291">
        <v>500900</v>
      </c>
      <c r="E62" s="291"/>
      <c r="F62" s="291">
        <v>500900</v>
      </c>
      <c r="G62" s="292"/>
      <c r="H62" s="292"/>
    </row>
    <row r="63" spans="1:8" s="44" customFormat="1" ht="40.5">
      <c r="A63" s="293" t="s">
        <v>63</v>
      </c>
      <c r="B63" s="294"/>
      <c r="C63" s="295">
        <f>SUM(C64:C79)</f>
        <v>10870000</v>
      </c>
      <c r="D63" s="296">
        <f>SUM(D64:D81)</f>
        <v>10570000</v>
      </c>
      <c r="E63" s="295">
        <f>SUM(E64:E79)</f>
        <v>10870000</v>
      </c>
      <c r="F63" s="295">
        <v>10570000</v>
      </c>
      <c r="G63" s="268"/>
      <c r="H63" s="268"/>
    </row>
    <row r="64" spans="1:8" s="44" customFormat="1" ht="19.5" customHeight="1">
      <c r="A64" s="265" t="s">
        <v>221</v>
      </c>
      <c r="B64" s="297"/>
      <c r="C64" s="260">
        <v>300000</v>
      </c>
      <c r="D64" s="260">
        <v>300000</v>
      </c>
      <c r="E64" s="260">
        <v>300000</v>
      </c>
      <c r="F64" s="260">
        <v>300000</v>
      </c>
      <c r="G64" s="247"/>
      <c r="H64" s="247"/>
    </row>
    <row r="65" spans="1:8" s="44" customFormat="1" ht="19.5" customHeight="1">
      <c r="A65" s="265" t="s">
        <v>249</v>
      </c>
      <c r="B65" s="297"/>
      <c r="C65" s="260">
        <v>800000</v>
      </c>
      <c r="D65" s="260">
        <v>500000</v>
      </c>
      <c r="E65" s="260">
        <v>800000</v>
      </c>
      <c r="F65" s="260">
        <v>500000</v>
      </c>
      <c r="G65" s="247"/>
      <c r="H65" s="247"/>
    </row>
    <row r="66" spans="1:8" s="44" customFormat="1" ht="20.25">
      <c r="A66" s="261" t="s">
        <v>319</v>
      </c>
      <c r="B66" s="297"/>
      <c r="C66" s="260">
        <v>10000</v>
      </c>
      <c r="D66" s="260">
        <v>10000</v>
      </c>
      <c r="E66" s="260">
        <v>10000</v>
      </c>
      <c r="F66" s="260">
        <v>10000</v>
      </c>
      <c r="G66" s="262"/>
      <c r="H66" s="262"/>
    </row>
    <row r="67" spans="1:8" s="44" customFormat="1" ht="20.25">
      <c r="A67" s="261" t="s">
        <v>250</v>
      </c>
      <c r="B67" s="259" t="s">
        <v>361</v>
      </c>
      <c r="C67" s="260">
        <v>130000</v>
      </c>
      <c r="D67" s="260">
        <v>130000</v>
      </c>
      <c r="E67" s="260">
        <v>130000</v>
      </c>
      <c r="F67" s="260">
        <v>130000</v>
      </c>
      <c r="G67" s="262"/>
      <c r="H67" s="262"/>
    </row>
    <row r="68" spans="1:8" s="44" customFormat="1" ht="33" customHeight="1">
      <c r="A68" s="261" t="s">
        <v>64</v>
      </c>
      <c r="B68" s="259" t="s">
        <v>361</v>
      </c>
      <c r="C68" s="260">
        <v>20000</v>
      </c>
      <c r="D68" s="260">
        <v>20000</v>
      </c>
      <c r="E68" s="260">
        <v>20000</v>
      </c>
      <c r="F68" s="260">
        <v>20000</v>
      </c>
      <c r="G68" s="262"/>
      <c r="H68" s="262"/>
    </row>
    <row r="69" spans="1:8" s="44" customFormat="1" ht="19.5" customHeight="1">
      <c r="A69" s="261" t="s">
        <v>251</v>
      </c>
      <c r="B69" s="259" t="s">
        <v>361</v>
      </c>
      <c r="C69" s="260">
        <v>1000000</v>
      </c>
      <c r="D69" s="260">
        <v>1000000</v>
      </c>
      <c r="E69" s="260">
        <v>1000000</v>
      </c>
      <c r="F69" s="260">
        <v>1000000</v>
      </c>
      <c r="G69" s="262"/>
      <c r="H69" s="262"/>
    </row>
    <row r="70" spans="1:8" s="44" customFormat="1" ht="19.5" customHeight="1">
      <c r="A70" s="265" t="s">
        <v>65</v>
      </c>
      <c r="B70" s="259" t="s">
        <v>361</v>
      </c>
      <c r="C70" s="260">
        <v>10000</v>
      </c>
      <c r="D70" s="260">
        <v>10000</v>
      </c>
      <c r="E70" s="260">
        <v>10000</v>
      </c>
      <c r="F70" s="260">
        <v>10000</v>
      </c>
      <c r="G70" s="262"/>
      <c r="H70" s="262"/>
    </row>
    <row r="71" spans="1:8" s="44" customFormat="1" ht="19.5" customHeight="1">
      <c r="A71" s="265" t="s">
        <v>222</v>
      </c>
      <c r="B71" s="259"/>
      <c r="C71" s="260">
        <v>2400000</v>
      </c>
      <c r="D71" s="260">
        <v>2400000</v>
      </c>
      <c r="E71" s="260">
        <v>2400000</v>
      </c>
      <c r="F71" s="260">
        <v>2400000</v>
      </c>
      <c r="G71" s="262"/>
      <c r="H71" s="262"/>
    </row>
    <row r="72" spans="1:8" s="44" customFormat="1" ht="19.5" customHeight="1">
      <c r="A72" s="261" t="s">
        <v>66</v>
      </c>
      <c r="B72" s="297"/>
      <c r="C72" s="260">
        <v>35000</v>
      </c>
      <c r="D72" s="260">
        <v>35000</v>
      </c>
      <c r="E72" s="260">
        <v>35000</v>
      </c>
      <c r="F72" s="260">
        <v>35000</v>
      </c>
      <c r="G72" s="262"/>
      <c r="H72" s="262"/>
    </row>
    <row r="73" spans="1:8" s="44" customFormat="1" ht="18.75" customHeight="1">
      <c r="A73" s="261" t="s">
        <v>67</v>
      </c>
      <c r="B73" s="259" t="s">
        <v>361</v>
      </c>
      <c r="C73" s="260">
        <v>600000</v>
      </c>
      <c r="D73" s="260">
        <v>600000</v>
      </c>
      <c r="E73" s="260">
        <v>600000</v>
      </c>
      <c r="F73" s="260">
        <v>600000</v>
      </c>
      <c r="G73" s="262"/>
      <c r="H73" s="262"/>
    </row>
    <row r="74" spans="1:8" s="44" customFormat="1" ht="18.75" customHeight="1">
      <c r="A74" s="261" t="s">
        <v>68</v>
      </c>
      <c r="B74" s="259" t="s">
        <v>361</v>
      </c>
      <c r="C74" s="260">
        <v>1000000</v>
      </c>
      <c r="D74" s="260">
        <v>1000000</v>
      </c>
      <c r="E74" s="260">
        <v>1000000</v>
      </c>
      <c r="F74" s="260">
        <v>1000000</v>
      </c>
      <c r="G74" s="262"/>
      <c r="H74" s="262"/>
    </row>
    <row r="75" spans="1:8" s="44" customFormat="1" ht="20.25">
      <c r="A75" s="298" t="s">
        <v>69</v>
      </c>
      <c r="B75" s="299" t="s">
        <v>361</v>
      </c>
      <c r="C75" s="300">
        <v>100000</v>
      </c>
      <c r="D75" s="300">
        <v>100000</v>
      </c>
      <c r="E75" s="300">
        <v>100000</v>
      </c>
      <c r="F75" s="300">
        <v>100000</v>
      </c>
      <c r="G75" s="301"/>
      <c r="H75" s="301"/>
    </row>
    <row r="76" spans="1:8" s="44" customFormat="1" ht="40.5">
      <c r="A76" s="265" t="s">
        <v>70</v>
      </c>
      <c r="B76" s="259" t="s">
        <v>361</v>
      </c>
      <c r="C76" s="260">
        <v>4200000</v>
      </c>
      <c r="D76" s="260">
        <v>4200000</v>
      </c>
      <c r="E76" s="260">
        <v>4200000</v>
      </c>
      <c r="F76" s="260">
        <v>4200000</v>
      </c>
      <c r="G76" s="262"/>
      <c r="H76" s="262"/>
    </row>
    <row r="77" spans="1:8" s="44" customFormat="1" ht="19.5" customHeight="1">
      <c r="A77" s="265" t="s">
        <v>364</v>
      </c>
      <c r="B77" s="259"/>
      <c r="C77" s="260">
        <v>200000</v>
      </c>
      <c r="D77" s="260">
        <v>200000</v>
      </c>
      <c r="E77" s="260">
        <v>200000</v>
      </c>
      <c r="F77" s="260">
        <v>200000</v>
      </c>
      <c r="G77" s="262"/>
      <c r="H77" s="262"/>
    </row>
    <row r="78" spans="1:8" s="44" customFormat="1" ht="19.5" customHeight="1">
      <c r="A78" s="302" t="s">
        <v>318</v>
      </c>
      <c r="B78" s="259"/>
      <c r="C78" s="260">
        <v>65000</v>
      </c>
      <c r="D78" s="260">
        <v>65000</v>
      </c>
      <c r="E78" s="260">
        <v>65000</v>
      </c>
      <c r="F78" s="260">
        <v>65000</v>
      </c>
      <c r="G78" s="262"/>
      <c r="H78" s="262"/>
    </row>
    <row r="79" spans="1:8" s="44" customFormat="1" ht="19.5" customHeight="1">
      <c r="A79" s="303" t="s">
        <v>365</v>
      </c>
      <c r="B79" s="259"/>
      <c r="C79" s="260"/>
      <c r="D79" s="262"/>
      <c r="E79" s="260"/>
      <c r="F79" s="262"/>
      <c r="G79" s="262"/>
      <c r="H79" s="262"/>
    </row>
    <row r="80" spans="1:8" s="44" customFormat="1" ht="20.25">
      <c r="A80" s="304" t="s">
        <v>366</v>
      </c>
      <c r="B80" s="299"/>
      <c r="C80" s="260"/>
      <c r="D80" s="262"/>
      <c r="E80" s="260"/>
      <c r="F80" s="262"/>
      <c r="G80" s="262"/>
      <c r="H80" s="262"/>
    </row>
    <row r="81" spans="1:8" s="44" customFormat="1" ht="20.25">
      <c r="A81" s="304" t="s">
        <v>367</v>
      </c>
      <c r="B81" s="299"/>
      <c r="C81" s="300"/>
      <c r="D81" s="301"/>
      <c r="E81" s="300"/>
      <c r="F81" s="305"/>
      <c r="G81" s="301"/>
      <c r="H81" s="301"/>
    </row>
    <row r="82" spans="1:8" s="44" customFormat="1" ht="18" customHeight="1">
      <c r="A82" s="306" t="s">
        <v>71</v>
      </c>
      <c r="B82" s="226"/>
      <c r="C82" s="295">
        <f>SUM(C83:C85)</f>
        <v>44073222</v>
      </c>
      <c r="D82" s="295">
        <f>SUM(D83:D85)</f>
        <v>3886817</v>
      </c>
      <c r="E82" s="295">
        <f>SUM(E83:E85)</f>
        <v>11195222</v>
      </c>
      <c r="F82" s="295">
        <f>SUM(F83:F85)</f>
        <v>3886817</v>
      </c>
      <c r="G82" s="295">
        <f>SUM(G83:G85)</f>
        <v>32878000</v>
      </c>
      <c r="H82" s="295"/>
    </row>
    <row r="83" spans="1:8" s="44" customFormat="1" ht="18" customHeight="1">
      <c r="A83" s="261" t="s">
        <v>72</v>
      </c>
      <c r="B83" s="238"/>
      <c r="C83" s="260">
        <v>23480000</v>
      </c>
      <c r="D83" s="260"/>
      <c r="E83" s="247"/>
      <c r="F83" s="307"/>
      <c r="G83" s="260">
        <v>23480000</v>
      </c>
      <c r="H83" s="260"/>
    </row>
    <row r="84" spans="1:8" s="44" customFormat="1" ht="18" customHeight="1">
      <c r="A84" s="265" t="s">
        <v>368</v>
      </c>
      <c r="B84" s="238"/>
      <c r="C84" s="260">
        <v>9398000</v>
      </c>
      <c r="D84" s="262"/>
      <c r="E84" s="247"/>
      <c r="F84" s="307"/>
      <c r="G84" s="260">
        <v>9398000</v>
      </c>
      <c r="H84" s="262"/>
    </row>
    <row r="85" spans="1:8" s="44" customFormat="1" ht="19.5" customHeight="1" thickBot="1">
      <c r="A85" s="308" t="s">
        <v>73</v>
      </c>
      <c r="B85" s="309"/>
      <c r="C85" s="291">
        <v>11195222</v>
      </c>
      <c r="D85" s="260">
        <v>3886817</v>
      </c>
      <c r="E85" s="310">
        <v>11195222</v>
      </c>
      <c r="F85" s="311">
        <v>3886817</v>
      </c>
      <c r="G85" s="291"/>
      <c r="H85" s="292"/>
    </row>
    <row r="86" spans="1:8" s="44" customFormat="1" ht="21" thickBot="1">
      <c r="A86" s="251" t="s">
        <v>99</v>
      </c>
      <c r="B86" s="252" t="s">
        <v>74</v>
      </c>
      <c r="C86" s="253">
        <f>C50+C59+C60+C63+C82</f>
        <v>55914222</v>
      </c>
      <c r="D86" s="253">
        <f>D50+D59+D60+D63+D82</f>
        <v>17228717</v>
      </c>
      <c r="E86" s="253">
        <f>E50+E59+E60+E63+E82</f>
        <v>23036222</v>
      </c>
      <c r="F86" s="253">
        <f>F50+F59+F60+F63+F82</f>
        <v>17228717</v>
      </c>
      <c r="G86" s="253">
        <f>G50+G59+G60+G63+G82</f>
        <v>32878000</v>
      </c>
      <c r="H86" s="254"/>
    </row>
    <row r="87" spans="1:8" s="44" customFormat="1" ht="32.25" customHeight="1">
      <c r="A87" s="265" t="s">
        <v>369</v>
      </c>
      <c r="B87" s="259"/>
      <c r="C87" s="312"/>
      <c r="D87" s="312">
        <v>787402</v>
      </c>
      <c r="E87" s="313"/>
      <c r="F87" s="314"/>
      <c r="G87" s="312"/>
      <c r="H87" s="312">
        <v>787402</v>
      </c>
    </row>
    <row r="88" spans="1:8" s="44" customFormat="1" ht="19.5" customHeight="1">
      <c r="A88" s="315" t="s">
        <v>370</v>
      </c>
      <c r="B88" s="299"/>
      <c r="C88" s="227">
        <v>13333000</v>
      </c>
      <c r="D88" s="227">
        <v>13333000</v>
      </c>
      <c r="E88" s="316"/>
      <c r="F88" s="317"/>
      <c r="G88" s="227">
        <v>13333000</v>
      </c>
      <c r="H88" s="227">
        <v>13333000</v>
      </c>
    </row>
    <row r="89" spans="1:8" s="44" customFormat="1" ht="40.5">
      <c r="A89" s="315" t="s">
        <v>371</v>
      </c>
      <c r="B89" s="299"/>
      <c r="C89" s="227">
        <v>2531000</v>
      </c>
      <c r="D89" s="227">
        <v>2531000</v>
      </c>
      <c r="E89" s="247"/>
      <c r="F89" s="307"/>
      <c r="G89" s="227">
        <v>2531000</v>
      </c>
      <c r="H89" s="227">
        <v>2531000</v>
      </c>
    </row>
    <row r="90" spans="1:8" s="44" customFormat="1" ht="20.25">
      <c r="A90" s="315" t="s">
        <v>372</v>
      </c>
      <c r="B90" s="299"/>
      <c r="C90" s="227"/>
      <c r="D90" s="227"/>
      <c r="E90" s="247"/>
      <c r="F90" s="307"/>
      <c r="G90" s="227"/>
      <c r="H90" s="227"/>
    </row>
    <row r="91" spans="1:8" s="44" customFormat="1" ht="20.25">
      <c r="A91" s="261" t="s">
        <v>373</v>
      </c>
      <c r="B91" s="259"/>
      <c r="C91" s="243">
        <v>5512000</v>
      </c>
      <c r="D91" s="243">
        <v>5512000</v>
      </c>
      <c r="E91" s="247"/>
      <c r="F91" s="307"/>
      <c r="G91" s="243">
        <v>5512000</v>
      </c>
      <c r="H91" s="243">
        <v>5512000</v>
      </c>
    </row>
    <row r="92" spans="1:8" s="44" customFormat="1" ht="20.25">
      <c r="A92" s="261" t="s">
        <v>374</v>
      </c>
      <c r="B92" s="259"/>
      <c r="C92" s="243">
        <v>915000</v>
      </c>
      <c r="D92" s="243">
        <v>915000</v>
      </c>
      <c r="E92" s="247"/>
      <c r="F92" s="307"/>
      <c r="G92" s="243">
        <v>915000</v>
      </c>
      <c r="H92" s="243">
        <v>915000</v>
      </c>
    </row>
    <row r="93" spans="1:8" s="44" customFormat="1" ht="20.25">
      <c r="A93" s="261" t="s">
        <v>375</v>
      </c>
      <c r="B93" s="259"/>
      <c r="C93" s="243">
        <v>15748000</v>
      </c>
      <c r="D93" s="243">
        <v>15748000</v>
      </c>
      <c r="E93" s="247"/>
      <c r="F93" s="307"/>
      <c r="G93" s="243">
        <v>15748000</v>
      </c>
      <c r="H93" s="243">
        <v>15748000</v>
      </c>
    </row>
    <row r="94" spans="1:8" s="44" customFormat="1" ht="40.5">
      <c r="A94" s="265" t="s">
        <v>376</v>
      </c>
      <c r="B94" s="259"/>
      <c r="C94" s="243">
        <v>23622000</v>
      </c>
      <c r="D94" s="243">
        <v>23622000</v>
      </c>
      <c r="E94" s="247"/>
      <c r="F94" s="307"/>
      <c r="G94" s="243">
        <v>23622000</v>
      </c>
      <c r="H94" s="243">
        <v>23622000</v>
      </c>
    </row>
    <row r="95" spans="1:8" s="44" customFormat="1" ht="20.25">
      <c r="A95" s="261" t="s">
        <v>377</v>
      </c>
      <c r="B95" s="259"/>
      <c r="C95" s="243">
        <v>7874000</v>
      </c>
      <c r="D95" s="243">
        <v>1874000</v>
      </c>
      <c r="E95" s="247"/>
      <c r="F95" s="307"/>
      <c r="G95" s="243">
        <v>7874000</v>
      </c>
      <c r="H95" s="243">
        <v>1874000</v>
      </c>
    </row>
    <row r="96" spans="1:8" s="44" customFormat="1" ht="40.5">
      <c r="A96" s="265" t="s">
        <v>378</v>
      </c>
      <c r="B96" s="318"/>
      <c r="C96" s="312">
        <v>2000000</v>
      </c>
      <c r="D96" s="312">
        <v>2000000</v>
      </c>
      <c r="E96" s="247"/>
      <c r="F96" s="307"/>
      <c r="G96" s="312">
        <v>2000000</v>
      </c>
      <c r="H96" s="312">
        <v>2000000</v>
      </c>
    </row>
    <row r="97" spans="1:8" s="44" customFormat="1" ht="40.5">
      <c r="A97" s="319" t="s">
        <v>75</v>
      </c>
      <c r="B97" s="320"/>
      <c r="C97" s="321">
        <v>14784000</v>
      </c>
      <c r="D97" s="321">
        <v>13205321</v>
      </c>
      <c r="E97" s="247"/>
      <c r="F97" s="307"/>
      <c r="G97" s="321">
        <v>14784000</v>
      </c>
      <c r="H97" s="321">
        <v>13205321</v>
      </c>
    </row>
    <row r="98" spans="1:8" s="44" customFormat="1" ht="20.25">
      <c r="A98" s="265" t="s">
        <v>379</v>
      </c>
      <c r="B98" s="259"/>
      <c r="C98" s="312"/>
      <c r="D98" s="322"/>
      <c r="E98" s="313"/>
      <c r="F98" s="313"/>
      <c r="G98" s="312"/>
      <c r="H98" s="322"/>
    </row>
    <row r="99" spans="1:8" s="44" customFormat="1" ht="20.25">
      <c r="A99" s="265" t="s">
        <v>380</v>
      </c>
      <c r="B99" s="259"/>
      <c r="C99" s="312"/>
      <c r="D99" s="312">
        <v>1742046</v>
      </c>
      <c r="E99" s="313"/>
      <c r="F99" s="313"/>
      <c r="G99" s="312"/>
      <c r="H99" s="312">
        <v>1742046</v>
      </c>
    </row>
    <row r="100" spans="1:8" s="44" customFormat="1" ht="20.25">
      <c r="A100" s="265" t="s">
        <v>381</v>
      </c>
      <c r="B100" s="259"/>
      <c r="C100" s="312"/>
      <c r="D100" s="322"/>
      <c r="E100" s="313"/>
      <c r="F100" s="313"/>
      <c r="G100" s="312"/>
      <c r="H100" s="322"/>
    </row>
    <row r="101" spans="1:8" s="44" customFormat="1" ht="21" thickBot="1">
      <c r="A101" s="323" t="s">
        <v>100</v>
      </c>
      <c r="B101" s="324" t="s">
        <v>76</v>
      </c>
      <c r="C101" s="325">
        <f>SUM(C87:C100)</f>
        <v>86319000</v>
      </c>
      <c r="D101" s="325">
        <f>SUM(D87:D100)</f>
        <v>81269769</v>
      </c>
      <c r="E101" s="326"/>
      <c r="F101" s="327"/>
      <c r="G101" s="325">
        <f>SUM(G88:G97)</f>
        <v>86319000</v>
      </c>
      <c r="H101" s="328">
        <f>D101</f>
        <v>81269769</v>
      </c>
    </row>
    <row r="102" spans="1:8" s="44" customFormat="1" ht="20.25">
      <c r="A102" s="298" t="s">
        <v>382</v>
      </c>
      <c r="B102" s="299"/>
      <c r="C102" s="329">
        <v>7874000</v>
      </c>
      <c r="D102" s="329">
        <v>21158943</v>
      </c>
      <c r="E102" s="330"/>
      <c r="F102" s="331"/>
      <c r="G102" s="329">
        <v>7874000</v>
      </c>
      <c r="H102" s="329">
        <v>21158943</v>
      </c>
    </row>
    <row r="103" spans="1:8" s="44" customFormat="1" ht="20.25">
      <c r="A103" s="315" t="s">
        <v>383</v>
      </c>
      <c r="B103" s="299"/>
      <c r="C103" s="300"/>
      <c r="D103" s="329">
        <v>1000000</v>
      </c>
      <c r="E103" s="330"/>
      <c r="F103" s="331"/>
      <c r="G103" s="300"/>
      <c r="H103" s="329">
        <v>1000000</v>
      </c>
    </row>
    <row r="104" spans="1:8" s="44" customFormat="1" ht="41.25" thickBot="1">
      <c r="A104" s="332" t="s">
        <v>77</v>
      </c>
      <c r="B104" s="320"/>
      <c r="C104" s="321">
        <v>2126000</v>
      </c>
      <c r="D104" s="321">
        <v>5934938</v>
      </c>
      <c r="E104" s="333"/>
      <c r="F104" s="334"/>
      <c r="G104" s="321">
        <v>2126000</v>
      </c>
      <c r="H104" s="321">
        <v>5934938</v>
      </c>
    </row>
    <row r="105" spans="1:8" s="44" customFormat="1" ht="21" thickBot="1">
      <c r="A105" s="335" t="s">
        <v>101</v>
      </c>
      <c r="B105" s="252" t="s">
        <v>78</v>
      </c>
      <c r="C105" s="336">
        <f>C102+C103+C104</f>
        <v>10000000</v>
      </c>
      <c r="D105" s="336">
        <f>D102+D103+D104</f>
        <v>28093881</v>
      </c>
      <c r="E105" s="337"/>
      <c r="F105" s="338"/>
      <c r="G105" s="336">
        <f>G102+G104</f>
        <v>10000000</v>
      </c>
      <c r="H105" s="336">
        <f>D105</f>
        <v>28093881</v>
      </c>
    </row>
    <row r="106" spans="1:8" s="44" customFormat="1" ht="41.25" thickBot="1">
      <c r="A106" s="339" t="s">
        <v>79</v>
      </c>
      <c r="B106" s="259"/>
      <c r="C106" s="260"/>
      <c r="D106" s="260">
        <v>530000</v>
      </c>
      <c r="E106" s="340"/>
      <c r="F106" s="341"/>
      <c r="G106" s="260"/>
      <c r="H106" s="260">
        <v>530000</v>
      </c>
    </row>
    <row r="107" spans="1:8" s="44" customFormat="1" ht="21" thickBot="1">
      <c r="A107" s="335" t="s">
        <v>102</v>
      </c>
      <c r="B107" s="252" t="s">
        <v>80</v>
      </c>
      <c r="C107" s="336"/>
      <c r="D107" s="336">
        <f>SUM(D106)</f>
        <v>530000</v>
      </c>
      <c r="E107" s="342"/>
      <c r="F107" s="343"/>
      <c r="G107" s="336"/>
      <c r="H107" s="336">
        <f>SUM(H106)</f>
        <v>530000</v>
      </c>
    </row>
    <row r="108" spans="1:8" s="44" customFormat="1" ht="21" thickBot="1">
      <c r="A108" s="335" t="s">
        <v>81</v>
      </c>
      <c r="B108" s="252" t="s">
        <v>82</v>
      </c>
      <c r="C108" s="336">
        <f>C16+C17+C46+C49+C86+C101+C105+C107</f>
        <v>252065222</v>
      </c>
      <c r="D108" s="336">
        <f>D16+D17+D46+D49+D86+D101+D105+D107</f>
        <v>237218512</v>
      </c>
      <c r="E108" s="336">
        <f>E16+E17+E46+E49+E86+E101+E105+E107</f>
        <v>122868222</v>
      </c>
      <c r="F108" s="336">
        <f>F16+F17+F46+F49+F86</f>
        <v>127324862</v>
      </c>
      <c r="G108" s="336">
        <f>G16+G17+G46+G49+G86+G101+G105+G107</f>
        <v>129197000</v>
      </c>
      <c r="H108" s="336">
        <f>H16+H17+H46+H49+H86+H101+H105+H107</f>
        <v>109893650</v>
      </c>
    </row>
    <row r="109" spans="1:8" s="44" customFormat="1" ht="40.5">
      <c r="A109" s="344" t="s">
        <v>246</v>
      </c>
      <c r="B109" s="257"/>
      <c r="C109" s="345">
        <v>4178778</v>
      </c>
      <c r="D109" s="345">
        <v>8176663</v>
      </c>
      <c r="E109" s="345">
        <v>4178778</v>
      </c>
      <c r="F109" s="345">
        <v>8176663</v>
      </c>
      <c r="G109" s="346"/>
      <c r="H109" s="346"/>
    </row>
    <row r="110" spans="1:8" s="44" customFormat="1" ht="21" thickBot="1">
      <c r="A110" s="347" t="s">
        <v>83</v>
      </c>
      <c r="B110" s="259"/>
      <c r="C110" s="260">
        <v>78474000</v>
      </c>
      <c r="D110" s="260">
        <v>78474000</v>
      </c>
      <c r="E110" s="260">
        <v>78474000</v>
      </c>
      <c r="F110" s="260">
        <v>78474000</v>
      </c>
      <c r="G110" s="232"/>
      <c r="H110" s="232"/>
    </row>
    <row r="111" spans="1:8" s="44" customFormat="1" ht="21" thickBot="1">
      <c r="A111" s="335" t="s">
        <v>103</v>
      </c>
      <c r="B111" s="252" t="s">
        <v>84</v>
      </c>
      <c r="C111" s="336">
        <f>SUM(C109:C110)</f>
        <v>82652778</v>
      </c>
      <c r="D111" s="336">
        <f>SUM(D109:D110)</f>
        <v>86650663</v>
      </c>
      <c r="E111" s="336">
        <f>SUM(E109:E110)</f>
        <v>82652778</v>
      </c>
      <c r="F111" s="336">
        <f>SUM(F109:F110)</f>
        <v>86650663</v>
      </c>
      <c r="G111" s="336">
        <f>G108</f>
        <v>129197000</v>
      </c>
      <c r="H111" s="336">
        <f>H108</f>
        <v>109893650</v>
      </c>
    </row>
    <row r="112" spans="1:8" s="44" customFormat="1" ht="21" thickBot="1">
      <c r="A112" s="323" t="s">
        <v>109</v>
      </c>
      <c r="B112" s="348"/>
      <c r="C112" s="325">
        <f>C108+C111</f>
        <v>334718000</v>
      </c>
      <c r="D112" s="325">
        <f>D108+D111</f>
        <v>323869175</v>
      </c>
      <c r="E112" s="325">
        <f>E108+E111</f>
        <v>205521000</v>
      </c>
      <c r="F112" s="325">
        <f>F108+F111</f>
        <v>213975525</v>
      </c>
      <c r="G112" s="336">
        <v>129197000</v>
      </c>
      <c r="H112" s="325">
        <v>109893650</v>
      </c>
    </row>
    <row r="113" spans="1:8" s="44" customFormat="1" ht="20.25">
      <c r="A113" s="225" t="s">
        <v>85</v>
      </c>
      <c r="B113" s="349"/>
      <c r="C113" s="350">
        <v>8</v>
      </c>
      <c r="D113" s="350">
        <v>13</v>
      </c>
      <c r="E113" s="351"/>
      <c r="F113" s="352"/>
      <c r="G113" s="350"/>
      <c r="H113" s="350"/>
    </row>
    <row r="114" spans="1:8" s="44" customFormat="1" ht="41.25" thickBot="1">
      <c r="A114" s="353" t="s">
        <v>86</v>
      </c>
      <c r="B114" s="309"/>
      <c r="C114" s="354">
        <v>4</v>
      </c>
      <c r="D114" s="354">
        <v>5</v>
      </c>
      <c r="E114" s="355"/>
      <c r="F114" s="356"/>
      <c r="G114" s="354"/>
      <c r="H114" s="354"/>
    </row>
    <row r="115" s="44" customFormat="1" ht="15">
      <c r="A115" s="52"/>
    </row>
    <row r="116" s="44" customFormat="1" ht="15">
      <c r="A116" s="52"/>
    </row>
    <row r="117" s="44" customFormat="1" ht="15">
      <c r="A117" s="52"/>
    </row>
    <row r="118" s="44" customFormat="1" ht="15">
      <c r="A118" s="52"/>
    </row>
    <row r="119" s="44" customFormat="1" ht="15">
      <c r="A119" s="52"/>
    </row>
    <row r="120" s="44" customFormat="1" ht="15">
      <c r="A120" s="52"/>
    </row>
    <row r="121" s="44" customFormat="1" ht="15">
      <c r="A121" s="52"/>
    </row>
    <row r="122" s="44" customFormat="1" ht="15">
      <c r="A122" s="52"/>
    </row>
    <row r="123" s="44" customFormat="1" ht="15">
      <c r="A123" s="52"/>
    </row>
    <row r="124" s="44" customFormat="1" ht="15">
      <c r="A124" s="52"/>
    </row>
    <row r="125" s="44" customFormat="1" ht="15">
      <c r="A125" s="52"/>
    </row>
    <row r="126" s="44" customFormat="1" ht="15">
      <c r="A126" s="52"/>
    </row>
    <row r="127" s="44" customFormat="1" ht="15">
      <c r="A127" s="52"/>
    </row>
    <row r="128" s="44" customFormat="1" ht="16.5" customHeight="1">
      <c r="A128" s="52"/>
    </row>
    <row r="129" s="44" customFormat="1" ht="15">
      <c r="A129" s="52"/>
    </row>
    <row r="130" s="44" customFormat="1" ht="15">
      <c r="A130" s="52"/>
    </row>
    <row r="131" s="44" customFormat="1" ht="15">
      <c r="A131" s="52"/>
    </row>
    <row r="132" spans="1:2" s="44" customFormat="1" ht="15">
      <c r="A132" s="52"/>
      <c r="B132" s="63"/>
    </row>
    <row r="133" s="44" customFormat="1" ht="21.75" customHeight="1">
      <c r="A133" s="52"/>
    </row>
    <row r="134" s="44" customFormat="1" ht="15.75" customHeight="1">
      <c r="A134" s="52"/>
    </row>
    <row r="135" s="44" customFormat="1" ht="15">
      <c r="A135" s="52"/>
    </row>
    <row r="136" spans="1:2" s="44" customFormat="1" ht="15.75">
      <c r="A136" s="47"/>
      <c r="B136" s="63"/>
    </row>
    <row r="137" s="44" customFormat="1" ht="15.75">
      <c r="A137" s="47"/>
    </row>
    <row r="138" s="44" customFormat="1" ht="16.5" customHeight="1">
      <c r="A138" s="61"/>
    </row>
    <row r="139" spans="1:8" s="44" customFormat="1" ht="17.25" customHeight="1">
      <c r="A139" s="68"/>
      <c r="B139" s="68"/>
      <c r="C139" s="68"/>
      <c r="D139" s="68"/>
      <c r="E139" s="68"/>
      <c r="F139" s="68"/>
      <c r="G139" s="68"/>
      <c r="H139" s="68"/>
    </row>
    <row r="140" spans="5:8" ht="12.75">
      <c r="E140" s="69"/>
      <c r="F140" s="69"/>
      <c r="G140" s="69"/>
      <c r="H140" s="69"/>
    </row>
    <row r="141" spans="5:8" ht="12.75">
      <c r="E141" s="69"/>
      <c r="F141" s="69"/>
      <c r="G141" s="69"/>
      <c r="H141" s="69"/>
    </row>
    <row r="142" ht="12.75">
      <c r="F142" s="69"/>
    </row>
  </sheetData>
  <sheetProtection/>
  <mergeCells count="3">
    <mergeCell ref="A1:H1"/>
    <mergeCell ref="A2:H2"/>
    <mergeCell ref="C3:H3"/>
  </mergeCells>
  <printOptions horizontalCentered="1"/>
  <pageMargins left="0.15748031496062992" right="0.15748031496062992" top="0.2755905511811024" bottom="0.15" header="0.5905511811023623" footer="0.35433070866141736"/>
  <pageSetup fitToHeight="3" horizontalDpi="600" verticalDpi="600" orientation="portrait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5"/>
  <sheetViews>
    <sheetView view="pageBreakPreview" zoomScale="60" zoomScaleNormal="50" workbookViewId="0" topLeftCell="A1">
      <selection activeCell="E42" sqref="E42"/>
    </sheetView>
  </sheetViews>
  <sheetFormatPr defaultColWidth="9.140625" defaultRowHeight="15"/>
  <cols>
    <col min="1" max="1" width="44.421875" style="135" customWidth="1"/>
    <col min="2" max="2" width="27.57421875" style="135" customWidth="1"/>
    <col min="3" max="3" width="28.8515625" style="135" customWidth="1"/>
    <col min="4" max="4" width="26.8515625" style="135" customWidth="1"/>
    <col min="5" max="5" width="27.7109375" style="135" customWidth="1"/>
    <col min="6" max="7" width="27.140625" style="135" customWidth="1"/>
    <col min="8" max="8" width="25.28125" style="135" customWidth="1"/>
    <col min="9" max="9" width="24.7109375" style="135" customWidth="1"/>
    <col min="10" max="16384" width="9.140625" style="135" customWidth="1"/>
  </cols>
  <sheetData>
    <row r="1" spans="1:9" s="44" customFormat="1" ht="54.75" customHeight="1">
      <c r="A1" s="137"/>
      <c r="B1" s="438" t="s">
        <v>426</v>
      </c>
      <c r="C1" s="438"/>
      <c r="D1" s="438"/>
      <c r="E1" s="438"/>
      <c r="F1" s="441"/>
      <c r="G1" s="441"/>
      <c r="H1" s="441"/>
      <c r="I1" s="441"/>
    </row>
    <row r="2" spans="1:9" s="132" customFormat="1" ht="40.5" customHeight="1">
      <c r="A2" s="440" t="s">
        <v>3</v>
      </c>
      <c r="B2" s="440" t="s">
        <v>4</v>
      </c>
      <c r="C2" s="440"/>
      <c r="D2" s="440"/>
      <c r="E2" s="440"/>
      <c r="F2" s="440"/>
      <c r="G2" s="440"/>
      <c r="H2" s="438" t="s">
        <v>5</v>
      </c>
      <c r="I2" s="438" t="s">
        <v>315</v>
      </c>
    </row>
    <row r="3" spans="1:9" s="132" customFormat="1" ht="95.25" customHeight="1">
      <c r="A3" s="440"/>
      <c r="B3" s="128" t="s">
        <v>333</v>
      </c>
      <c r="C3" s="128" t="s">
        <v>334</v>
      </c>
      <c r="D3" s="128" t="s">
        <v>335</v>
      </c>
      <c r="E3" s="128" t="s">
        <v>336</v>
      </c>
      <c r="F3" s="128" t="s">
        <v>337</v>
      </c>
      <c r="G3" s="128" t="s">
        <v>338</v>
      </c>
      <c r="H3" s="438"/>
      <c r="I3" s="439"/>
    </row>
    <row r="4" spans="1:9" s="132" customFormat="1" ht="46.5">
      <c r="A4" s="116" t="s">
        <v>320</v>
      </c>
      <c r="B4" s="129">
        <v>800000</v>
      </c>
      <c r="C4" s="129">
        <v>800000</v>
      </c>
      <c r="D4" s="129"/>
      <c r="E4" s="129"/>
      <c r="F4" s="128"/>
      <c r="G4" s="129"/>
      <c r="H4" s="130">
        <v>800000</v>
      </c>
      <c r="I4" s="130">
        <f>G4+E4+C4</f>
        <v>800000</v>
      </c>
    </row>
    <row r="5" spans="1:9" s="132" customFormat="1" ht="28.5" customHeight="1">
      <c r="A5" s="137" t="s">
        <v>321</v>
      </c>
      <c r="B5" s="129">
        <v>350007</v>
      </c>
      <c r="C5" s="129">
        <v>350007</v>
      </c>
      <c r="D5" s="130"/>
      <c r="E5" s="129"/>
      <c r="F5" s="129"/>
      <c r="G5" s="129"/>
      <c r="H5" s="130">
        <v>350007</v>
      </c>
      <c r="I5" s="130">
        <f>G5+E5+C5</f>
        <v>350007</v>
      </c>
    </row>
    <row r="6" spans="1:9" s="132" customFormat="1" ht="29.25" customHeight="1">
      <c r="A6" s="116" t="s">
        <v>322</v>
      </c>
      <c r="B6" s="129">
        <v>43004993</v>
      </c>
      <c r="C6" s="129">
        <v>42118810</v>
      </c>
      <c r="D6" s="129">
        <v>23096000</v>
      </c>
      <c r="E6" s="129">
        <v>23096000</v>
      </c>
      <c r="F6" s="129">
        <v>13958007</v>
      </c>
      <c r="G6" s="129">
        <v>13958007</v>
      </c>
      <c r="H6" s="130">
        <f>B6+D6+F6</f>
        <v>80059000</v>
      </c>
      <c r="I6" s="130">
        <f>G6+E6+C6</f>
        <v>79172817</v>
      </c>
    </row>
    <row r="7" spans="1:9" s="132" customFormat="1" ht="48.75" customHeight="1">
      <c r="A7" s="116" t="s">
        <v>323</v>
      </c>
      <c r="B7" s="129">
        <v>41687993</v>
      </c>
      <c r="C7" s="129">
        <v>41687993</v>
      </c>
      <c r="D7" s="129">
        <v>22828000</v>
      </c>
      <c r="E7" s="129">
        <v>22828000</v>
      </c>
      <c r="F7" s="129">
        <v>13958007</v>
      </c>
      <c r="G7" s="129">
        <v>13958007</v>
      </c>
      <c r="H7" s="130">
        <f>B7+D7+F7</f>
        <v>78474000</v>
      </c>
      <c r="I7" s="130">
        <f>G7+E7+C7</f>
        <v>78474000</v>
      </c>
    </row>
    <row r="8" spans="1:9" s="132" customFormat="1" ht="48.75" customHeight="1">
      <c r="A8" s="116" t="s">
        <v>324</v>
      </c>
      <c r="B8" s="129"/>
      <c r="C8" s="129"/>
      <c r="D8" s="129"/>
      <c r="E8" s="133"/>
      <c r="F8" s="129"/>
      <c r="G8" s="129"/>
      <c r="H8" s="130"/>
      <c r="I8" s="130">
        <f>G8+C8</f>
        <v>0</v>
      </c>
    </row>
    <row r="9" spans="1:9" s="132" customFormat="1" ht="99" customHeight="1">
      <c r="A9" s="116" t="s">
        <v>345</v>
      </c>
      <c r="B9" s="129"/>
      <c r="C9" s="129"/>
      <c r="D9" s="129"/>
      <c r="E9" s="133"/>
      <c r="F9" s="129"/>
      <c r="G9" s="129"/>
      <c r="H9" s="130"/>
      <c r="I9" s="130">
        <f>G9+C9</f>
        <v>0</v>
      </c>
    </row>
    <row r="10" spans="1:9" s="132" customFormat="1" ht="48" customHeight="1">
      <c r="A10" s="116" t="s">
        <v>325</v>
      </c>
      <c r="B10" s="129"/>
      <c r="C10" s="129"/>
      <c r="D10" s="129"/>
      <c r="E10" s="129"/>
      <c r="F10" s="129"/>
      <c r="G10" s="129"/>
      <c r="H10" s="130"/>
      <c r="I10" s="130">
        <f>C10+E10</f>
        <v>0</v>
      </c>
    </row>
    <row r="11" spans="1:9" s="132" customFormat="1" ht="129.75" customHeight="1">
      <c r="A11" s="117" t="s">
        <v>344</v>
      </c>
      <c r="B11" s="129"/>
      <c r="C11" s="129"/>
      <c r="D11" s="129"/>
      <c r="E11" s="129"/>
      <c r="F11" s="129"/>
      <c r="G11" s="129"/>
      <c r="H11" s="130">
        <f aca="true" t="shared" si="0" ref="H11:H24">B11+D11+F11</f>
        <v>0</v>
      </c>
      <c r="I11" s="130">
        <f>C11+E11</f>
        <v>0</v>
      </c>
    </row>
    <row r="12" spans="1:9" s="132" customFormat="1" ht="151.5" customHeight="1">
      <c r="A12" s="117" t="s">
        <v>326</v>
      </c>
      <c r="B12" s="129"/>
      <c r="C12" s="129"/>
      <c r="D12" s="129"/>
      <c r="E12" s="129"/>
      <c r="F12" s="129"/>
      <c r="G12" s="129"/>
      <c r="H12" s="130">
        <f t="shared" si="0"/>
        <v>0</v>
      </c>
      <c r="I12" s="130">
        <f>G12+E12+C12</f>
        <v>0</v>
      </c>
    </row>
    <row r="13" spans="1:9" s="134" customFormat="1" ht="145.5" customHeight="1">
      <c r="A13" s="117" t="s">
        <v>327</v>
      </c>
      <c r="B13" s="129"/>
      <c r="C13" s="129"/>
      <c r="D13" s="129"/>
      <c r="E13" s="129"/>
      <c r="F13" s="129"/>
      <c r="G13" s="129"/>
      <c r="H13" s="130">
        <f t="shared" si="0"/>
        <v>0</v>
      </c>
      <c r="I13" s="130">
        <f>G13+E13+C13</f>
        <v>0</v>
      </c>
    </row>
    <row r="14" spans="1:9" s="134" customFormat="1" ht="46.5">
      <c r="A14" s="116" t="s">
        <v>328</v>
      </c>
      <c r="B14" s="129">
        <v>1317000</v>
      </c>
      <c r="C14" s="129">
        <v>430817</v>
      </c>
      <c r="D14" s="129">
        <v>268000</v>
      </c>
      <c r="E14" s="129">
        <v>268000</v>
      </c>
      <c r="F14" s="129"/>
      <c r="G14" s="129"/>
      <c r="H14" s="130">
        <f t="shared" si="0"/>
        <v>1585000</v>
      </c>
      <c r="I14" s="130">
        <f>C14+E14</f>
        <v>698817</v>
      </c>
    </row>
    <row r="15" spans="1:9" s="134" customFormat="1" ht="23.25">
      <c r="A15" s="144" t="s">
        <v>6</v>
      </c>
      <c r="B15" s="145">
        <f>B6+B5+B4</f>
        <v>44155000</v>
      </c>
      <c r="C15" s="145">
        <f>C6+C5+C4</f>
        <v>43268817</v>
      </c>
      <c r="D15" s="145">
        <f>D6</f>
        <v>23096000</v>
      </c>
      <c r="E15" s="145">
        <f>E6</f>
        <v>23096000</v>
      </c>
      <c r="F15" s="145">
        <f>F7</f>
        <v>13958007</v>
      </c>
      <c r="G15" s="145">
        <f>G7</f>
        <v>13958007</v>
      </c>
      <c r="H15" s="146">
        <f t="shared" si="0"/>
        <v>81209007</v>
      </c>
      <c r="I15" s="146">
        <f aca="true" t="shared" si="1" ref="I15:I24">G15+E15+C15</f>
        <v>80322824</v>
      </c>
    </row>
    <row r="16" spans="1:9" s="134" customFormat="1" ht="30.75" customHeight="1">
      <c r="A16" s="137" t="s">
        <v>7</v>
      </c>
      <c r="B16" s="131">
        <v>31704000</v>
      </c>
      <c r="C16" s="131">
        <v>31076125</v>
      </c>
      <c r="D16" s="131">
        <v>18604000</v>
      </c>
      <c r="E16" s="131">
        <v>18604000</v>
      </c>
      <c r="F16" s="139">
        <v>10804627</v>
      </c>
      <c r="G16" s="131">
        <v>10808922</v>
      </c>
      <c r="H16" s="130">
        <f t="shared" si="0"/>
        <v>61112627</v>
      </c>
      <c r="I16" s="130">
        <f t="shared" si="1"/>
        <v>60489047</v>
      </c>
    </row>
    <row r="17" spans="1:9" s="134" customFormat="1" ht="69.75">
      <c r="A17" s="116" t="s">
        <v>226</v>
      </c>
      <c r="B17" s="131">
        <v>7266000</v>
      </c>
      <c r="C17" s="131">
        <v>7266000</v>
      </c>
      <c r="D17" s="131">
        <v>3692000</v>
      </c>
      <c r="E17" s="131">
        <v>3692000</v>
      </c>
      <c r="F17" s="139">
        <v>2421880</v>
      </c>
      <c r="G17" s="131">
        <v>2459242</v>
      </c>
      <c r="H17" s="130">
        <f t="shared" si="0"/>
        <v>13379880</v>
      </c>
      <c r="I17" s="130">
        <f t="shared" si="1"/>
        <v>13417242</v>
      </c>
    </row>
    <row r="18" spans="1:9" s="44" customFormat="1" ht="23.25">
      <c r="A18" s="137" t="s">
        <v>227</v>
      </c>
      <c r="B18" s="131">
        <v>5185000</v>
      </c>
      <c r="C18" s="131">
        <v>4926692</v>
      </c>
      <c r="D18" s="131">
        <v>800000</v>
      </c>
      <c r="E18" s="131">
        <v>800000</v>
      </c>
      <c r="F18" s="139">
        <v>651500</v>
      </c>
      <c r="G18" s="131">
        <v>689843</v>
      </c>
      <c r="H18" s="130">
        <f t="shared" si="0"/>
        <v>6636500</v>
      </c>
      <c r="I18" s="130">
        <f t="shared" si="1"/>
        <v>6416535</v>
      </c>
    </row>
    <row r="19" spans="1:9" s="44" customFormat="1" ht="93.75" customHeight="1">
      <c r="A19" s="116" t="s">
        <v>346</v>
      </c>
      <c r="B19" s="131"/>
      <c r="C19" s="131"/>
      <c r="D19" s="131"/>
      <c r="E19" s="131"/>
      <c r="F19" s="139"/>
      <c r="G19" s="131"/>
      <c r="H19" s="130"/>
      <c r="I19" s="130"/>
    </row>
    <row r="20" spans="1:9" ht="46.5">
      <c r="A20" s="116" t="s">
        <v>228</v>
      </c>
      <c r="B20" s="131"/>
      <c r="C20" s="131"/>
      <c r="D20" s="131"/>
      <c r="E20" s="131"/>
      <c r="F20" s="139">
        <v>80000</v>
      </c>
      <c r="G20" s="131"/>
      <c r="H20" s="130">
        <f t="shared" si="0"/>
        <v>80000</v>
      </c>
      <c r="I20" s="130">
        <f t="shared" si="1"/>
        <v>0</v>
      </c>
    </row>
    <row r="21" spans="1:9" ht="34.5" customHeight="1">
      <c r="A21" s="137" t="s">
        <v>229</v>
      </c>
      <c r="B21" s="131"/>
      <c r="C21" s="131"/>
      <c r="D21" s="131"/>
      <c r="E21" s="131"/>
      <c r="F21" s="139"/>
      <c r="G21" s="131"/>
      <c r="H21" s="130">
        <f t="shared" si="0"/>
        <v>0</v>
      </c>
      <c r="I21" s="130">
        <f t="shared" si="1"/>
        <v>0</v>
      </c>
    </row>
    <row r="22" spans="1:9" ht="23.25">
      <c r="A22" s="144" t="s">
        <v>8</v>
      </c>
      <c r="B22" s="147">
        <f>SUM(B16:B21)</f>
        <v>44155000</v>
      </c>
      <c r="C22" s="147">
        <f>SUM(C16:C21)</f>
        <v>43268817</v>
      </c>
      <c r="D22" s="147">
        <f>D16+D17+D18</f>
        <v>23096000</v>
      </c>
      <c r="E22" s="147">
        <f>E16+E17+E18</f>
        <v>23096000</v>
      </c>
      <c r="F22" s="148">
        <f>SUM(F16:F21)</f>
        <v>13958007</v>
      </c>
      <c r="G22" s="147">
        <f>SUM(G16:G21)</f>
        <v>13958007</v>
      </c>
      <c r="H22" s="146">
        <f t="shared" si="0"/>
        <v>81209007</v>
      </c>
      <c r="I22" s="146">
        <f t="shared" si="1"/>
        <v>80322824</v>
      </c>
    </row>
    <row r="23" spans="1:9" ht="23.25">
      <c r="A23" s="137" t="s">
        <v>9</v>
      </c>
      <c r="B23" s="131">
        <v>11</v>
      </c>
      <c r="C23" s="131">
        <v>11</v>
      </c>
      <c r="D23" s="131">
        <v>6</v>
      </c>
      <c r="E23" s="131">
        <v>6</v>
      </c>
      <c r="F23" s="140">
        <v>3</v>
      </c>
      <c r="G23" s="138">
        <v>3</v>
      </c>
      <c r="H23" s="130">
        <f t="shared" si="0"/>
        <v>20</v>
      </c>
      <c r="I23" s="130">
        <f t="shared" si="1"/>
        <v>20</v>
      </c>
    </row>
    <row r="24" spans="1:9" ht="23.25">
      <c r="A24" s="137" t="s">
        <v>10</v>
      </c>
      <c r="B24" s="131">
        <v>11</v>
      </c>
      <c r="C24" s="131">
        <v>11</v>
      </c>
      <c r="D24" s="131">
        <v>6</v>
      </c>
      <c r="E24" s="131">
        <v>6</v>
      </c>
      <c r="F24" s="140">
        <v>3</v>
      </c>
      <c r="G24" s="138">
        <v>3</v>
      </c>
      <c r="H24" s="130">
        <f t="shared" si="0"/>
        <v>20</v>
      </c>
      <c r="I24" s="130">
        <f t="shared" si="1"/>
        <v>20</v>
      </c>
    </row>
    <row r="25" ht="12.75">
      <c r="C25" s="136"/>
    </row>
  </sheetData>
  <sheetProtection/>
  <mergeCells count="5">
    <mergeCell ref="H2:H3"/>
    <mergeCell ref="I2:I3"/>
    <mergeCell ref="A2:A3"/>
    <mergeCell ref="B1:I1"/>
    <mergeCell ref="B2:G2"/>
  </mergeCells>
  <printOptions horizontalCentered="1"/>
  <pageMargins left="0.18" right="0.29" top="0.42" bottom="0.25" header="0.25" footer="0.23"/>
  <pageSetup fitToHeight="1" fitToWidth="1" horizontalDpi="600" verticalDpi="600" orientation="landscape" paperSize="8" scale="5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9"/>
  <sheetViews>
    <sheetView zoomScalePageLayoutView="80" workbookViewId="0" topLeftCell="B1">
      <selection activeCell="B47" sqref="B47"/>
    </sheetView>
  </sheetViews>
  <sheetFormatPr defaultColWidth="9.140625" defaultRowHeight="15"/>
  <cols>
    <col min="1" max="1" width="16.28125" style="10" customWidth="1"/>
    <col min="2" max="2" width="68.421875" style="10" customWidth="1"/>
    <col min="3" max="3" width="28.00390625" style="10" customWidth="1"/>
    <col min="4" max="4" width="28.00390625" style="71" customWidth="1"/>
    <col min="5" max="6" width="25.57421875" style="10" customWidth="1"/>
    <col min="7" max="7" width="24.8515625" style="10" customWidth="1"/>
    <col min="8" max="16384" width="9.140625" style="10" customWidth="1"/>
  </cols>
  <sheetData>
    <row r="1" spans="1:6" ht="39" customHeight="1">
      <c r="A1" s="442" t="s">
        <v>414</v>
      </c>
      <c r="B1" s="443"/>
      <c r="C1" s="443"/>
      <c r="D1" s="444"/>
      <c r="E1" s="444"/>
      <c r="F1" s="444"/>
    </row>
    <row r="2" spans="1:6" ht="48.75" customHeight="1">
      <c r="A2" s="11" t="s">
        <v>234</v>
      </c>
      <c r="B2" s="12" t="s">
        <v>235</v>
      </c>
      <c r="C2" s="12" t="s">
        <v>403</v>
      </c>
      <c r="D2" s="70" t="s">
        <v>404</v>
      </c>
      <c r="E2" s="12" t="s">
        <v>405</v>
      </c>
      <c r="F2" s="78" t="s">
        <v>415</v>
      </c>
    </row>
    <row r="3" spans="1:6" ht="15.75">
      <c r="A3" s="445" t="s">
        <v>113</v>
      </c>
      <c r="B3" s="446"/>
      <c r="C3" s="446"/>
      <c r="D3" s="447"/>
      <c r="E3" s="447"/>
      <c r="F3" s="447"/>
    </row>
    <row r="4" spans="1:6" ht="28.5" customHeight="1">
      <c r="A4" s="13" t="s">
        <v>298</v>
      </c>
      <c r="B4" s="14" t="s">
        <v>297</v>
      </c>
      <c r="C4" s="372"/>
      <c r="D4" s="373">
        <v>254000</v>
      </c>
      <c r="E4" s="372"/>
      <c r="F4" s="373">
        <v>187960</v>
      </c>
    </row>
    <row r="5" spans="1:6" ht="38.25" customHeight="1">
      <c r="A5" s="13" t="s">
        <v>114</v>
      </c>
      <c r="B5" s="14" t="s">
        <v>115</v>
      </c>
      <c r="C5" s="372">
        <v>32878000</v>
      </c>
      <c r="D5" s="374">
        <v>87464</v>
      </c>
      <c r="E5" s="372"/>
      <c r="F5" s="373">
        <v>2173504</v>
      </c>
    </row>
    <row r="6" spans="1:6" ht="38.25" customHeight="1">
      <c r="A6" s="13" t="s">
        <v>299</v>
      </c>
      <c r="B6" s="14" t="s">
        <v>300</v>
      </c>
      <c r="C6" s="372"/>
      <c r="D6" s="374"/>
      <c r="E6" s="372"/>
      <c r="F6" s="373"/>
    </row>
    <row r="7" spans="1:6" ht="50.25" customHeight="1">
      <c r="A7" s="13" t="s">
        <v>116</v>
      </c>
      <c r="B7" s="14" t="s">
        <v>117</v>
      </c>
      <c r="C7" s="372"/>
      <c r="D7" s="374"/>
      <c r="E7" s="372">
        <v>570000</v>
      </c>
      <c r="F7" s="373">
        <v>451104</v>
      </c>
    </row>
    <row r="8" spans="1:6" ht="38.25" customHeight="1">
      <c r="A8" s="13" t="s">
        <v>287</v>
      </c>
      <c r="B8" s="14" t="s">
        <v>288</v>
      </c>
      <c r="C8" s="372"/>
      <c r="D8" s="374"/>
      <c r="E8" s="372"/>
      <c r="F8" s="373">
        <v>4674922</v>
      </c>
    </row>
    <row r="9" spans="1:6" ht="38.25" customHeight="1">
      <c r="A9" s="13" t="s">
        <v>118</v>
      </c>
      <c r="B9" s="14" t="s">
        <v>119</v>
      </c>
      <c r="C9" s="372">
        <v>11946000</v>
      </c>
      <c r="D9" s="374"/>
      <c r="E9" s="372">
        <v>15864000</v>
      </c>
      <c r="F9" s="373"/>
    </row>
    <row r="10" spans="1:6" ht="30" customHeight="1">
      <c r="A10" s="375" t="s">
        <v>120</v>
      </c>
      <c r="B10" s="376" t="s">
        <v>121</v>
      </c>
      <c r="C10" s="373">
        <f>92535000-635000</f>
        <v>91900000</v>
      </c>
      <c r="D10" s="374">
        <v>14098287</v>
      </c>
      <c r="E10" s="373">
        <v>49853000</v>
      </c>
      <c r="F10" s="373">
        <v>24297067</v>
      </c>
    </row>
    <row r="11" spans="1:6" ht="30.75" customHeight="1">
      <c r="A11" s="375" t="s">
        <v>289</v>
      </c>
      <c r="B11" s="376" t="s">
        <v>290</v>
      </c>
      <c r="C11" s="373"/>
      <c r="D11" s="374">
        <v>2276862</v>
      </c>
      <c r="E11" s="373"/>
      <c r="F11" s="373">
        <v>43383</v>
      </c>
    </row>
    <row r="12" spans="1:6" ht="33.75" customHeight="1">
      <c r="A12" s="13" t="s">
        <v>122</v>
      </c>
      <c r="B12" s="14" t="s">
        <v>123</v>
      </c>
      <c r="C12" s="372"/>
      <c r="D12" s="374">
        <v>530000</v>
      </c>
      <c r="E12" s="372">
        <v>1600000</v>
      </c>
      <c r="F12" s="373">
        <v>1200018</v>
      </c>
    </row>
    <row r="13" spans="1:6" ht="33.75" customHeight="1">
      <c r="A13" s="13" t="s">
        <v>124</v>
      </c>
      <c r="B13" s="14" t="s">
        <v>125</v>
      </c>
      <c r="C13" s="372"/>
      <c r="D13" s="374">
        <v>1371502</v>
      </c>
      <c r="E13" s="372">
        <v>49853000</v>
      </c>
      <c r="F13" s="373">
        <v>28893849</v>
      </c>
    </row>
    <row r="14" spans="1:6" ht="33" customHeight="1">
      <c r="A14" s="375" t="s">
        <v>126</v>
      </c>
      <c r="B14" s="376" t="s">
        <v>127</v>
      </c>
      <c r="C14" s="373">
        <v>105153000</v>
      </c>
      <c r="D14" s="374">
        <v>112914324</v>
      </c>
      <c r="E14" s="373">
        <v>4179000</v>
      </c>
      <c r="F14" s="373">
        <v>4397466</v>
      </c>
    </row>
    <row r="15" spans="1:6" ht="40.5" customHeight="1">
      <c r="A15" s="13" t="s">
        <v>283</v>
      </c>
      <c r="B15" s="14" t="s">
        <v>284</v>
      </c>
      <c r="C15" s="372"/>
      <c r="D15" s="374"/>
      <c r="E15" s="372"/>
      <c r="F15" s="373"/>
    </row>
    <row r="16" spans="1:6" ht="25.5" customHeight="1">
      <c r="A16" s="13" t="s">
        <v>128</v>
      </c>
      <c r="B16" s="14" t="s">
        <v>129</v>
      </c>
      <c r="C16" s="372"/>
      <c r="D16" s="374"/>
      <c r="E16" s="372">
        <v>72000</v>
      </c>
      <c r="F16" s="373">
        <v>71415</v>
      </c>
    </row>
    <row r="17" spans="1:6" ht="25.5" customHeight="1">
      <c r="A17" s="13" t="s">
        <v>311</v>
      </c>
      <c r="B17" s="14" t="s">
        <v>130</v>
      </c>
      <c r="C17" s="372"/>
      <c r="D17" s="374"/>
      <c r="E17" s="372">
        <v>362000</v>
      </c>
      <c r="F17" s="373">
        <v>524360</v>
      </c>
    </row>
    <row r="18" spans="1:6" ht="31.5" customHeight="1">
      <c r="A18" s="13" t="s">
        <v>131</v>
      </c>
      <c r="B18" s="14" t="s">
        <v>132</v>
      </c>
      <c r="C18" s="372"/>
      <c r="D18" s="374"/>
      <c r="E18" s="372">
        <v>323000</v>
      </c>
      <c r="F18" s="373">
        <v>323216</v>
      </c>
    </row>
    <row r="19" spans="1:6" ht="31.5" customHeight="1">
      <c r="A19" s="13" t="s">
        <v>291</v>
      </c>
      <c r="B19" s="14" t="s">
        <v>292</v>
      </c>
      <c r="C19" s="372"/>
      <c r="D19" s="374">
        <v>4956</v>
      </c>
      <c r="E19" s="372"/>
      <c r="F19" s="373">
        <v>147808</v>
      </c>
    </row>
    <row r="20" spans="1:6" ht="30" customHeight="1">
      <c r="A20" s="13" t="s">
        <v>133</v>
      </c>
      <c r="B20" s="14" t="s">
        <v>134</v>
      </c>
      <c r="C20" s="372"/>
      <c r="D20" s="374"/>
      <c r="E20" s="372">
        <v>35000</v>
      </c>
      <c r="F20" s="373"/>
    </row>
    <row r="21" spans="1:6" ht="54.75" customHeight="1">
      <c r="A21" s="13" t="s">
        <v>301</v>
      </c>
      <c r="B21" s="14" t="s">
        <v>302</v>
      </c>
      <c r="C21" s="372"/>
      <c r="D21" s="374"/>
      <c r="E21" s="372"/>
      <c r="F21" s="373">
        <v>30495</v>
      </c>
    </row>
    <row r="22" spans="1:6" ht="54.75" customHeight="1">
      <c r="A22" s="13" t="s">
        <v>135</v>
      </c>
      <c r="B22" s="14" t="s">
        <v>136</v>
      </c>
      <c r="C22" s="372"/>
      <c r="D22" s="374"/>
      <c r="E22" s="372">
        <v>3516000</v>
      </c>
      <c r="F22" s="373"/>
    </row>
    <row r="23" spans="1:6" ht="54.75" customHeight="1">
      <c r="A23" s="375" t="s">
        <v>137</v>
      </c>
      <c r="B23" s="376" t="s">
        <v>138</v>
      </c>
      <c r="C23" s="373">
        <v>4341000</v>
      </c>
      <c r="D23" s="374">
        <v>3599054</v>
      </c>
      <c r="E23" s="373">
        <v>4341000</v>
      </c>
      <c r="F23" s="373">
        <v>3637116</v>
      </c>
    </row>
    <row r="24" spans="1:6" ht="27" customHeight="1">
      <c r="A24" s="375" t="s">
        <v>293</v>
      </c>
      <c r="B24" s="376" t="s">
        <v>294</v>
      </c>
      <c r="C24" s="373"/>
      <c r="D24" s="374">
        <v>804134</v>
      </c>
      <c r="E24" s="373"/>
      <c r="F24" s="373">
        <v>12777951</v>
      </c>
    </row>
    <row r="25" spans="1:6" ht="27" customHeight="1">
      <c r="A25" s="13" t="s">
        <v>307</v>
      </c>
      <c r="B25" s="14" t="s">
        <v>308</v>
      </c>
      <c r="C25" s="372"/>
      <c r="D25" s="374"/>
      <c r="E25" s="372"/>
      <c r="F25" s="373"/>
    </row>
    <row r="26" spans="1:6" ht="27" customHeight="1">
      <c r="A26" s="15" t="s">
        <v>139</v>
      </c>
      <c r="B26" s="14" t="s">
        <v>140</v>
      </c>
      <c r="C26" s="377">
        <v>935000</v>
      </c>
      <c r="D26" s="378"/>
      <c r="E26" s="372">
        <v>49854000</v>
      </c>
      <c r="F26" s="373"/>
    </row>
    <row r="27" spans="1:6" ht="29.25" customHeight="1">
      <c r="A27" s="15" t="s">
        <v>303</v>
      </c>
      <c r="B27" s="14" t="s">
        <v>304</v>
      </c>
      <c r="C27" s="377"/>
      <c r="D27" s="378"/>
      <c r="E27" s="372"/>
      <c r="F27" s="373">
        <v>97361</v>
      </c>
    </row>
    <row r="28" spans="1:6" ht="29.25" customHeight="1">
      <c r="A28" s="15" t="s">
        <v>305</v>
      </c>
      <c r="B28" s="14" t="s">
        <v>306</v>
      </c>
      <c r="C28" s="377"/>
      <c r="D28" s="378"/>
      <c r="E28" s="372"/>
      <c r="F28" s="373">
        <v>100203</v>
      </c>
    </row>
    <row r="29" spans="1:6" ht="29.25" customHeight="1">
      <c r="A29" s="375" t="s">
        <v>141</v>
      </c>
      <c r="B29" s="376" t="s">
        <v>142</v>
      </c>
      <c r="C29" s="373"/>
      <c r="D29" s="374">
        <v>56147</v>
      </c>
      <c r="E29" s="373">
        <v>300000</v>
      </c>
      <c r="F29" s="373">
        <v>3078714</v>
      </c>
    </row>
    <row r="30" spans="1:6" ht="29.25" customHeight="1">
      <c r="A30" s="375" t="s">
        <v>280</v>
      </c>
      <c r="B30" s="376" t="s">
        <v>281</v>
      </c>
      <c r="C30" s="373"/>
      <c r="D30" s="374">
        <v>484423</v>
      </c>
      <c r="E30" s="373"/>
      <c r="F30" s="373">
        <v>8778021</v>
      </c>
    </row>
    <row r="31" spans="1:6" ht="29.25" customHeight="1">
      <c r="A31" s="375" t="s">
        <v>118</v>
      </c>
      <c r="B31" s="376" t="s">
        <v>282</v>
      </c>
      <c r="C31" s="373"/>
      <c r="D31" s="374">
        <v>10415793</v>
      </c>
      <c r="E31" s="373"/>
      <c r="F31" s="373">
        <v>24710840</v>
      </c>
    </row>
    <row r="32" spans="1:6" ht="29.25" customHeight="1">
      <c r="A32" s="13" t="s">
        <v>285</v>
      </c>
      <c r="B32" s="14" t="s">
        <v>286</v>
      </c>
      <c r="C32" s="372">
        <v>635000</v>
      </c>
      <c r="D32" s="374">
        <v>491051</v>
      </c>
      <c r="E32" s="372">
        <v>2500000</v>
      </c>
      <c r="F32" s="373">
        <v>7105833</v>
      </c>
    </row>
    <row r="33" spans="1:6" ht="30" customHeight="1">
      <c r="A33" s="13" t="s">
        <v>143</v>
      </c>
      <c r="B33" s="14" t="s">
        <v>144</v>
      </c>
      <c r="C33" s="372"/>
      <c r="D33" s="374"/>
      <c r="E33" s="372">
        <v>3000000</v>
      </c>
      <c r="F33" s="373">
        <v>21811772</v>
      </c>
    </row>
    <row r="34" spans="1:6" ht="26.25" customHeight="1">
      <c r="A34" s="13" t="s">
        <v>145</v>
      </c>
      <c r="B34" s="14" t="s">
        <v>146</v>
      </c>
      <c r="C34" s="372"/>
      <c r="D34" s="374"/>
      <c r="E34" s="372">
        <v>2900000</v>
      </c>
      <c r="F34" s="373">
        <v>6400188</v>
      </c>
    </row>
    <row r="35" spans="1:6" ht="15.75">
      <c r="A35" s="13" t="s">
        <v>147</v>
      </c>
      <c r="B35" s="14" t="s">
        <v>148</v>
      </c>
      <c r="C35" s="372"/>
      <c r="D35" s="374"/>
      <c r="E35" s="372">
        <v>10249000</v>
      </c>
      <c r="F35" s="373">
        <v>1952750</v>
      </c>
    </row>
    <row r="36" spans="1:6" ht="27.75" customHeight="1">
      <c r="A36" s="13" t="s">
        <v>149</v>
      </c>
      <c r="B36" s="14" t="s">
        <v>150</v>
      </c>
      <c r="C36" s="372"/>
      <c r="D36" s="374"/>
      <c r="E36" s="372"/>
      <c r="F36" s="373"/>
    </row>
    <row r="37" spans="1:6" ht="27.75" customHeight="1">
      <c r="A37" s="13" t="s">
        <v>309</v>
      </c>
      <c r="B37" s="14" t="s">
        <v>310</v>
      </c>
      <c r="C37" s="372"/>
      <c r="D37" s="374"/>
      <c r="E37" s="372"/>
      <c r="F37" s="373">
        <v>20000</v>
      </c>
    </row>
    <row r="38" spans="1:6" ht="27.75" customHeight="1">
      <c r="A38" s="379" t="s">
        <v>151</v>
      </c>
      <c r="B38" s="376" t="s">
        <v>152</v>
      </c>
      <c r="C38" s="380"/>
      <c r="D38" s="378">
        <v>10000</v>
      </c>
      <c r="E38" s="373">
        <v>2000000</v>
      </c>
      <c r="F38" s="373">
        <v>4978914</v>
      </c>
    </row>
    <row r="39" spans="1:6" ht="27.75" customHeight="1">
      <c r="A39" s="15" t="s">
        <v>224</v>
      </c>
      <c r="B39" s="14" t="s">
        <v>225</v>
      </c>
      <c r="C39" s="377"/>
      <c r="D39" s="378">
        <v>211099</v>
      </c>
      <c r="E39" s="372">
        <v>10800000</v>
      </c>
      <c r="F39" s="373">
        <v>2766795</v>
      </c>
    </row>
    <row r="40" spans="1:6" ht="27.75" customHeight="1">
      <c r="A40" s="379" t="s">
        <v>252</v>
      </c>
      <c r="B40" s="376" t="s">
        <v>253</v>
      </c>
      <c r="C40" s="380">
        <v>86930000</v>
      </c>
      <c r="D40" s="378"/>
      <c r="E40" s="373"/>
      <c r="F40" s="373"/>
    </row>
    <row r="41" spans="1:6" ht="29.25" customHeight="1">
      <c r="A41" s="379" t="s">
        <v>406</v>
      </c>
      <c r="B41" s="376" t="s">
        <v>407</v>
      </c>
      <c r="C41" s="380"/>
      <c r="D41" s="378"/>
      <c r="E41" s="373"/>
      <c r="F41" s="373">
        <v>39960</v>
      </c>
    </row>
    <row r="42" spans="1:6" ht="30" customHeight="1">
      <c r="A42" s="15" t="s">
        <v>408</v>
      </c>
      <c r="B42" s="14" t="s">
        <v>409</v>
      </c>
      <c r="C42" s="377"/>
      <c r="D42" s="378">
        <v>2670787</v>
      </c>
      <c r="E42" s="372"/>
      <c r="F42" s="373">
        <v>4964949</v>
      </c>
    </row>
    <row r="43" spans="1:6" ht="30" customHeight="1">
      <c r="A43" s="15" t="s">
        <v>410</v>
      </c>
      <c r="B43" s="14" t="s">
        <v>411</v>
      </c>
      <c r="C43" s="377"/>
      <c r="D43" s="378"/>
      <c r="E43" s="372"/>
      <c r="F43" s="373">
        <v>5027267</v>
      </c>
    </row>
    <row r="44" spans="1:6" ht="15.75">
      <c r="A44" s="379" t="s">
        <v>254</v>
      </c>
      <c r="B44" s="376" t="s">
        <v>255</v>
      </c>
      <c r="C44" s="380"/>
      <c r="D44" s="378">
        <v>83522005</v>
      </c>
      <c r="E44" s="373">
        <v>78474000</v>
      </c>
      <c r="F44" s="373">
        <v>77905192</v>
      </c>
    </row>
    <row r="45" spans="1:6" ht="15.75">
      <c r="A45" s="379" t="s">
        <v>412</v>
      </c>
      <c r="B45" s="376" t="s">
        <v>413</v>
      </c>
      <c r="C45" s="380"/>
      <c r="D45" s="378"/>
      <c r="E45" s="373"/>
      <c r="F45" s="373">
        <v>138113</v>
      </c>
    </row>
    <row r="46" spans="1:6" ht="15.75">
      <c r="A46" s="379" t="s">
        <v>295</v>
      </c>
      <c r="B46" s="376" t="s">
        <v>296</v>
      </c>
      <c r="C46" s="380"/>
      <c r="D46" s="378">
        <v>13000</v>
      </c>
      <c r="E46" s="373"/>
      <c r="F46" s="373">
        <v>13000</v>
      </c>
    </row>
    <row r="47" spans="1:6" ht="15.75">
      <c r="A47" s="15"/>
      <c r="B47" s="16" t="s">
        <v>153</v>
      </c>
      <c r="C47" s="377"/>
      <c r="D47" s="381">
        <v>11195000</v>
      </c>
      <c r="E47" s="382">
        <v>11195000</v>
      </c>
      <c r="F47" s="383"/>
    </row>
    <row r="48" spans="1:6" ht="16.5" thickBot="1">
      <c r="A48" s="17"/>
      <c r="B48" s="18" t="s">
        <v>154</v>
      </c>
      <c r="C48" s="384"/>
      <c r="D48" s="385">
        <v>8711618</v>
      </c>
      <c r="E48" s="386">
        <v>32878000</v>
      </c>
      <c r="F48" s="387"/>
    </row>
    <row r="49" spans="1:6" ht="16.5" thickBot="1">
      <c r="A49" s="448" t="s">
        <v>155</v>
      </c>
      <c r="B49" s="449"/>
      <c r="C49" s="388">
        <f>SUM(C4:C48)</f>
        <v>334718000</v>
      </c>
      <c r="D49" s="389">
        <f>D4+D5+D10+D11+D12+D13+D14+D19+D23+D24+D29+D30+D31+D32+D38+D39+D42+D44+D46+D47+D48</f>
        <v>253721506</v>
      </c>
      <c r="E49" s="388">
        <f>SUM(E5:E48)</f>
        <v>334718000</v>
      </c>
      <c r="F49" s="388">
        <f>SUM(F4:F48)</f>
        <v>253721506</v>
      </c>
    </row>
  </sheetData>
  <sheetProtection/>
  <mergeCells count="3">
    <mergeCell ref="A1:F1"/>
    <mergeCell ref="A3:F3"/>
    <mergeCell ref="A49:B49"/>
  </mergeCells>
  <printOptions/>
  <pageMargins left="0.17" right="0.16" top="0.35" bottom="0.38" header="0.51" footer="0.16"/>
  <pageSetup fitToHeight="1" fitToWidth="1" horizontalDpi="200" verticalDpi="200" orientation="portrait" paperSize="8" scale="75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zoomScale="120" zoomScaleNormal="120" zoomScalePageLayoutView="0" workbookViewId="0" topLeftCell="A1">
      <selection activeCell="E12" sqref="E12"/>
    </sheetView>
  </sheetViews>
  <sheetFormatPr defaultColWidth="9.140625" defaultRowHeight="15"/>
  <cols>
    <col min="1" max="1" width="30.421875" style="122" customWidth="1"/>
    <col min="2" max="2" width="16.421875" style="21" customWidth="1"/>
    <col min="3" max="3" width="16.00390625" style="21" customWidth="1"/>
    <col min="4" max="4" width="17.00390625" style="21" customWidth="1"/>
    <col min="5" max="5" width="16.421875" style="21" customWidth="1"/>
    <col min="6" max="6" width="17.8515625" style="21" customWidth="1"/>
    <col min="7" max="7" width="16.57421875" style="21" customWidth="1"/>
    <col min="8" max="16384" width="9.140625" style="21" customWidth="1"/>
  </cols>
  <sheetData>
    <row r="1" spans="1:7" ht="24" customHeight="1">
      <c r="A1" s="450" t="s">
        <v>230</v>
      </c>
      <c r="B1" s="450"/>
      <c r="C1" s="450"/>
      <c r="D1" s="450"/>
      <c r="E1" s="450"/>
      <c r="F1" s="450"/>
      <c r="G1" s="450"/>
    </row>
    <row r="2" spans="1:7" ht="16.5" customHeight="1">
      <c r="A2" s="451" t="s">
        <v>425</v>
      </c>
      <c r="B2" s="451"/>
      <c r="C2" s="451"/>
      <c r="D2" s="451"/>
      <c r="E2" s="451"/>
      <c r="F2" s="451"/>
      <c r="G2" s="451"/>
    </row>
    <row r="3" spans="1:7" ht="24" customHeight="1">
      <c r="A3" s="452" t="s">
        <v>427</v>
      </c>
      <c r="B3" s="453"/>
      <c r="C3" s="453"/>
      <c r="D3" s="453"/>
      <c r="E3" s="453"/>
      <c r="F3" s="453"/>
      <c r="G3" s="453"/>
    </row>
    <row r="4" spans="1:7" ht="45">
      <c r="A4" s="118" t="s">
        <v>11</v>
      </c>
      <c r="B4" s="118" t="s">
        <v>428</v>
      </c>
      <c r="C4" s="118" t="s">
        <v>429</v>
      </c>
      <c r="D4" s="118" t="s">
        <v>430</v>
      </c>
      <c r="E4" s="118" t="s">
        <v>431</v>
      </c>
      <c r="F4" s="118" t="s">
        <v>432</v>
      </c>
      <c r="G4" s="118" t="s">
        <v>433</v>
      </c>
    </row>
    <row r="5" spans="1:7" s="421" customFormat="1" ht="27" customHeight="1">
      <c r="A5" s="419" t="s">
        <v>12</v>
      </c>
      <c r="B5" s="420">
        <v>243095000</v>
      </c>
      <c r="C5" s="420">
        <v>240347170</v>
      </c>
      <c r="D5" s="420">
        <v>232095000</v>
      </c>
      <c r="E5" s="420">
        <v>235097170</v>
      </c>
      <c r="F5" s="420">
        <v>11000000</v>
      </c>
      <c r="G5" s="420">
        <v>5250000</v>
      </c>
    </row>
    <row r="6" spans="1:7" s="421" customFormat="1" ht="26.25" customHeight="1">
      <c r="A6" s="419" t="s">
        <v>13</v>
      </c>
      <c r="B6" s="420">
        <v>252065222</v>
      </c>
      <c r="C6" s="420">
        <v>237218512</v>
      </c>
      <c r="D6" s="420">
        <v>122868222</v>
      </c>
      <c r="E6" s="420">
        <v>127324862</v>
      </c>
      <c r="F6" s="420">
        <v>129197000</v>
      </c>
      <c r="G6" s="420">
        <v>109893650</v>
      </c>
    </row>
    <row r="7" spans="1:7" s="421" customFormat="1" ht="24.75" customHeight="1">
      <c r="A7" s="419" t="s">
        <v>14</v>
      </c>
      <c r="B7" s="422"/>
      <c r="C7" s="423"/>
      <c r="D7" s="420"/>
      <c r="E7" s="420"/>
      <c r="F7" s="420">
        <f>F5-F6</f>
        <v>-118197000</v>
      </c>
      <c r="G7" s="420">
        <f>G5-G6</f>
        <v>-104643650</v>
      </c>
    </row>
    <row r="8" spans="1:7" s="421" customFormat="1" ht="23.25" customHeight="1">
      <c r="A8" s="419" t="s">
        <v>15</v>
      </c>
      <c r="B8" s="420">
        <f>B5-B6</f>
        <v>-8970222</v>
      </c>
      <c r="C8" s="420">
        <f>C5-C6</f>
        <v>3128658</v>
      </c>
      <c r="D8" s="420">
        <f>D5-D6</f>
        <v>109226778</v>
      </c>
      <c r="E8" s="420">
        <f>E5-E6</f>
        <v>107772308</v>
      </c>
      <c r="F8" s="420"/>
      <c r="G8" s="420"/>
    </row>
    <row r="9" spans="1:9" s="421" customFormat="1" ht="30">
      <c r="A9" s="419" t="s">
        <v>16</v>
      </c>
      <c r="B9" s="420">
        <v>91623000</v>
      </c>
      <c r="C9" s="420">
        <v>83522005</v>
      </c>
      <c r="D9" s="420"/>
      <c r="E9" s="420"/>
      <c r="F9" s="420">
        <v>91623000</v>
      </c>
      <c r="G9" s="420">
        <v>83522005</v>
      </c>
      <c r="I9" s="424"/>
    </row>
    <row r="10" spans="1:9" s="421" customFormat="1" ht="30">
      <c r="A10" s="419" t="s">
        <v>110</v>
      </c>
      <c r="B10" s="420">
        <f>B8+B9</f>
        <v>82652778</v>
      </c>
      <c r="C10" s="420">
        <f>C8+C9</f>
        <v>86650663</v>
      </c>
      <c r="D10" s="420">
        <f>D8+D9</f>
        <v>109226778</v>
      </c>
      <c r="E10" s="420">
        <f>E8+E9</f>
        <v>107772308</v>
      </c>
      <c r="F10" s="420">
        <f>F7+F9</f>
        <v>-26574000</v>
      </c>
      <c r="G10" s="420">
        <f>G7+G9</f>
        <v>-21121645</v>
      </c>
      <c r="I10" s="424"/>
    </row>
    <row r="11" spans="1:9" s="421" customFormat="1" ht="30">
      <c r="A11" s="419" t="s">
        <v>256</v>
      </c>
      <c r="B11" s="420">
        <v>4178778</v>
      </c>
      <c r="C11" s="420">
        <v>8176663</v>
      </c>
      <c r="D11" s="420">
        <v>4178778</v>
      </c>
      <c r="E11" s="420">
        <v>8176663</v>
      </c>
      <c r="F11" s="420"/>
      <c r="G11" s="420"/>
      <c r="I11" s="424"/>
    </row>
    <row r="12" spans="1:9" s="421" customFormat="1" ht="30">
      <c r="A12" s="419" t="s">
        <v>329</v>
      </c>
      <c r="B12" s="420"/>
      <c r="C12" s="420"/>
      <c r="D12" s="420"/>
      <c r="E12" s="420"/>
      <c r="F12" s="420"/>
      <c r="G12" s="420"/>
      <c r="I12" s="424"/>
    </row>
    <row r="13" spans="1:7" s="421" customFormat="1" ht="45">
      <c r="A13" s="419" t="s">
        <v>46</v>
      </c>
      <c r="B13" s="420">
        <v>78474000</v>
      </c>
      <c r="C13" s="420">
        <v>78474000</v>
      </c>
      <c r="D13" s="420">
        <v>78474000</v>
      </c>
      <c r="E13" s="420">
        <v>78474000</v>
      </c>
      <c r="F13" s="420"/>
      <c r="G13" s="420"/>
    </row>
    <row r="14" spans="1:7" s="421" customFormat="1" ht="60">
      <c r="A14" s="419" t="s">
        <v>257</v>
      </c>
      <c r="B14" s="420"/>
      <c r="C14" s="420"/>
      <c r="D14" s="420">
        <f>D10-D11-D13</f>
        <v>26574000</v>
      </c>
      <c r="E14" s="420">
        <f>E10-E11+E12-E13</f>
        <v>21121645</v>
      </c>
      <c r="F14" s="420">
        <f>F10</f>
        <v>-26574000</v>
      </c>
      <c r="G14" s="420">
        <f>G10</f>
        <v>-21121645</v>
      </c>
    </row>
    <row r="15" spans="1:7" ht="15">
      <c r="A15" s="120" t="s">
        <v>17</v>
      </c>
      <c r="B15" s="119">
        <f>B6+B11+B13</f>
        <v>334718000</v>
      </c>
      <c r="C15" s="119">
        <f>C5+C9+C12</f>
        <v>323869175</v>
      </c>
      <c r="D15" s="119">
        <f>D6+D11+D13</f>
        <v>205521000</v>
      </c>
      <c r="E15" s="119">
        <f>E6+E11+E13</f>
        <v>213975525</v>
      </c>
      <c r="F15" s="119">
        <f>F6</f>
        <v>129197000</v>
      </c>
      <c r="G15" s="119">
        <f>G6</f>
        <v>109893650</v>
      </c>
    </row>
    <row r="16" spans="1:7" ht="15">
      <c r="A16" s="120" t="s">
        <v>18</v>
      </c>
      <c r="B16" s="119">
        <f>B5+B9</f>
        <v>334718000</v>
      </c>
      <c r="C16" s="119">
        <f>C6+C11+C13</f>
        <v>323869175</v>
      </c>
      <c r="D16" s="119">
        <f>D5+D9</f>
        <v>232095000</v>
      </c>
      <c r="E16" s="119">
        <f>E5+E9+E12</f>
        <v>235097170</v>
      </c>
      <c r="F16" s="119">
        <f>F5+F9</f>
        <v>102623000</v>
      </c>
      <c r="G16" s="119">
        <f>G5+G9</f>
        <v>88772005</v>
      </c>
    </row>
    <row r="17" spans="1:7" ht="15">
      <c r="A17" s="121"/>
      <c r="B17" s="24"/>
      <c r="C17" s="24"/>
      <c r="D17" s="24"/>
      <c r="E17" s="24"/>
      <c r="F17" s="24"/>
      <c r="G17" s="24"/>
    </row>
    <row r="18" spans="4:6" ht="12.75">
      <c r="D18" s="69"/>
      <c r="E18" s="69"/>
      <c r="F18" s="69"/>
    </row>
    <row r="20" spans="4:6" ht="12.75">
      <c r="D20" s="69"/>
      <c r="E20" s="69"/>
      <c r="F20" s="69"/>
    </row>
    <row r="23" spans="4:6" ht="12.75">
      <c r="D23" s="69"/>
      <c r="E23" s="69"/>
      <c r="F23" s="69"/>
    </row>
  </sheetData>
  <sheetProtection/>
  <mergeCells count="3">
    <mergeCell ref="A1:G1"/>
    <mergeCell ref="A2:G2"/>
    <mergeCell ref="A3:G3"/>
  </mergeCells>
  <printOptions/>
  <pageMargins left="0.8" right="0.2362204724409449" top="0.54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0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49.28125" style="19" customWidth="1"/>
    <col min="2" max="2" width="18.140625" style="19" customWidth="1"/>
    <col min="3" max="3" width="18.28125" style="19" customWidth="1"/>
    <col min="4" max="4" width="13.57421875" style="19" customWidth="1"/>
    <col min="5" max="5" width="14.28125" style="19" customWidth="1"/>
    <col min="6" max="6" width="13.28125" style="19" customWidth="1"/>
    <col min="7" max="16384" width="9.140625" style="19" customWidth="1"/>
  </cols>
  <sheetData>
    <row r="1" spans="1:6" ht="58.5" customHeight="1">
      <c r="A1" s="454" t="s">
        <v>424</v>
      </c>
      <c r="B1" s="454"/>
      <c r="C1" s="454"/>
      <c r="D1" s="454"/>
      <c r="E1" s="454"/>
      <c r="F1" s="454"/>
    </row>
    <row r="2" spans="1:6" ht="15.75">
      <c r="A2" s="455" t="s">
        <v>416</v>
      </c>
      <c r="B2" s="456"/>
      <c r="C2" s="456"/>
      <c r="D2" s="456"/>
      <c r="E2" s="456"/>
      <c r="F2" s="457"/>
    </row>
    <row r="3" spans="1:6" ht="15">
      <c r="A3" s="218" t="s">
        <v>11</v>
      </c>
      <c r="B3" s="218" t="s">
        <v>422</v>
      </c>
      <c r="C3" s="218" t="s">
        <v>423</v>
      </c>
      <c r="D3" s="218">
        <v>2018</v>
      </c>
      <c r="E3" s="218">
        <v>2019</v>
      </c>
      <c r="F3" s="218">
        <v>2020</v>
      </c>
    </row>
    <row r="4" spans="1:6" s="408" customFormat="1" ht="15">
      <c r="A4" s="406" t="s">
        <v>104</v>
      </c>
      <c r="B4" s="407">
        <v>118221000</v>
      </c>
      <c r="C4" s="407">
        <v>121223170</v>
      </c>
      <c r="D4" s="407">
        <f>B4*1.00001</f>
        <v>118222182.21000001</v>
      </c>
      <c r="E4" s="407">
        <f>B4*1.00011</f>
        <v>118234004.31</v>
      </c>
      <c r="F4" s="407">
        <f>B4*1.000122</f>
        <v>118235422.962</v>
      </c>
    </row>
    <row r="5" spans="1:6" s="410" customFormat="1" ht="15" customHeight="1">
      <c r="A5" s="406" t="s">
        <v>106</v>
      </c>
      <c r="B5" s="409">
        <v>91930000</v>
      </c>
      <c r="C5" s="409">
        <v>91930000</v>
      </c>
      <c r="D5" s="407">
        <f aca="true" t="shared" si="0" ref="D5:D30">B5*1.00001</f>
        <v>91930919.30000001</v>
      </c>
      <c r="E5" s="407">
        <f aca="true" t="shared" si="1" ref="E5:E30">B5*1.00011</f>
        <v>91940112.30000001</v>
      </c>
      <c r="F5" s="407">
        <f aca="true" t="shared" si="2" ref="F5:F30">B5*1.000122</f>
        <v>91941215.46</v>
      </c>
    </row>
    <row r="6" spans="1:6" s="410" customFormat="1" ht="15">
      <c r="A6" s="406" t="s">
        <v>189</v>
      </c>
      <c r="B6" s="409">
        <v>20944000</v>
      </c>
      <c r="C6" s="409">
        <v>20944000</v>
      </c>
      <c r="D6" s="407">
        <f t="shared" si="0"/>
        <v>20944209.44</v>
      </c>
      <c r="E6" s="407">
        <f t="shared" si="1"/>
        <v>20946303.84</v>
      </c>
      <c r="F6" s="407">
        <f t="shared" si="2"/>
        <v>20946555.167999998</v>
      </c>
    </row>
    <row r="7" spans="1:6" s="408" customFormat="1" ht="15">
      <c r="A7" s="406" t="s">
        <v>190</v>
      </c>
      <c r="B7" s="409"/>
      <c r="C7" s="409"/>
      <c r="D7" s="407">
        <f t="shared" si="0"/>
        <v>0</v>
      </c>
      <c r="E7" s="407">
        <f t="shared" si="1"/>
        <v>0</v>
      </c>
      <c r="F7" s="407">
        <f t="shared" si="2"/>
        <v>0</v>
      </c>
    </row>
    <row r="8" spans="1:6" s="408" customFormat="1" ht="15">
      <c r="A8" s="406" t="s">
        <v>208</v>
      </c>
      <c r="B8" s="409">
        <v>1000000</v>
      </c>
      <c r="C8" s="409">
        <v>1000000</v>
      </c>
      <c r="D8" s="407">
        <f t="shared" si="0"/>
        <v>1000010.0000000001</v>
      </c>
      <c r="E8" s="407">
        <f t="shared" si="1"/>
        <v>1000110</v>
      </c>
      <c r="F8" s="407">
        <f t="shared" si="2"/>
        <v>1000122</v>
      </c>
    </row>
    <row r="9" spans="1:6" s="408" customFormat="1" ht="15">
      <c r="A9" s="406" t="s">
        <v>277</v>
      </c>
      <c r="B9" s="409"/>
      <c r="C9" s="409"/>
      <c r="D9" s="407"/>
      <c r="E9" s="407"/>
      <c r="F9" s="407"/>
    </row>
    <row r="10" spans="1:6" s="408" customFormat="1" ht="15">
      <c r="A10" s="411" t="s">
        <v>189</v>
      </c>
      <c r="B10" s="412">
        <f>SUM(B4:B8)</f>
        <v>232095000</v>
      </c>
      <c r="C10" s="412">
        <f>C4+C5+C6+C7+C8+C9</f>
        <v>235097170</v>
      </c>
      <c r="D10" s="407">
        <f t="shared" si="0"/>
        <v>232097320.95000002</v>
      </c>
      <c r="E10" s="407">
        <f t="shared" si="1"/>
        <v>232120530.45000002</v>
      </c>
      <c r="F10" s="407">
        <f t="shared" si="2"/>
        <v>232123315.59</v>
      </c>
    </row>
    <row r="11" spans="1:6" s="416" customFormat="1" ht="15.75" customHeight="1">
      <c r="A11" s="413" t="s">
        <v>92</v>
      </c>
      <c r="B11" s="414">
        <v>23782000</v>
      </c>
      <c r="C11" s="414">
        <v>28903092</v>
      </c>
      <c r="D11" s="415">
        <f t="shared" si="0"/>
        <v>23782237.82</v>
      </c>
      <c r="E11" s="415">
        <f t="shared" si="1"/>
        <v>23784616.02</v>
      </c>
      <c r="F11" s="415">
        <f t="shared" si="2"/>
        <v>23784901.404</v>
      </c>
    </row>
    <row r="12" spans="1:6" s="416" customFormat="1" ht="30">
      <c r="A12" s="413" t="s">
        <v>191</v>
      </c>
      <c r="B12" s="414">
        <v>4804000</v>
      </c>
      <c r="C12" s="414">
        <v>5634000</v>
      </c>
      <c r="D12" s="415">
        <f t="shared" si="0"/>
        <v>4804048.04</v>
      </c>
      <c r="E12" s="415">
        <f t="shared" si="1"/>
        <v>4804528.44</v>
      </c>
      <c r="F12" s="415">
        <f t="shared" si="2"/>
        <v>4804586.0879999995</v>
      </c>
    </row>
    <row r="13" spans="1:6" s="416" customFormat="1" ht="15">
      <c r="A13" s="413" t="s">
        <v>97</v>
      </c>
      <c r="B13" s="414">
        <v>67730000</v>
      </c>
      <c r="C13" s="414">
        <v>72013053</v>
      </c>
      <c r="D13" s="415">
        <f t="shared" si="0"/>
        <v>67730677.3</v>
      </c>
      <c r="E13" s="415">
        <f t="shared" si="1"/>
        <v>67737450.3</v>
      </c>
      <c r="F13" s="415">
        <f t="shared" si="2"/>
        <v>67738263.06</v>
      </c>
    </row>
    <row r="14" spans="1:6" s="416" customFormat="1" ht="15">
      <c r="A14" s="413" t="s">
        <v>98</v>
      </c>
      <c r="B14" s="414">
        <v>3516000</v>
      </c>
      <c r="C14" s="414">
        <v>3546000</v>
      </c>
      <c r="D14" s="415">
        <f t="shared" si="0"/>
        <v>3516035.16</v>
      </c>
      <c r="E14" s="415">
        <f t="shared" si="1"/>
        <v>3516386.7600000002</v>
      </c>
      <c r="F14" s="415">
        <f t="shared" si="2"/>
        <v>3516428.952</v>
      </c>
    </row>
    <row r="15" spans="1:6" s="416" customFormat="1" ht="15">
      <c r="A15" s="413" t="s">
        <v>99</v>
      </c>
      <c r="B15" s="414">
        <v>23036222</v>
      </c>
      <c r="C15" s="414">
        <v>17228717</v>
      </c>
      <c r="D15" s="415">
        <f t="shared" si="0"/>
        <v>23036452.36222</v>
      </c>
      <c r="E15" s="415">
        <f t="shared" si="1"/>
        <v>23038755.98442</v>
      </c>
      <c r="F15" s="415">
        <f t="shared" si="2"/>
        <v>23039032.419083998</v>
      </c>
    </row>
    <row r="16" spans="1:6" s="416" customFormat="1" ht="15">
      <c r="A16" s="413" t="s">
        <v>192</v>
      </c>
      <c r="B16" s="414"/>
      <c r="C16" s="414"/>
      <c r="D16" s="415">
        <f t="shared" si="0"/>
        <v>0</v>
      </c>
      <c r="E16" s="415">
        <f t="shared" si="1"/>
        <v>0</v>
      </c>
      <c r="F16" s="415">
        <f t="shared" si="2"/>
        <v>0</v>
      </c>
    </row>
    <row r="17" spans="1:6" s="416" customFormat="1" ht="15">
      <c r="A17" s="413" t="s">
        <v>258</v>
      </c>
      <c r="B17" s="414">
        <v>4178778</v>
      </c>
      <c r="C17" s="414">
        <v>8176663</v>
      </c>
      <c r="D17" s="415">
        <f t="shared" si="0"/>
        <v>4178819.7877800004</v>
      </c>
      <c r="E17" s="415">
        <f t="shared" si="1"/>
        <v>4179237.6655800003</v>
      </c>
      <c r="F17" s="415">
        <f t="shared" si="2"/>
        <v>4179287.810916</v>
      </c>
    </row>
    <row r="18" spans="1:6" s="416" customFormat="1" ht="15">
      <c r="A18" s="413" t="s">
        <v>194</v>
      </c>
      <c r="B18" s="414">
        <v>78474000</v>
      </c>
      <c r="C18" s="414">
        <v>78474000</v>
      </c>
      <c r="D18" s="415">
        <f t="shared" si="0"/>
        <v>78474784.74000001</v>
      </c>
      <c r="E18" s="415">
        <f t="shared" si="1"/>
        <v>78482632.14</v>
      </c>
      <c r="F18" s="415">
        <f t="shared" si="2"/>
        <v>78483573.828</v>
      </c>
    </row>
    <row r="19" spans="1:6" ht="15">
      <c r="A19" s="219" t="s">
        <v>168</v>
      </c>
      <c r="B19" s="220">
        <f>SUM(B11:B18)</f>
        <v>205521000</v>
      </c>
      <c r="C19" s="220">
        <f>SUM(C11:C18)</f>
        <v>213975525</v>
      </c>
      <c r="D19" s="125">
        <f t="shared" si="0"/>
        <v>205523055.21</v>
      </c>
      <c r="E19" s="125">
        <f t="shared" si="1"/>
        <v>205543607.31</v>
      </c>
      <c r="F19" s="125">
        <f t="shared" si="2"/>
        <v>205546073.56199998</v>
      </c>
    </row>
    <row r="20" spans="1:6" s="416" customFormat="1" ht="15">
      <c r="A20" s="413" t="s">
        <v>244</v>
      </c>
      <c r="B20" s="414"/>
      <c r="C20" s="414"/>
      <c r="D20" s="415">
        <f t="shared" si="0"/>
        <v>0</v>
      </c>
      <c r="E20" s="415">
        <f t="shared" si="1"/>
        <v>0</v>
      </c>
      <c r="F20" s="415">
        <f t="shared" si="2"/>
        <v>0</v>
      </c>
    </row>
    <row r="21" spans="1:6" s="416" customFormat="1" ht="15">
      <c r="A21" s="413" t="s">
        <v>223</v>
      </c>
      <c r="B21" s="414"/>
      <c r="C21" s="414"/>
      <c r="D21" s="415">
        <f t="shared" si="0"/>
        <v>0</v>
      </c>
      <c r="E21" s="415">
        <f t="shared" si="1"/>
        <v>0</v>
      </c>
      <c r="F21" s="415">
        <f t="shared" si="2"/>
        <v>0</v>
      </c>
    </row>
    <row r="22" spans="1:6" s="416" customFormat="1" ht="16.5" customHeight="1">
      <c r="A22" s="413" t="s">
        <v>330</v>
      </c>
      <c r="B22" s="414"/>
      <c r="C22" s="414"/>
      <c r="D22" s="415"/>
      <c r="E22" s="415"/>
      <c r="F22" s="415"/>
    </row>
    <row r="23" spans="1:6" s="416" customFormat="1" ht="15">
      <c r="A23" s="417" t="s">
        <v>169</v>
      </c>
      <c r="B23" s="418"/>
      <c r="C23" s="418"/>
      <c r="D23" s="415">
        <f t="shared" si="0"/>
        <v>0</v>
      </c>
      <c r="E23" s="415">
        <f t="shared" si="1"/>
        <v>0</v>
      </c>
      <c r="F23" s="415">
        <f t="shared" si="2"/>
        <v>0</v>
      </c>
    </row>
    <row r="24" spans="1:6" s="416" customFormat="1" ht="15">
      <c r="A24" s="413" t="s">
        <v>193</v>
      </c>
      <c r="B24" s="414">
        <v>32878000</v>
      </c>
      <c r="C24" s="414"/>
      <c r="D24" s="415">
        <f t="shared" si="0"/>
        <v>32878328.78</v>
      </c>
      <c r="E24" s="415">
        <f t="shared" si="1"/>
        <v>32881616.580000002</v>
      </c>
      <c r="F24" s="415">
        <f t="shared" si="2"/>
        <v>32882011.116</v>
      </c>
    </row>
    <row r="25" spans="1:6" s="416" customFormat="1" ht="15">
      <c r="A25" s="413" t="s">
        <v>100</v>
      </c>
      <c r="B25" s="414">
        <v>86319000</v>
      </c>
      <c r="C25" s="414">
        <v>81269769</v>
      </c>
      <c r="D25" s="415">
        <f t="shared" si="0"/>
        <v>86319863.19000001</v>
      </c>
      <c r="E25" s="415">
        <f t="shared" si="1"/>
        <v>86328495.09</v>
      </c>
      <c r="F25" s="415">
        <f t="shared" si="2"/>
        <v>86329530.918</v>
      </c>
    </row>
    <row r="26" spans="1:6" s="416" customFormat="1" ht="15">
      <c r="A26" s="413" t="s">
        <v>163</v>
      </c>
      <c r="B26" s="414">
        <v>10000000</v>
      </c>
      <c r="C26" s="414">
        <v>28093881</v>
      </c>
      <c r="D26" s="415">
        <f t="shared" si="0"/>
        <v>10000100</v>
      </c>
      <c r="E26" s="415">
        <f t="shared" si="1"/>
        <v>10001100</v>
      </c>
      <c r="F26" s="415">
        <f t="shared" si="2"/>
        <v>10001220</v>
      </c>
    </row>
    <row r="27" spans="1:6" s="416" customFormat="1" ht="15">
      <c r="A27" s="413" t="s">
        <v>164</v>
      </c>
      <c r="B27" s="414"/>
      <c r="C27" s="414">
        <v>530000</v>
      </c>
      <c r="D27" s="415">
        <f t="shared" si="0"/>
        <v>0</v>
      </c>
      <c r="E27" s="415">
        <f t="shared" si="1"/>
        <v>0</v>
      </c>
      <c r="F27" s="415">
        <f t="shared" si="2"/>
        <v>0</v>
      </c>
    </row>
    <row r="28" spans="1:6" s="416" customFormat="1" ht="15">
      <c r="A28" s="417" t="s">
        <v>170</v>
      </c>
      <c r="B28" s="418">
        <f>SUM(B24:B27)</f>
        <v>129197000</v>
      </c>
      <c r="C28" s="418">
        <f>SUM(C24:C27)</f>
        <v>109893650</v>
      </c>
      <c r="D28" s="415">
        <f t="shared" si="0"/>
        <v>129198291.97000001</v>
      </c>
      <c r="E28" s="415">
        <f t="shared" si="1"/>
        <v>129211211.67</v>
      </c>
      <c r="F28" s="415">
        <f t="shared" si="2"/>
        <v>129212762.034</v>
      </c>
    </row>
    <row r="29" spans="1:6" ht="15">
      <c r="A29" s="219" t="s">
        <v>171</v>
      </c>
      <c r="B29" s="220">
        <f>B10+B23</f>
        <v>232095000</v>
      </c>
      <c r="C29" s="220">
        <f>C10+C23</f>
        <v>235097170</v>
      </c>
      <c r="D29" s="125">
        <f t="shared" si="0"/>
        <v>232097320.95000002</v>
      </c>
      <c r="E29" s="125">
        <f t="shared" si="1"/>
        <v>232120530.45000002</v>
      </c>
      <c r="F29" s="125">
        <f t="shared" si="2"/>
        <v>232123315.59</v>
      </c>
    </row>
    <row r="30" spans="1:6" ht="15">
      <c r="A30" s="219" t="s">
        <v>172</v>
      </c>
      <c r="B30" s="220">
        <f>B19+B28</f>
        <v>334718000</v>
      </c>
      <c r="C30" s="220">
        <f>C19+C28</f>
        <v>323869175</v>
      </c>
      <c r="D30" s="125">
        <f t="shared" si="0"/>
        <v>334721347.18</v>
      </c>
      <c r="E30" s="125">
        <f t="shared" si="1"/>
        <v>334754818.98</v>
      </c>
      <c r="F30" s="125">
        <f t="shared" si="2"/>
        <v>334758835.59599996</v>
      </c>
    </row>
  </sheetData>
  <sheetProtection/>
  <mergeCells count="2">
    <mergeCell ref="A1:F1"/>
    <mergeCell ref="A2:F2"/>
  </mergeCells>
  <printOptions/>
  <pageMargins left="0.2755905511811024" right="0.1968503937007874" top="0.4724409448818898" bottom="0.7480314960629921" header="0.31496062992125984" footer="0.31496062992125984"/>
  <pageSetup fitToHeight="1" fitToWidth="1"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0"/>
  <sheetViews>
    <sheetView zoomScale="90" zoomScaleNormal="90" zoomScalePageLayoutView="0" workbookViewId="0" topLeftCell="A1">
      <selection activeCell="V2" sqref="V2"/>
    </sheetView>
  </sheetViews>
  <sheetFormatPr defaultColWidth="9.140625" defaultRowHeight="15"/>
  <cols>
    <col min="1" max="1" width="9.140625" style="22" customWidth="1"/>
    <col min="2" max="2" width="10.140625" style="21" bestFit="1" customWidth="1"/>
    <col min="3" max="5" width="9.140625" style="21" customWidth="1"/>
    <col min="6" max="6" width="5.140625" style="21" customWidth="1"/>
    <col min="7" max="7" width="16.00390625" style="21" customWidth="1"/>
    <col min="8" max="8" width="13.57421875" style="21" customWidth="1"/>
    <col min="9" max="9" width="9.140625" style="21" hidden="1" customWidth="1"/>
    <col min="10" max="10" width="14.140625" style="21" customWidth="1"/>
    <col min="11" max="11" width="9.140625" style="21" customWidth="1"/>
    <col min="12" max="12" width="5.8515625" style="21" customWidth="1"/>
    <col min="13" max="13" width="13.421875" style="21" customWidth="1"/>
    <col min="14" max="14" width="9.140625" style="21" customWidth="1"/>
    <col min="15" max="15" width="5.140625" style="21" customWidth="1"/>
    <col min="16" max="16" width="14.57421875" style="21" customWidth="1"/>
    <col min="17" max="17" width="9.140625" style="21" customWidth="1"/>
    <col min="18" max="18" width="6.00390625" style="21" customWidth="1"/>
    <col min="19" max="19" width="14.00390625" style="21" customWidth="1"/>
    <col min="20" max="16384" width="9.140625" style="1" customWidth="1"/>
  </cols>
  <sheetData>
    <row r="1" spans="1:21" s="4" customFormat="1" ht="66" customHeight="1">
      <c r="A1" s="222"/>
      <c r="B1" s="465" t="s">
        <v>434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6"/>
      <c r="N1" s="466"/>
      <c r="O1" s="467" t="s">
        <v>231</v>
      </c>
      <c r="P1" s="467"/>
      <c r="Q1" s="467"/>
      <c r="R1" s="223"/>
      <c r="S1" s="224"/>
      <c r="T1" s="20"/>
      <c r="U1" s="20"/>
    </row>
    <row r="2" spans="1:21" s="143" customFormat="1" ht="30">
      <c r="A2" s="221" t="s">
        <v>195</v>
      </c>
      <c r="B2" s="464" t="s">
        <v>11</v>
      </c>
      <c r="C2" s="468"/>
      <c r="D2" s="468"/>
      <c r="E2" s="464" t="s">
        <v>196</v>
      </c>
      <c r="F2" s="464"/>
      <c r="G2" s="221" t="s">
        <v>339</v>
      </c>
      <c r="H2" s="464" t="s">
        <v>197</v>
      </c>
      <c r="I2" s="464"/>
      <c r="J2" s="221" t="s">
        <v>340</v>
      </c>
      <c r="K2" s="464" t="s">
        <v>198</v>
      </c>
      <c r="L2" s="464"/>
      <c r="M2" s="221" t="s">
        <v>341</v>
      </c>
      <c r="N2" s="464" t="s">
        <v>199</v>
      </c>
      <c r="O2" s="464"/>
      <c r="P2" s="221" t="s">
        <v>342</v>
      </c>
      <c r="Q2" s="464" t="s">
        <v>89</v>
      </c>
      <c r="R2" s="464"/>
      <c r="S2" s="221" t="s">
        <v>343</v>
      </c>
      <c r="T2" s="142"/>
      <c r="U2" s="142"/>
    </row>
    <row r="3" spans="1:21" ht="15">
      <c r="A3" s="463" t="s">
        <v>157</v>
      </c>
      <c r="B3" s="463"/>
      <c r="C3" s="463"/>
      <c r="D3" s="463"/>
      <c r="E3" s="458"/>
      <c r="F3" s="458"/>
      <c r="G3" s="150"/>
      <c r="H3" s="458"/>
      <c r="I3" s="458"/>
      <c r="J3" s="150"/>
      <c r="K3" s="458"/>
      <c r="L3" s="458"/>
      <c r="M3" s="150"/>
      <c r="N3" s="458"/>
      <c r="O3" s="458"/>
      <c r="P3" s="150"/>
      <c r="Q3" s="458"/>
      <c r="R3" s="458"/>
      <c r="S3" s="153"/>
      <c r="T3" s="21"/>
      <c r="U3" s="21"/>
    </row>
    <row r="4" spans="1:21" s="391" customFormat="1" ht="26.25" customHeight="1">
      <c r="A4" s="141" t="s">
        <v>27</v>
      </c>
      <c r="B4" s="462" t="s">
        <v>104</v>
      </c>
      <c r="C4" s="462"/>
      <c r="D4" s="462"/>
      <c r="E4" s="458">
        <f>Q4/4</f>
        <v>29555250</v>
      </c>
      <c r="F4" s="458"/>
      <c r="G4" s="150">
        <f>S4/4</f>
        <v>30305792.5</v>
      </c>
      <c r="H4" s="458">
        <f>E4</f>
        <v>29555250</v>
      </c>
      <c r="I4" s="458"/>
      <c r="J4" s="150">
        <f>G4</f>
        <v>30305792.5</v>
      </c>
      <c r="K4" s="458">
        <f>H4</f>
        <v>29555250</v>
      </c>
      <c r="L4" s="458"/>
      <c r="M4" s="150">
        <f>J4</f>
        <v>30305792.5</v>
      </c>
      <c r="N4" s="458">
        <f>K4</f>
        <v>29555250</v>
      </c>
      <c r="O4" s="458"/>
      <c r="P4" s="150">
        <f>M4</f>
        <v>30305792.5</v>
      </c>
      <c r="Q4" s="458">
        <v>118221000</v>
      </c>
      <c r="R4" s="458"/>
      <c r="S4" s="153">
        <v>121223170</v>
      </c>
      <c r="T4" s="390"/>
      <c r="U4" s="390"/>
    </row>
    <row r="5" spans="1:21" s="391" customFormat="1" ht="26.25" customHeight="1">
      <c r="A5" s="141" t="s">
        <v>395</v>
      </c>
      <c r="B5" s="469" t="s">
        <v>394</v>
      </c>
      <c r="C5" s="470"/>
      <c r="D5" s="471"/>
      <c r="E5" s="472"/>
      <c r="F5" s="473"/>
      <c r="G5" s="150"/>
      <c r="H5" s="150"/>
      <c r="I5" s="150"/>
      <c r="J5" s="150"/>
      <c r="K5" s="472"/>
      <c r="L5" s="473"/>
      <c r="M5" s="150"/>
      <c r="N5" s="472"/>
      <c r="O5" s="473"/>
      <c r="P5" s="150"/>
      <c r="Q5" s="472">
        <v>7000000</v>
      </c>
      <c r="R5" s="473"/>
      <c r="S5" s="153">
        <v>1250000</v>
      </c>
      <c r="T5" s="390"/>
      <c r="U5" s="390"/>
    </row>
    <row r="6" spans="1:21" s="391" customFormat="1" ht="15">
      <c r="A6" s="141" t="s">
        <v>35</v>
      </c>
      <c r="B6" s="461" t="s">
        <v>106</v>
      </c>
      <c r="C6" s="461"/>
      <c r="D6" s="461"/>
      <c r="E6" s="458">
        <f>Q6/4</f>
        <v>22982500</v>
      </c>
      <c r="F6" s="458"/>
      <c r="G6" s="150">
        <f>E6</f>
        <v>22982500</v>
      </c>
      <c r="H6" s="458">
        <f>G6</f>
        <v>22982500</v>
      </c>
      <c r="I6" s="458"/>
      <c r="J6" s="150">
        <f>G6</f>
        <v>22982500</v>
      </c>
      <c r="K6" s="458">
        <f>J6</f>
        <v>22982500</v>
      </c>
      <c r="L6" s="458"/>
      <c r="M6" s="150">
        <f>K6</f>
        <v>22982500</v>
      </c>
      <c r="N6" s="458">
        <f>M6</f>
        <v>22982500</v>
      </c>
      <c r="O6" s="458"/>
      <c r="P6" s="150">
        <f>N6</f>
        <v>22982500</v>
      </c>
      <c r="Q6" s="458">
        <v>91930000</v>
      </c>
      <c r="R6" s="458"/>
      <c r="S6" s="153">
        <v>91930000</v>
      </c>
      <c r="T6" s="390"/>
      <c r="U6" s="390"/>
    </row>
    <row r="7" spans="1:21" s="391" customFormat="1" ht="15">
      <c r="A7" s="141" t="s">
        <v>39</v>
      </c>
      <c r="B7" s="461" t="s">
        <v>189</v>
      </c>
      <c r="C7" s="461"/>
      <c r="D7" s="461"/>
      <c r="E7" s="458">
        <f>Q7/4</f>
        <v>5236000</v>
      </c>
      <c r="F7" s="458"/>
      <c r="G7" s="150">
        <f>S7/4</f>
        <v>5236000</v>
      </c>
      <c r="H7" s="458">
        <f>G7</f>
        <v>5236000</v>
      </c>
      <c r="I7" s="458"/>
      <c r="J7" s="150">
        <f>H7</f>
        <v>5236000</v>
      </c>
      <c r="K7" s="458">
        <f>J7</f>
        <v>5236000</v>
      </c>
      <c r="L7" s="458"/>
      <c r="M7" s="150">
        <f>K7</f>
        <v>5236000</v>
      </c>
      <c r="N7" s="458">
        <f>M7</f>
        <v>5236000</v>
      </c>
      <c r="O7" s="458"/>
      <c r="P7" s="150">
        <f>N7</f>
        <v>5236000</v>
      </c>
      <c r="Q7" s="458">
        <v>20944000</v>
      </c>
      <c r="R7" s="458"/>
      <c r="S7" s="155">
        <v>20944000</v>
      </c>
      <c r="T7" s="392"/>
      <c r="U7" s="390"/>
    </row>
    <row r="8" spans="1:21" s="391" customFormat="1" ht="30" customHeight="1">
      <c r="A8" s="141" t="s">
        <v>209</v>
      </c>
      <c r="B8" s="462" t="s">
        <v>208</v>
      </c>
      <c r="C8" s="462"/>
      <c r="D8" s="462"/>
      <c r="E8" s="458">
        <f>Q8/4</f>
        <v>250000</v>
      </c>
      <c r="F8" s="458"/>
      <c r="G8" s="150">
        <f>S8/4</f>
        <v>250000</v>
      </c>
      <c r="H8" s="458">
        <v>250000</v>
      </c>
      <c r="I8" s="458"/>
      <c r="J8" s="150">
        <v>250000</v>
      </c>
      <c r="K8" s="458">
        <v>250000</v>
      </c>
      <c r="L8" s="458"/>
      <c r="M8" s="150">
        <v>250000</v>
      </c>
      <c r="N8" s="458">
        <v>250000</v>
      </c>
      <c r="O8" s="458"/>
      <c r="P8" s="150">
        <v>250000</v>
      </c>
      <c r="Q8" s="458">
        <v>1000000</v>
      </c>
      <c r="R8" s="458"/>
      <c r="S8" s="153">
        <v>1000000</v>
      </c>
      <c r="T8" s="390"/>
      <c r="U8" s="390"/>
    </row>
    <row r="9" spans="1:21" s="391" customFormat="1" ht="27" customHeight="1">
      <c r="A9" s="141" t="s">
        <v>274</v>
      </c>
      <c r="B9" s="462" t="s">
        <v>330</v>
      </c>
      <c r="C9" s="462"/>
      <c r="D9" s="462"/>
      <c r="E9" s="458">
        <f>Q9/4</f>
        <v>1000000</v>
      </c>
      <c r="F9" s="458"/>
      <c r="G9" s="150">
        <v>1000000</v>
      </c>
      <c r="H9" s="150">
        <v>1000000</v>
      </c>
      <c r="I9" s="150"/>
      <c r="J9" s="150">
        <v>1000000</v>
      </c>
      <c r="K9" s="458">
        <v>1000000</v>
      </c>
      <c r="L9" s="458"/>
      <c r="M9" s="150">
        <v>1000000</v>
      </c>
      <c r="N9" s="458">
        <v>1000000</v>
      </c>
      <c r="O9" s="458"/>
      <c r="P9" s="150">
        <v>1000000</v>
      </c>
      <c r="Q9" s="458">
        <v>4000000</v>
      </c>
      <c r="R9" s="458"/>
      <c r="S9" s="153">
        <v>4000000</v>
      </c>
      <c r="T9" s="390"/>
      <c r="U9" s="390"/>
    </row>
    <row r="10" spans="1:21" s="391" customFormat="1" ht="15">
      <c r="A10" s="141" t="s">
        <v>41</v>
      </c>
      <c r="B10" s="461" t="s">
        <v>200</v>
      </c>
      <c r="C10" s="461"/>
      <c r="D10" s="461"/>
      <c r="E10" s="458">
        <f>Q10/4</f>
        <v>22905750</v>
      </c>
      <c r="F10" s="458"/>
      <c r="G10" s="150">
        <f>S10/4</f>
        <v>20880501.25</v>
      </c>
      <c r="H10" s="458">
        <f>E10</f>
        <v>22905750</v>
      </c>
      <c r="I10" s="458"/>
      <c r="J10" s="150">
        <f>G10</f>
        <v>20880501.25</v>
      </c>
      <c r="K10" s="458">
        <f>H10</f>
        <v>22905750</v>
      </c>
      <c r="L10" s="458"/>
      <c r="M10" s="150">
        <f>J10</f>
        <v>20880501.25</v>
      </c>
      <c r="N10" s="458">
        <f>K10</f>
        <v>22905750</v>
      </c>
      <c r="O10" s="458"/>
      <c r="P10" s="150">
        <f>M10</f>
        <v>20880501.25</v>
      </c>
      <c r="Q10" s="458">
        <v>91623000</v>
      </c>
      <c r="R10" s="458"/>
      <c r="S10" s="153">
        <v>83522005</v>
      </c>
      <c r="T10" s="390"/>
      <c r="U10" s="390"/>
    </row>
    <row r="11" spans="1:21" ht="15">
      <c r="A11" s="459" t="s">
        <v>201</v>
      </c>
      <c r="B11" s="459"/>
      <c r="C11" s="459"/>
      <c r="D11" s="459"/>
      <c r="E11" s="460">
        <f>SUM(E4:F10)</f>
        <v>81929500</v>
      </c>
      <c r="F11" s="460"/>
      <c r="G11" s="151">
        <f>SUM(G4:G10)</f>
        <v>80654793.75</v>
      </c>
      <c r="H11" s="460">
        <f>SUM(H4:I10)</f>
        <v>81929500</v>
      </c>
      <c r="I11" s="460"/>
      <c r="J11" s="151">
        <f>SUM(J4:J10)</f>
        <v>80654793.75</v>
      </c>
      <c r="K11" s="460">
        <f>SUM(K4:L10)</f>
        <v>81929500</v>
      </c>
      <c r="L11" s="460"/>
      <c r="M11" s="151">
        <f>SUM(M4:M10)</f>
        <v>80654793.75</v>
      </c>
      <c r="N11" s="460">
        <f>SUM(N4:O10)</f>
        <v>81929500</v>
      </c>
      <c r="O11" s="460"/>
      <c r="P11" s="151">
        <f>SUM(P4:P10)</f>
        <v>80654793.75</v>
      </c>
      <c r="Q11" s="460">
        <f>SUM(Q4:R10)</f>
        <v>334718000</v>
      </c>
      <c r="R11" s="460"/>
      <c r="S11" s="154">
        <f>S4+S5+S6+S7+S8+S9+S10</f>
        <v>323869175</v>
      </c>
      <c r="T11" s="21"/>
      <c r="U11" s="21"/>
    </row>
    <row r="12" spans="1:21" ht="15">
      <c r="A12" s="463" t="s">
        <v>158</v>
      </c>
      <c r="B12" s="463"/>
      <c r="C12" s="463"/>
      <c r="D12" s="463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153"/>
      <c r="T12" s="21"/>
      <c r="U12" s="21"/>
    </row>
    <row r="13" spans="1:21" s="391" customFormat="1" ht="15">
      <c r="A13" s="141" t="s">
        <v>48</v>
      </c>
      <c r="B13" s="461" t="s">
        <v>92</v>
      </c>
      <c r="C13" s="461"/>
      <c r="D13" s="461"/>
      <c r="E13" s="458">
        <f aca="true" t="shared" si="0" ref="E13:E19">Q13/4</f>
        <v>5945500</v>
      </c>
      <c r="F13" s="458"/>
      <c r="G13" s="150">
        <f aca="true" t="shared" si="1" ref="G13:G21">S13/4</f>
        <v>7225773</v>
      </c>
      <c r="H13" s="458">
        <f aca="true" t="shared" si="2" ref="H13:H18">E13</f>
        <v>5945500</v>
      </c>
      <c r="I13" s="458"/>
      <c r="J13" s="150">
        <f aca="true" t="shared" si="3" ref="J13:K18">G13</f>
        <v>7225773</v>
      </c>
      <c r="K13" s="458">
        <f t="shared" si="3"/>
        <v>5945500</v>
      </c>
      <c r="L13" s="458"/>
      <c r="M13" s="150">
        <f aca="true" t="shared" si="4" ref="M13:N19">J13</f>
        <v>7225773</v>
      </c>
      <c r="N13" s="458">
        <f t="shared" si="4"/>
        <v>5945500</v>
      </c>
      <c r="O13" s="458"/>
      <c r="P13" s="150">
        <f aca="true" t="shared" si="5" ref="P13:P21">M13</f>
        <v>7225773</v>
      </c>
      <c r="Q13" s="458">
        <v>23782000</v>
      </c>
      <c r="R13" s="458"/>
      <c r="S13" s="153">
        <v>28903092</v>
      </c>
      <c r="T13" s="390"/>
      <c r="U13" s="390"/>
    </row>
    <row r="14" spans="1:21" s="391" customFormat="1" ht="27" customHeight="1">
      <c r="A14" s="141" t="s">
        <v>50</v>
      </c>
      <c r="B14" s="462" t="s">
        <v>49</v>
      </c>
      <c r="C14" s="462"/>
      <c r="D14" s="462"/>
      <c r="E14" s="458">
        <f t="shared" si="0"/>
        <v>1201250</v>
      </c>
      <c r="F14" s="458"/>
      <c r="G14" s="150">
        <f t="shared" si="1"/>
        <v>1408500</v>
      </c>
      <c r="H14" s="458">
        <f t="shared" si="2"/>
        <v>1201250</v>
      </c>
      <c r="I14" s="458"/>
      <c r="J14" s="150">
        <f t="shared" si="3"/>
        <v>1408500</v>
      </c>
      <c r="K14" s="458">
        <f t="shared" si="3"/>
        <v>1201250</v>
      </c>
      <c r="L14" s="458"/>
      <c r="M14" s="150">
        <f t="shared" si="4"/>
        <v>1408500</v>
      </c>
      <c r="N14" s="458">
        <f t="shared" si="4"/>
        <v>1201250</v>
      </c>
      <c r="O14" s="458"/>
      <c r="P14" s="150">
        <f t="shared" si="5"/>
        <v>1408500</v>
      </c>
      <c r="Q14" s="458">
        <v>4805000</v>
      </c>
      <c r="R14" s="458"/>
      <c r="S14" s="153">
        <v>5634000</v>
      </c>
      <c r="T14" s="390"/>
      <c r="U14" s="390"/>
    </row>
    <row r="15" spans="1:21" s="391" customFormat="1" ht="15">
      <c r="A15" s="141" t="s">
        <v>56</v>
      </c>
      <c r="B15" s="461" t="s">
        <v>97</v>
      </c>
      <c r="C15" s="461"/>
      <c r="D15" s="461"/>
      <c r="E15" s="458">
        <f t="shared" si="0"/>
        <v>16932500</v>
      </c>
      <c r="F15" s="458"/>
      <c r="G15" s="150">
        <f t="shared" si="1"/>
        <v>18003263.25</v>
      </c>
      <c r="H15" s="458">
        <f t="shared" si="2"/>
        <v>16932500</v>
      </c>
      <c r="I15" s="458"/>
      <c r="J15" s="150">
        <f t="shared" si="3"/>
        <v>18003263.25</v>
      </c>
      <c r="K15" s="458">
        <f t="shared" si="3"/>
        <v>16932500</v>
      </c>
      <c r="L15" s="458"/>
      <c r="M15" s="150">
        <f t="shared" si="4"/>
        <v>18003263.25</v>
      </c>
      <c r="N15" s="458">
        <f t="shared" si="4"/>
        <v>16932500</v>
      </c>
      <c r="O15" s="458"/>
      <c r="P15" s="150">
        <f t="shared" si="5"/>
        <v>18003263.25</v>
      </c>
      <c r="Q15" s="458">
        <v>67730000</v>
      </c>
      <c r="R15" s="458"/>
      <c r="S15" s="153">
        <v>72013053</v>
      </c>
      <c r="T15" s="390"/>
      <c r="U15" s="390"/>
    </row>
    <row r="16" spans="1:21" s="391" customFormat="1" ht="15">
      <c r="A16" s="141" t="s">
        <v>58</v>
      </c>
      <c r="B16" s="461" t="s">
        <v>98</v>
      </c>
      <c r="C16" s="461"/>
      <c r="D16" s="461"/>
      <c r="E16" s="458">
        <f t="shared" si="0"/>
        <v>879000</v>
      </c>
      <c r="F16" s="458"/>
      <c r="G16" s="150">
        <f t="shared" si="1"/>
        <v>886500</v>
      </c>
      <c r="H16" s="458">
        <f t="shared" si="2"/>
        <v>879000</v>
      </c>
      <c r="I16" s="458"/>
      <c r="J16" s="150">
        <f t="shared" si="3"/>
        <v>886500</v>
      </c>
      <c r="K16" s="458">
        <f t="shared" si="3"/>
        <v>879000</v>
      </c>
      <c r="L16" s="458"/>
      <c r="M16" s="150">
        <f t="shared" si="4"/>
        <v>886500</v>
      </c>
      <c r="N16" s="458">
        <f t="shared" si="4"/>
        <v>879000</v>
      </c>
      <c r="O16" s="458"/>
      <c r="P16" s="150">
        <f t="shared" si="5"/>
        <v>886500</v>
      </c>
      <c r="Q16" s="458">
        <v>3516000</v>
      </c>
      <c r="R16" s="458"/>
      <c r="S16" s="153">
        <v>3546000</v>
      </c>
      <c r="T16" s="390"/>
      <c r="U16" s="390"/>
    </row>
    <row r="17" spans="1:21" s="391" customFormat="1" ht="15" customHeight="1">
      <c r="A17" s="141" t="s">
        <v>74</v>
      </c>
      <c r="B17" s="462" t="s">
        <v>259</v>
      </c>
      <c r="C17" s="462"/>
      <c r="D17" s="462"/>
      <c r="E17" s="458">
        <f t="shared" si="0"/>
        <v>13978555.5</v>
      </c>
      <c r="F17" s="458"/>
      <c r="G17" s="150">
        <f t="shared" si="1"/>
        <v>4307179.25</v>
      </c>
      <c r="H17" s="458">
        <f t="shared" si="2"/>
        <v>13978555.5</v>
      </c>
      <c r="I17" s="458"/>
      <c r="J17" s="150">
        <f t="shared" si="3"/>
        <v>4307179.25</v>
      </c>
      <c r="K17" s="458">
        <f t="shared" si="3"/>
        <v>13978555.5</v>
      </c>
      <c r="L17" s="458"/>
      <c r="M17" s="150">
        <f t="shared" si="4"/>
        <v>4307179.25</v>
      </c>
      <c r="N17" s="458">
        <f t="shared" si="4"/>
        <v>13978555.5</v>
      </c>
      <c r="O17" s="458"/>
      <c r="P17" s="150">
        <f t="shared" si="5"/>
        <v>4307179.25</v>
      </c>
      <c r="Q17" s="458">
        <v>55914222</v>
      </c>
      <c r="R17" s="458"/>
      <c r="S17" s="153">
        <v>17228717</v>
      </c>
      <c r="T17" s="390"/>
      <c r="U17" s="390"/>
    </row>
    <row r="18" spans="1:21" s="391" customFormat="1" ht="15">
      <c r="A18" s="141" t="s">
        <v>76</v>
      </c>
      <c r="B18" s="461" t="s">
        <v>100</v>
      </c>
      <c r="C18" s="461"/>
      <c r="D18" s="461"/>
      <c r="E18" s="458">
        <f t="shared" si="0"/>
        <v>21579750</v>
      </c>
      <c r="F18" s="458"/>
      <c r="G18" s="150">
        <f t="shared" si="1"/>
        <v>20317442.25</v>
      </c>
      <c r="H18" s="458">
        <f t="shared" si="2"/>
        <v>21579750</v>
      </c>
      <c r="I18" s="458"/>
      <c r="J18" s="150">
        <f t="shared" si="3"/>
        <v>20317442.25</v>
      </c>
      <c r="K18" s="458">
        <f t="shared" si="3"/>
        <v>21579750</v>
      </c>
      <c r="L18" s="458"/>
      <c r="M18" s="150">
        <f t="shared" si="4"/>
        <v>20317442.25</v>
      </c>
      <c r="N18" s="458">
        <f t="shared" si="4"/>
        <v>21579750</v>
      </c>
      <c r="O18" s="458"/>
      <c r="P18" s="150">
        <f t="shared" si="5"/>
        <v>20317442.25</v>
      </c>
      <c r="Q18" s="458">
        <v>86319000</v>
      </c>
      <c r="R18" s="458"/>
      <c r="S18" s="153">
        <v>81269769</v>
      </c>
      <c r="T18" s="390"/>
      <c r="U18" s="390"/>
    </row>
    <row r="19" spans="1:21" s="391" customFormat="1" ht="15">
      <c r="A19" s="141" t="s">
        <v>78</v>
      </c>
      <c r="B19" s="461" t="s">
        <v>163</v>
      </c>
      <c r="C19" s="461"/>
      <c r="D19" s="461"/>
      <c r="E19" s="458">
        <f t="shared" si="0"/>
        <v>2500000</v>
      </c>
      <c r="F19" s="458"/>
      <c r="G19" s="150">
        <f t="shared" si="1"/>
        <v>7023470.25</v>
      </c>
      <c r="H19" s="458">
        <v>2500000</v>
      </c>
      <c r="I19" s="458"/>
      <c r="J19" s="150">
        <v>7023470</v>
      </c>
      <c r="K19" s="458">
        <f>H19</f>
        <v>2500000</v>
      </c>
      <c r="L19" s="458"/>
      <c r="M19" s="150">
        <f t="shared" si="4"/>
        <v>7023470</v>
      </c>
      <c r="N19" s="458">
        <f t="shared" si="4"/>
        <v>2500000</v>
      </c>
      <c r="O19" s="458"/>
      <c r="P19" s="150">
        <f t="shared" si="5"/>
        <v>7023470</v>
      </c>
      <c r="Q19" s="458">
        <v>10000000</v>
      </c>
      <c r="R19" s="458"/>
      <c r="S19" s="153">
        <v>28093881</v>
      </c>
      <c r="T19" s="390"/>
      <c r="U19" s="390"/>
    </row>
    <row r="20" spans="1:21" s="391" customFormat="1" ht="15" customHeight="1">
      <c r="A20" s="141" t="s">
        <v>80</v>
      </c>
      <c r="B20" s="462" t="s">
        <v>164</v>
      </c>
      <c r="C20" s="462"/>
      <c r="D20" s="462"/>
      <c r="E20" s="458"/>
      <c r="F20" s="458"/>
      <c r="G20" s="150">
        <f t="shared" si="1"/>
        <v>132500</v>
      </c>
      <c r="H20" s="458"/>
      <c r="I20" s="458"/>
      <c r="J20" s="150">
        <f>G20</f>
        <v>132500</v>
      </c>
      <c r="K20" s="458"/>
      <c r="L20" s="458"/>
      <c r="M20" s="150">
        <f>J20</f>
        <v>132500</v>
      </c>
      <c r="N20" s="458"/>
      <c r="O20" s="458"/>
      <c r="P20" s="150">
        <f t="shared" si="5"/>
        <v>132500</v>
      </c>
      <c r="Q20" s="458"/>
      <c r="R20" s="458"/>
      <c r="S20" s="153">
        <v>530000</v>
      </c>
      <c r="T20" s="390"/>
      <c r="U20" s="390"/>
    </row>
    <row r="21" spans="1:21" s="391" customFormat="1" ht="15">
      <c r="A21" s="141" t="s">
        <v>84</v>
      </c>
      <c r="B21" s="461" t="s">
        <v>202</v>
      </c>
      <c r="C21" s="461"/>
      <c r="D21" s="461"/>
      <c r="E21" s="458">
        <f>Q21/4</f>
        <v>20663194.5</v>
      </c>
      <c r="F21" s="458"/>
      <c r="G21" s="150">
        <f t="shared" si="1"/>
        <v>21662665.75</v>
      </c>
      <c r="H21" s="458">
        <f>Q21/4</f>
        <v>20663194.5</v>
      </c>
      <c r="I21" s="458"/>
      <c r="J21" s="150">
        <f>S21/4</f>
        <v>21662665.75</v>
      </c>
      <c r="K21" s="458">
        <f>Q21/4</f>
        <v>20663194.5</v>
      </c>
      <c r="L21" s="458"/>
      <c r="M21" s="150">
        <f>S21/4</f>
        <v>21662665.75</v>
      </c>
      <c r="N21" s="458">
        <f>K21</f>
        <v>20663194.5</v>
      </c>
      <c r="O21" s="458"/>
      <c r="P21" s="150">
        <f t="shared" si="5"/>
        <v>21662665.75</v>
      </c>
      <c r="Q21" s="458">
        <v>82652778</v>
      </c>
      <c r="R21" s="458"/>
      <c r="S21" s="153">
        <v>86650663</v>
      </c>
      <c r="T21" s="390"/>
      <c r="U21" s="390"/>
    </row>
    <row r="22" spans="1:21" ht="15">
      <c r="A22" s="459" t="s">
        <v>203</v>
      </c>
      <c r="B22" s="459"/>
      <c r="C22" s="459"/>
      <c r="D22" s="459"/>
      <c r="E22" s="460">
        <f>SUM(E13:F21)</f>
        <v>83679750</v>
      </c>
      <c r="F22" s="460"/>
      <c r="G22" s="151">
        <f>SUM(G13:G21)</f>
        <v>80967293.75</v>
      </c>
      <c r="H22" s="460">
        <f>SUM(H13:I21)</f>
        <v>83679750</v>
      </c>
      <c r="I22" s="460"/>
      <c r="J22" s="151">
        <f>SUM(J13:J21)</f>
        <v>80967293.5</v>
      </c>
      <c r="K22" s="460">
        <f>SUM(K13:L21)</f>
        <v>83679750</v>
      </c>
      <c r="L22" s="460"/>
      <c r="M22" s="151">
        <f>SUM(M13:M21)</f>
        <v>80967293.5</v>
      </c>
      <c r="N22" s="460">
        <f>SUM(N13:O21)</f>
        <v>83679750</v>
      </c>
      <c r="O22" s="460"/>
      <c r="P22" s="151">
        <f>SUM(P13:P21)</f>
        <v>80967293.5</v>
      </c>
      <c r="Q22" s="460">
        <f>SUM(Q13:R21)</f>
        <v>334719000</v>
      </c>
      <c r="R22" s="460"/>
      <c r="S22" s="154">
        <f>SUM(S13:S21)</f>
        <v>323869175</v>
      </c>
      <c r="T22" s="21"/>
      <c r="U22" s="21"/>
    </row>
    <row r="23" spans="20:21" ht="12.75">
      <c r="T23" s="21"/>
      <c r="U23" s="21"/>
    </row>
    <row r="24" spans="1:21" ht="1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T24" s="21"/>
      <c r="U24" s="21"/>
    </row>
    <row r="25" spans="1:19" ht="47.25" customHeight="1">
      <c r="A25" s="25"/>
      <c r="B25" s="25"/>
      <c r="C25" s="25"/>
      <c r="D25" s="26"/>
      <c r="L25" s="1"/>
      <c r="M25" s="1"/>
      <c r="N25" s="1"/>
      <c r="O25" s="1"/>
      <c r="P25" s="1"/>
      <c r="Q25" s="1"/>
      <c r="R25" s="1"/>
      <c r="S25" s="1"/>
    </row>
    <row r="26" spans="1:19" ht="52.5" customHeight="1">
      <c r="A26" s="25"/>
      <c r="B26" s="25"/>
      <c r="C26" s="25"/>
      <c r="D26" s="26"/>
      <c r="E26" s="152"/>
      <c r="L26" s="1"/>
      <c r="M26" s="1"/>
      <c r="N26" s="1"/>
      <c r="O26" s="1"/>
      <c r="P26" s="1"/>
      <c r="Q26" s="1"/>
      <c r="R26" s="1"/>
      <c r="S26" s="1"/>
    </row>
    <row r="27" spans="1:19" ht="15">
      <c r="A27" s="24"/>
      <c r="B27" s="24"/>
      <c r="C27" s="24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>
      <c r="A28" s="156"/>
      <c r="B28" s="24"/>
      <c r="C28" s="24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>
      <c r="A29" s="156"/>
      <c r="B29" s="24"/>
      <c r="C29" s="24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>
      <c r="A30" s="156"/>
      <c r="B30" s="24"/>
      <c r="C30" s="24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>
      <c r="A31" s="24"/>
      <c r="B31" s="24"/>
      <c r="C31" s="24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24"/>
      <c r="B32" s="24"/>
      <c r="C32" s="24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24"/>
      <c r="B33" s="24"/>
      <c r="C33" s="24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24"/>
      <c r="B34" s="24"/>
      <c r="C34" s="24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24"/>
      <c r="B35" s="24"/>
      <c r="C35" s="24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24"/>
      <c r="B36" s="24"/>
      <c r="C36" s="24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24"/>
      <c r="B37" s="24"/>
      <c r="C37" s="24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24"/>
      <c r="B38" s="24"/>
      <c r="C38" s="24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9" s="149" customFormat="1" ht="25.5" customHeight="1">
      <c r="A39" s="157"/>
      <c r="B39" s="157"/>
      <c r="C39" s="157"/>
      <c r="D39" s="158"/>
      <c r="E39" s="158"/>
      <c r="F39" s="158"/>
      <c r="G39" s="158"/>
      <c r="H39" s="158"/>
      <c r="I39" s="158"/>
    </row>
    <row r="40" spans="1:13" ht="1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</sheetData>
  <sheetProtection/>
  <mergeCells count="122">
    <mergeCell ref="Q5:R5"/>
    <mergeCell ref="B9:D9"/>
    <mergeCell ref="E9:F9"/>
    <mergeCell ref="K9:L9"/>
    <mergeCell ref="N9:O9"/>
    <mergeCell ref="Q9:R9"/>
    <mergeCell ref="B14:D14"/>
    <mergeCell ref="E14:F14"/>
    <mergeCell ref="N3:O3"/>
    <mergeCell ref="Q3:R3"/>
    <mergeCell ref="N4:O4"/>
    <mergeCell ref="Q4:R4"/>
    <mergeCell ref="B4:D4"/>
    <mergeCell ref="B5:D5"/>
    <mergeCell ref="E5:F5"/>
    <mergeCell ref="K5:L5"/>
    <mergeCell ref="Q8:R8"/>
    <mergeCell ref="N6:O6"/>
    <mergeCell ref="Q6:R6"/>
    <mergeCell ref="H6:I6"/>
    <mergeCell ref="K6:L6"/>
    <mergeCell ref="E4:F4"/>
    <mergeCell ref="H4:I4"/>
    <mergeCell ref="K4:L4"/>
    <mergeCell ref="N8:O8"/>
    <mergeCell ref="N5:O5"/>
    <mergeCell ref="E2:F2"/>
    <mergeCell ref="H2:I2"/>
    <mergeCell ref="K2:L2"/>
    <mergeCell ref="N2:O2"/>
    <mergeCell ref="N7:O7"/>
    <mergeCell ref="Q7:R7"/>
    <mergeCell ref="B7:D7"/>
    <mergeCell ref="E7:F7"/>
    <mergeCell ref="H7:I7"/>
    <mergeCell ref="K7:L7"/>
    <mergeCell ref="Q2:R2"/>
    <mergeCell ref="B1:N1"/>
    <mergeCell ref="B6:D6"/>
    <mergeCell ref="E6:F6"/>
    <mergeCell ref="A3:D3"/>
    <mergeCell ref="E3:F3"/>
    <mergeCell ref="H3:I3"/>
    <mergeCell ref="K3:L3"/>
    <mergeCell ref="O1:Q1"/>
    <mergeCell ref="B2:D2"/>
    <mergeCell ref="B13:D13"/>
    <mergeCell ref="E13:F13"/>
    <mergeCell ref="B10:D10"/>
    <mergeCell ref="E10:F10"/>
    <mergeCell ref="A12:D12"/>
    <mergeCell ref="E12:R12"/>
    <mergeCell ref="N10:O10"/>
    <mergeCell ref="Q10:R10"/>
    <mergeCell ref="B8:D8"/>
    <mergeCell ref="E8:F8"/>
    <mergeCell ref="H8:I8"/>
    <mergeCell ref="K8:L8"/>
    <mergeCell ref="A11:D11"/>
    <mergeCell ref="E11:F11"/>
    <mergeCell ref="H10:I10"/>
    <mergeCell ref="K10:L10"/>
    <mergeCell ref="H11:I11"/>
    <mergeCell ref="K11:L11"/>
    <mergeCell ref="N11:O11"/>
    <mergeCell ref="Q11:R11"/>
    <mergeCell ref="H13:I13"/>
    <mergeCell ref="K13:L13"/>
    <mergeCell ref="N13:O13"/>
    <mergeCell ref="Q13:R13"/>
    <mergeCell ref="H15:I15"/>
    <mergeCell ref="K15:L15"/>
    <mergeCell ref="N16:O16"/>
    <mergeCell ref="Q16:R16"/>
    <mergeCell ref="N15:O15"/>
    <mergeCell ref="Q15:R15"/>
    <mergeCell ref="N14:O14"/>
    <mergeCell ref="Q14:R14"/>
    <mergeCell ref="B16:D16"/>
    <mergeCell ref="E16:F16"/>
    <mergeCell ref="H16:I16"/>
    <mergeCell ref="K16:L16"/>
    <mergeCell ref="H14:I14"/>
    <mergeCell ref="K14:L14"/>
    <mergeCell ref="B15:D15"/>
    <mergeCell ref="E15:F15"/>
    <mergeCell ref="B19:D19"/>
    <mergeCell ref="E19:F19"/>
    <mergeCell ref="H19:I19"/>
    <mergeCell ref="N17:O17"/>
    <mergeCell ref="B18:D18"/>
    <mergeCell ref="N18:O18"/>
    <mergeCell ref="Q18:R18"/>
    <mergeCell ref="Q17:R17"/>
    <mergeCell ref="B17:D17"/>
    <mergeCell ref="E17:F17"/>
    <mergeCell ref="H17:I17"/>
    <mergeCell ref="K17:L17"/>
    <mergeCell ref="E18:F18"/>
    <mergeCell ref="H18:I18"/>
    <mergeCell ref="K18:L18"/>
    <mergeCell ref="K19:L19"/>
    <mergeCell ref="B20:D20"/>
    <mergeCell ref="E20:F20"/>
    <mergeCell ref="K22:L22"/>
    <mergeCell ref="N22:O22"/>
    <mergeCell ref="H20:I20"/>
    <mergeCell ref="E22:F22"/>
    <mergeCell ref="H22:I22"/>
    <mergeCell ref="Q20:R20"/>
    <mergeCell ref="N19:O19"/>
    <mergeCell ref="Q19:R19"/>
    <mergeCell ref="Q21:R21"/>
    <mergeCell ref="A22:D22"/>
    <mergeCell ref="K20:L20"/>
    <mergeCell ref="N20:O20"/>
    <mergeCell ref="Q22:R22"/>
    <mergeCell ref="B21:D21"/>
    <mergeCell ref="E21:F21"/>
    <mergeCell ref="H21:I21"/>
    <mergeCell ref="K21:L21"/>
    <mergeCell ref="N21:O21"/>
  </mergeCells>
  <printOptions/>
  <pageMargins left="0.73" right="0.25" top="0.2362204724409449" bottom="0.15748031496062992" header="0.24" footer="0.17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workbookViewId="0" topLeftCell="A1">
      <selection activeCell="J9" sqref="J9"/>
    </sheetView>
  </sheetViews>
  <sheetFormatPr defaultColWidth="9.140625" defaultRowHeight="15"/>
  <cols>
    <col min="1" max="1" width="5.28125" style="0" customWidth="1"/>
    <col min="2" max="2" width="26.8515625" style="0" customWidth="1"/>
    <col min="3" max="4" width="11.140625" style="0" customWidth="1"/>
    <col min="5" max="5" width="7.00390625" style="0" customWidth="1"/>
    <col min="6" max="6" width="30.00390625" style="0" customWidth="1"/>
    <col min="7" max="7" width="11.57421875" style="0" customWidth="1"/>
    <col min="8" max="8" width="13.57421875" style="0" customWidth="1"/>
  </cols>
  <sheetData>
    <row r="1" spans="1:8" ht="33.75" customHeight="1">
      <c r="A1" s="474" t="s">
        <v>417</v>
      </c>
      <c r="B1" s="475"/>
      <c r="C1" s="475"/>
      <c r="D1" s="475"/>
      <c r="E1" s="475"/>
      <c r="F1" s="475"/>
      <c r="G1" s="475"/>
      <c r="H1" s="475"/>
    </row>
    <row r="2" spans="1:8" ht="14.25" customHeight="1">
      <c r="A2" s="476" t="s">
        <v>232</v>
      </c>
      <c r="B2" s="477"/>
      <c r="C2" s="477"/>
      <c r="D2" s="477"/>
      <c r="E2" s="477"/>
      <c r="F2" s="477"/>
      <c r="G2" s="477"/>
      <c r="H2" s="477"/>
    </row>
    <row r="3" spans="1:8" ht="30">
      <c r="A3" s="33" t="s">
        <v>173</v>
      </c>
      <c r="B3" s="33" t="s">
        <v>174</v>
      </c>
      <c r="C3" s="33" t="s">
        <v>89</v>
      </c>
      <c r="D3" s="33" t="s">
        <v>331</v>
      </c>
      <c r="E3" s="33" t="s">
        <v>173</v>
      </c>
      <c r="F3" s="33" t="s">
        <v>175</v>
      </c>
      <c r="G3" s="33" t="s">
        <v>89</v>
      </c>
      <c r="H3" s="33" t="s">
        <v>331</v>
      </c>
    </row>
    <row r="4" spans="1:8" ht="30">
      <c r="A4" s="35" t="s">
        <v>176</v>
      </c>
      <c r="B4" s="34" t="s">
        <v>183</v>
      </c>
      <c r="C4" s="126">
        <v>1840000</v>
      </c>
      <c r="D4" s="126">
        <v>1840000</v>
      </c>
      <c r="E4" s="35" t="s">
        <v>176</v>
      </c>
      <c r="F4" s="36" t="s">
        <v>260</v>
      </c>
      <c r="G4" s="394">
        <f>G7</f>
        <v>30000</v>
      </c>
      <c r="H4" s="394">
        <f>H7</f>
        <v>30000</v>
      </c>
    </row>
    <row r="5" spans="1:8" ht="15">
      <c r="A5" s="38"/>
      <c r="B5" s="37" t="s">
        <v>178</v>
      </c>
      <c r="C5" s="127"/>
      <c r="D5" s="127"/>
      <c r="E5" s="38"/>
      <c r="F5" s="37" t="s">
        <v>178</v>
      </c>
      <c r="G5" s="35"/>
      <c r="H5" s="35"/>
    </row>
    <row r="6" spans="1:8" ht="30">
      <c r="A6" s="38" t="s">
        <v>0</v>
      </c>
      <c r="B6" s="37" t="s">
        <v>179</v>
      </c>
      <c r="C6" s="127"/>
      <c r="D6" s="127"/>
      <c r="E6" s="38" t="s">
        <v>0</v>
      </c>
      <c r="F6" s="37" t="s">
        <v>180</v>
      </c>
      <c r="G6" s="35"/>
      <c r="H6" s="35"/>
    </row>
    <row r="7" spans="1:8" ht="15">
      <c r="A7" s="38"/>
      <c r="B7" s="37" t="s">
        <v>181</v>
      </c>
      <c r="C7" s="127"/>
      <c r="D7" s="127"/>
      <c r="E7" s="38"/>
      <c r="F7" s="37" t="s">
        <v>181</v>
      </c>
      <c r="G7" s="393">
        <v>30000</v>
      </c>
      <c r="H7" s="393">
        <v>30000</v>
      </c>
    </row>
    <row r="8" spans="1:8" ht="24.75" customHeight="1">
      <c r="A8" s="38"/>
      <c r="B8" s="37" t="s">
        <v>187</v>
      </c>
      <c r="C8" s="127"/>
      <c r="D8" s="127"/>
      <c r="E8" s="38"/>
      <c r="F8" s="37" t="s">
        <v>187</v>
      </c>
      <c r="G8" s="35" t="s">
        <v>44</v>
      </c>
      <c r="H8" s="35" t="s">
        <v>44</v>
      </c>
    </row>
    <row r="9" spans="1:8" ht="45">
      <c r="A9" s="35" t="s">
        <v>177</v>
      </c>
      <c r="B9" s="36" t="s">
        <v>184</v>
      </c>
      <c r="C9" s="126">
        <v>90050000</v>
      </c>
      <c r="D9" s="126">
        <v>9050000</v>
      </c>
      <c r="E9" s="35" t="s">
        <v>177</v>
      </c>
      <c r="F9" s="36" t="s">
        <v>261</v>
      </c>
      <c r="G9" s="394">
        <f>G11</f>
        <v>261472</v>
      </c>
      <c r="H9" s="394">
        <f>H11</f>
        <v>261472</v>
      </c>
    </row>
    <row r="10" spans="1:8" ht="22.5" customHeight="1">
      <c r="A10" s="38"/>
      <c r="B10" s="37" t="s">
        <v>178</v>
      </c>
      <c r="C10" s="127"/>
      <c r="D10" s="127"/>
      <c r="E10" s="38"/>
      <c r="F10" s="37" t="s">
        <v>178</v>
      </c>
      <c r="G10" s="38"/>
      <c r="H10" s="38"/>
    </row>
    <row r="11" spans="1:8" ht="30">
      <c r="A11" s="38" t="s">
        <v>0</v>
      </c>
      <c r="B11" s="37" t="s">
        <v>30</v>
      </c>
      <c r="C11" s="127">
        <v>90000000</v>
      </c>
      <c r="D11" s="127">
        <v>90000000</v>
      </c>
      <c r="E11" s="38" t="s">
        <v>0</v>
      </c>
      <c r="F11" s="37" t="s">
        <v>182</v>
      </c>
      <c r="G11" s="393">
        <v>261472</v>
      </c>
      <c r="H11" s="393">
        <v>261472</v>
      </c>
    </row>
    <row r="12" spans="1:8" ht="29.25" customHeight="1">
      <c r="A12" s="38" t="s">
        <v>1</v>
      </c>
      <c r="B12" s="37" t="s">
        <v>185</v>
      </c>
      <c r="C12" s="127">
        <v>50000</v>
      </c>
      <c r="D12" s="127">
        <v>50000</v>
      </c>
      <c r="E12" s="38"/>
      <c r="F12" s="37" t="s">
        <v>186</v>
      </c>
      <c r="G12" s="38" t="s">
        <v>44</v>
      </c>
      <c r="H12" s="38" t="s">
        <v>44</v>
      </c>
    </row>
    <row r="13" spans="1:8" ht="28.5" customHeight="1">
      <c r="A13" s="124" t="s">
        <v>2</v>
      </c>
      <c r="B13" s="37" t="s">
        <v>314</v>
      </c>
      <c r="C13" s="124"/>
      <c r="D13" s="124"/>
      <c r="E13" s="123"/>
      <c r="F13" s="37" t="s">
        <v>332</v>
      </c>
      <c r="G13" s="124" t="s">
        <v>45</v>
      </c>
      <c r="H13" s="124" t="s">
        <v>45</v>
      </c>
    </row>
  </sheetData>
  <sheetProtection/>
  <mergeCells count="2">
    <mergeCell ref="A1:H1"/>
    <mergeCell ref="A2:H2"/>
  </mergeCells>
  <printOptions/>
  <pageMargins left="0.35" right="0.16" top="0.41" bottom="0.75" header="0.3" footer="0.3"/>
  <pageSetup horizontalDpi="200" verticalDpi="2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"/>
  <sheetViews>
    <sheetView tabSelected="1" zoomScale="50" zoomScaleNormal="50" zoomScalePageLayoutView="0" workbookViewId="0" topLeftCell="A1">
      <selection activeCell="Q17" sqref="A1:Q17"/>
    </sheetView>
  </sheetViews>
  <sheetFormatPr defaultColWidth="9.140625" defaultRowHeight="15"/>
  <cols>
    <col min="1" max="5" width="9.140625" style="1" customWidth="1"/>
    <col min="6" max="6" width="4.140625" style="1" customWidth="1"/>
    <col min="7" max="8" width="9.140625" style="1" customWidth="1"/>
    <col min="9" max="9" width="13.421875" style="1" customWidth="1"/>
    <col min="10" max="14" width="9.140625" style="1" customWidth="1"/>
    <col min="15" max="15" width="6.57421875" style="1" customWidth="1"/>
    <col min="16" max="16" width="14.00390625" style="1" customWidth="1"/>
    <col min="17" max="17" width="14.8515625" style="1" customWidth="1"/>
    <col min="18" max="16384" width="9.140625" style="1" customWidth="1"/>
  </cols>
  <sheetData>
    <row r="1" spans="1:18" ht="33" customHeight="1">
      <c r="A1" s="492" t="s">
        <v>421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4"/>
      <c r="P1" s="478" t="s">
        <v>233</v>
      </c>
      <c r="Q1" s="478"/>
      <c r="R1" s="2"/>
    </row>
    <row r="2" spans="1:18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</row>
    <row r="3" spans="1:18" ht="29.25" customHeight="1">
      <c r="A3" s="395"/>
      <c r="B3" s="396"/>
      <c r="C3" s="396"/>
      <c r="D3" s="396"/>
      <c r="E3" s="396"/>
      <c r="F3" s="396"/>
      <c r="G3" s="396"/>
      <c r="H3" s="396"/>
      <c r="I3" s="396"/>
      <c r="J3" s="2"/>
      <c r="K3" s="2"/>
      <c r="L3" s="2"/>
      <c r="M3" s="2"/>
      <c r="N3" s="2"/>
      <c r="O3" s="2"/>
      <c r="P3" s="2"/>
      <c r="Q3" s="2"/>
      <c r="R3" s="2"/>
    </row>
    <row r="4" spans="1:18" ht="27" customHeight="1">
      <c r="A4" s="459" t="s">
        <v>157</v>
      </c>
      <c r="B4" s="459"/>
      <c r="C4" s="459"/>
      <c r="D4" s="459"/>
      <c r="E4" s="459"/>
      <c r="F4" s="459"/>
      <c r="G4" s="480" t="s">
        <v>312</v>
      </c>
      <c r="H4" s="480"/>
      <c r="I4" s="141" t="s">
        <v>313</v>
      </c>
      <c r="J4" s="459" t="s">
        <v>158</v>
      </c>
      <c r="K4" s="459"/>
      <c r="L4" s="459"/>
      <c r="M4" s="459"/>
      <c r="N4" s="459"/>
      <c r="O4" s="459"/>
      <c r="P4" s="141" t="s">
        <v>312</v>
      </c>
      <c r="Q4" s="141" t="s">
        <v>313</v>
      </c>
      <c r="R4" s="2"/>
    </row>
    <row r="5" spans="1:18" ht="33.75" customHeight="1">
      <c r="A5" s="480" t="s">
        <v>27</v>
      </c>
      <c r="B5" s="480"/>
      <c r="C5" s="462" t="s">
        <v>104</v>
      </c>
      <c r="D5" s="462"/>
      <c r="E5" s="462"/>
      <c r="F5" s="462"/>
      <c r="G5" s="479">
        <v>118221000</v>
      </c>
      <c r="H5" s="480"/>
      <c r="I5" s="115">
        <v>121223170</v>
      </c>
      <c r="J5" s="480" t="s">
        <v>48</v>
      </c>
      <c r="K5" s="480"/>
      <c r="L5" s="461" t="s">
        <v>92</v>
      </c>
      <c r="M5" s="461"/>
      <c r="N5" s="461"/>
      <c r="O5" s="461"/>
      <c r="P5" s="403">
        <v>23782000</v>
      </c>
      <c r="Q5" s="403">
        <v>28903092</v>
      </c>
      <c r="R5" s="2"/>
    </row>
    <row r="6" spans="1:18" ht="27.75" customHeight="1">
      <c r="A6" s="480" t="s">
        <v>35</v>
      </c>
      <c r="B6" s="480"/>
      <c r="C6" s="461" t="s">
        <v>106</v>
      </c>
      <c r="D6" s="461"/>
      <c r="E6" s="461"/>
      <c r="F6" s="461"/>
      <c r="G6" s="479">
        <v>91930000</v>
      </c>
      <c r="H6" s="480"/>
      <c r="I6" s="115">
        <v>91930000</v>
      </c>
      <c r="J6" s="480" t="s">
        <v>50</v>
      </c>
      <c r="K6" s="480"/>
      <c r="L6" s="462" t="s">
        <v>49</v>
      </c>
      <c r="M6" s="462"/>
      <c r="N6" s="462"/>
      <c r="O6" s="462"/>
      <c r="P6" s="403">
        <v>4804000</v>
      </c>
      <c r="Q6" s="403">
        <v>5634000</v>
      </c>
      <c r="R6" s="2"/>
    </row>
    <row r="7" spans="1:18" ht="27.75" customHeight="1">
      <c r="A7" s="480" t="s">
        <v>39</v>
      </c>
      <c r="B7" s="480"/>
      <c r="C7" s="461" t="s">
        <v>159</v>
      </c>
      <c r="D7" s="461"/>
      <c r="E7" s="461"/>
      <c r="F7" s="461"/>
      <c r="G7" s="479">
        <v>20944000</v>
      </c>
      <c r="H7" s="480"/>
      <c r="I7" s="397">
        <v>20944000</v>
      </c>
      <c r="J7" s="498" t="s">
        <v>56</v>
      </c>
      <c r="K7" s="498"/>
      <c r="L7" s="499" t="s">
        <v>97</v>
      </c>
      <c r="M7" s="499"/>
      <c r="N7" s="499"/>
      <c r="O7" s="499"/>
      <c r="P7" s="481">
        <v>67730000</v>
      </c>
      <c r="Q7" s="483">
        <v>72013053</v>
      </c>
      <c r="R7" s="2"/>
    </row>
    <row r="8" spans="1:18" ht="25.5" customHeight="1">
      <c r="A8" s="480" t="s">
        <v>209</v>
      </c>
      <c r="B8" s="480"/>
      <c r="C8" s="462" t="s">
        <v>208</v>
      </c>
      <c r="D8" s="462"/>
      <c r="E8" s="462"/>
      <c r="F8" s="462"/>
      <c r="G8" s="479">
        <v>1000000</v>
      </c>
      <c r="H8" s="479"/>
      <c r="I8" s="398">
        <v>1000000</v>
      </c>
      <c r="J8" s="498"/>
      <c r="K8" s="498"/>
      <c r="L8" s="499"/>
      <c r="M8" s="499"/>
      <c r="N8" s="499"/>
      <c r="O8" s="499"/>
      <c r="P8" s="482"/>
      <c r="Q8" s="483"/>
      <c r="R8" s="2"/>
    </row>
    <row r="9" spans="1:18" ht="33" customHeight="1">
      <c r="A9" s="459" t="s">
        <v>160</v>
      </c>
      <c r="B9" s="459"/>
      <c r="C9" s="459"/>
      <c r="D9" s="459"/>
      <c r="E9" s="459"/>
      <c r="F9" s="459"/>
      <c r="G9" s="496">
        <f>SUM(G5:H8)</f>
        <v>232095000</v>
      </c>
      <c r="H9" s="480"/>
      <c r="I9" s="400">
        <f>I5+I6+I7+I8</f>
        <v>235097170</v>
      </c>
      <c r="J9" s="480" t="s">
        <v>58</v>
      </c>
      <c r="K9" s="480"/>
      <c r="L9" s="461" t="s">
        <v>98</v>
      </c>
      <c r="M9" s="461"/>
      <c r="N9" s="461"/>
      <c r="O9" s="461"/>
      <c r="P9" s="403">
        <v>3516000</v>
      </c>
      <c r="Q9" s="403">
        <v>3546000</v>
      </c>
      <c r="R9" s="2"/>
    </row>
    <row r="10" spans="1:18" ht="31.5" customHeight="1">
      <c r="A10" s="498" t="s">
        <v>243</v>
      </c>
      <c r="B10" s="498"/>
      <c r="C10" s="497" t="s">
        <v>244</v>
      </c>
      <c r="D10" s="497"/>
      <c r="E10" s="497"/>
      <c r="F10" s="497"/>
      <c r="G10" s="495">
        <v>0</v>
      </c>
      <c r="H10" s="495"/>
      <c r="I10" s="401">
        <v>0</v>
      </c>
      <c r="J10" s="480" t="s">
        <v>74</v>
      </c>
      <c r="K10" s="480"/>
      <c r="L10" s="461" t="s">
        <v>99</v>
      </c>
      <c r="M10" s="461"/>
      <c r="N10" s="461"/>
      <c r="O10" s="461"/>
      <c r="P10" s="403">
        <v>55914222</v>
      </c>
      <c r="Q10" s="403">
        <v>17228717</v>
      </c>
      <c r="R10" s="2"/>
    </row>
    <row r="11" spans="1:18" ht="30.75" customHeight="1">
      <c r="A11" s="498" t="s">
        <v>395</v>
      </c>
      <c r="B11" s="498"/>
      <c r="C11" s="497" t="s">
        <v>394</v>
      </c>
      <c r="D11" s="497"/>
      <c r="E11" s="497"/>
      <c r="F11" s="497"/>
      <c r="G11" s="495">
        <v>7000000</v>
      </c>
      <c r="H11" s="495"/>
      <c r="I11" s="402">
        <v>1250000</v>
      </c>
      <c r="J11" s="489" t="s">
        <v>161</v>
      </c>
      <c r="K11" s="490"/>
      <c r="L11" s="490"/>
      <c r="M11" s="490"/>
      <c r="N11" s="490"/>
      <c r="O11" s="491"/>
      <c r="P11" s="404">
        <f>SUM(P5:P10)</f>
        <v>155746222</v>
      </c>
      <c r="Q11" s="405">
        <f>SUM(Q5:Q10)</f>
        <v>127324862</v>
      </c>
      <c r="R11" s="2"/>
    </row>
    <row r="12" spans="1:18" ht="27.75" customHeight="1">
      <c r="A12" s="498" t="s">
        <v>274</v>
      </c>
      <c r="B12" s="498"/>
      <c r="C12" s="497" t="s">
        <v>418</v>
      </c>
      <c r="D12" s="497"/>
      <c r="E12" s="497"/>
      <c r="F12" s="497"/>
      <c r="G12" s="495">
        <v>4000000</v>
      </c>
      <c r="H12" s="495"/>
      <c r="I12" s="401">
        <v>4000000</v>
      </c>
      <c r="J12" s="484" t="s">
        <v>76</v>
      </c>
      <c r="K12" s="485"/>
      <c r="L12" s="486" t="s">
        <v>100</v>
      </c>
      <c r="M12" s="487"/>
      <c r="N12" s="487"/>
      <c r="O12" s="488"/>
      <c r="P12" s="403">
        <v>86319000</v>
      </c>
      <c r="Q12" s="403">
        <v>81269769</v>
      </c>
      <c r="R12" s="2"/>
    </row>
    <row r="13" spans="1:18" ht="30" customHeight="1">
      <c r="A13" s="489" t="s">
        <v>419</v>
      </c>
      <c r="B13" s="490"/>
      <c r="C13" s="490"/>
      <c r="D13" s="490"/>
      <c r="E13" s="490"/>
      <c r="F13" s="491"/>
      <c r="G13" s="500">
        <f>G10+G11+G12</f>
        <v>11000000</v>
      </c>
      <c r="H13" s="501"/>
      <c r="I13" s="400">
        <f>I10+I11+I12</f>
        <v>5250000</v>
      </c>
      <c r="J13" s="480" t="s">
        <v>78</v>
      </c>
      <c r="K13" s="480"/>
      <c r="L13" s="461" t="s">
        <v>163</v>
      </c>
      <c r="M13" s="461"/>
      <c r="N13" s="461"/>
      <c r="O13" s="461"/>
      <c r="P13" s="403">
        <v>10000000</v>
      </c>
      <c r="Q13" s="403">
        <v>28093881</v>
      </c>
      <c r="R13" s="2"/>
    </row>
    <row r="14" spans="1:18" ht="29.25" customHeight="1">
      <c r="A14" s="459" t="s">
        <v>420</v>
      </c>
      <c r="B14" s="459"/>
      <c r="C14" s="459"/>
      <c r="D14" s="459"/>
      <c r="E14" s="459"/>
      <c r="F14" s="459"/>
      <c r="G14" s="496">
        <v>91623000</v>
      </c>
      <c r="H14" s="496"/>
      <c r="I14" s="399">
        <v>83522005</v>
      </c>
      <c r="J14" s="480" t="s">
        <v>80</v>
      </c>
      <c r="K14" s="480"/>
      <c r="L14" s="461" t="s">
        <v>164</v>
      </c>
      <c r="M14" s="461"/>
      <c r="N14" s="461"/>
      <c r="O14" s="461"/>
      <c r="P14" s="403">
        <v>0</v>
      </c>
      <c r="Q14" s="403">
        <v>530000</v>
      </c>
      <c r="R14" s="2"/>
    </row>
    <row r="15" spans="1:18" ht="23.25" customHeight="1">
      <c r="A15" s="459" t="s">
        <v>162</v>
      </c>
      <c r="B15" s="459"/>
      <c r="C15" s="459"/>
      <c r="D15" s="459"/>
      <c r="E15" s="459"/>
      <c r="F15" s="459"/>
      <c r="G15" s="496">
        <f>SUM(G9,G13,G14)</f>
        <v>334718000</v>
      </c>
      <c r="H15" s="496"/>
      <c r="I15" s="399">
        <f>I9+I13+I14</f>
        <v>323869175</v>
      </c>
      <c r="J15" s="459" t="s">
        <v>165</v>
      </c>
      <c r="K15" s="459"/>
      <c r="L15" s="459"/>
      <c r="M15" s="459"/>
      <c r="N15" s="459"/>
      <c r="O15" s="459"/>
      <c r="P15" s="404">
        <f>SUM(P12:P14)</f>
        <v>96319000</v>
      </c>
      <c r="Q15" s="404">
        <f>SUM(Q12:Q14)</f>
        <v>109893650</v>
      </c>
      <c r="R15" s="2"/>
    </row>
    <row r="16" spans="10:18" ht="24" customHeight="1">
      <c r="J16" s="459" t="s">
        <v>167</v>
      </c>
      <c r="K16" s="459"/>
      <c r="L16" s="459"/>
      <c r="M16" s="459"/>
      <c r="N16" s="459"/>
      <c r="O16" s="459"/>
      <c r="P16" s="404">
        <v>82652778</v>
      </c>
      <c r="Q16" s="404">
        <v>86650663</v>
      </c>
      <c r="R16" s="2"/>
    </row>
    <row r="17" spans="10:18" ht="27.75" customHeight="1">
      <c r="J17" s="459" t="s">
        <v>166</v>
      </c>
      <c r="K17" s="459"/>
      <c r="L17" s="459"/>
      <c r="M17" s="459"/>
      <c r="N17" s="459"/>
      <c r="O17" s="459"/>
      <c r="P17" s="404">
        <f>SUM(P16,P15,P11)</f>
        <v>334718000</v>
      </c>
      <c r="Q17" s="404">
        <f>SUM(Q16,Q15,Q11)</f>
        <v>323869175</v>
      </c>
      <c r="R17" s="2"/>
    </row>
    <row r="18" ht="14.25">
      <c r="R18" s="2"/>
    </row>
    <row r="19" ht="14.25">
      <c r="R19" s="2"/>
    </row>
    <row r="24" ht="12.75">
      <c r="Q24" s="1">
        <v>4</v>
      </c>
    </row>
  </sheetData>
  <sheetProtection/>
  <mergeCells count="56">
    <mergeCell ref="J7:K8"/>
    <mergeCell ref="L7:O8"/>
    <mergeCell ref="A15:F15"/>
    <mergeCell ref="G15:H15"/>
    <mergeCell ref="A13:F13"/>
    <mergeCell ref="G13:H13"/>
    <mergeCell ref="G12:H12"/>
    <mergeCell ref="A11:B11"/>
    <mergeCell ref="A12:B12"/>
    <mergeCell ref="A14:F14"/>
    <mergeCell ref="L5:O5"/>
    <mergeCell ref="J6:K6"/>
    <mergeCell ref="L6:O6"/>
    <mergeCell ref="A6:B6"/>
    <mergeCell ref="C6:F6"/>
    <mergeCell ref="G14:H14"/>
    <mergeCell ref="C11:F11"/>
    <mergeCell ref="C12:F12"/>
    <mergeCell ref="A9:F9"/>
    <mergeCell ref="G9:H9"/>
    <mergeCell ref="A10:B10"/>
    <mergeCell ref="G10:H10"/>
    <mergeCell ref="C10:F10"/>
    <mergeCell ref="J16:O16"/>
    <mergeCell ref="J17:O17"/>
    <mergeCell ref="J12:K12"/>
    <mergeCell ref="L12:O12"/>
    <mergeCell ref="J13:K13"/>
    <mergeCell ref="L13:O13"/>
    <mergeCell ref="J14:K14"/>
    <mergeCell ref="L14:O14"/>
    <mergeCell ref="G8:H8"/>
    <mergeCell ref="J15:O15"/>
    <mergeCell ref="J11:O11"/>
    <mergeCell ref="J9:K9"/>
    <mergeCell ref="G11:H11"/>
    <mergeCell ref="L9:O9"/>
    <mergeCell ref="J10:K10"/>
    <mergeCell ref="L10:O10"/>
    <mergeCell ref="A5:B5"/>
    <mergeCell ref="C5:F5"/>
    <mergeCell ref="A4:F4"/>
    <mergeCell ref="A8:B8"/>
    <mergeCell ref="C8:F8"/>
    <mergeCell ref="A7:B7"/>
    <mergeCell ref="C7:F7"/>
    <mergeCell ref="P1:Q1"/>
    <mergeCell ref="G5:H5"/>
    <mergeCell ref="G4:H4"/>
    <mergeCell ref="P7:P8"/>
    <mergeCell ref="Q7:Q8"/>
    <mergeCell ref="A1:O1"/>
    <mergeCell ref="G6:H6"/>
    <mergeCell ref="G7:H7"/>
    <mergeCell ref="J4:O4"/>
    <mergeCell ref="J5:K5"/>
  </mergeCells>
  <printOptions/>
  <pageMargins left="0.39" right="0.1968503937007874" top="0.59" bottom="0.56" header="0.58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2018-05-29T13:05:34Z</cp:lastPrinted>
  <dcterms:created xsi:type="dcterms:W3CDTF">2006-10-17T13:40:18Z</dcterms:created>
  <dcterms:modified xsi:type="dcterms:W3CDTF">2018-05-29T13:05:38Z</dcterms:modified>
  <cp:category/>
  <cp:version/>
  <cp:contentType/>
  <cp:contentStatus/>
</cp:coreProperties>
</file>