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Fekete Anita\Mentés_20170111\asztal\Anita\TESTÜLETI ANYAGOK\Testületi anyag 2019. év\2019.02.14\1. np 2019. évi költségvetés\"/>
    </mc:Choice>
  </mc:AlternateContent>
  <xr:revisionPtr revIDLastSave="0" documentId="13_ncr:1_{37AEFB4D-5789-4C0A-AD93-A980DF951C11}" xr6:coauthVersionLast="40" xr6:coauthVersionMax="40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Címrend" sheetId="33" r:id="rId1"/>
    <sheet name="1.sz.mell." sheetId="1" r:id="rId2"/>
    <sheet name="2.sz.mell  " sheetId="5" r:id="rId3"/>
    <sheet name="3.sz.mell" sheetId="48" r:id="rId4"/>
    <sheet name="4. sz.mell" sheetId="34" r:id="rId5"/>
    <sheet name="5.sz.mell" sheetId="9" r:id="rId6"/>
    <sheet name="6.sz.mell" sheetId="32" r:id="rId7"/>
    <sheet name="7.sz.mell." sheetId="11" r:id="rId8"/>
    <sheet name="8.sz.mell. " sheetId="13" r:id="rId9"/>
    <sheet name="9.sz.mell." sheetId="14" r:id="rId10"/>
    <sheet name="10.sz.mell" sheetId="17" r:id="rId11"/>
    <sheet name="11.sz.mell" sheetId="18" r:id="rId12"/>
    <sheet name="12.sz.mell" sheetId="36" r:id="rId13"/>
    <sheet name="13.sz.mell" sheetId="23" r:id="rId14"/>
    <sheet name="14.sz.mell" sheetId="26" r:id="rId15"/>
    <sheet name="15.sz.mell" sheetId="29" r:id="rId16"/>
    <sheet name="16.sz.mell" sheetId="25" r:id="rId17"/>
    <sheet name="17.sz.mell" sheetId="28" r:id="rId18"/>
    <sheet name="18.sz.mell" sheetId="24" r:id="rId19"/>
    <sheet name="19.sz.mell" sheetId="30" r:id="rId20"/>
    <sheet name="20. sz.mell" sheetId="31" r:id="rId21"/>
    <sheet name="21. sz. melléklet" sheetId="47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1Excel_BuiltIn_Print_Area_1_1" localSheetId="11">#REF!</definedName>
    <definedName name="_1Excel_BuiltIn_Print_Area_1_1" localSheetId="4">#REF!</definedName>
    <definedName name="_1Excel_BuiltIn_Print_Area_1_1" localSheetId="9">#REF!</definedName>
    <definedName name="_1Excel_BuiltIn_Print_Area_1_1">#REF!</definedName>
    <definedName name="a">[1]Háttéradatok!$C$29:$AG$32</definedName>
    <definedName name="Állami" localSheetId="11">#REF!,#REF!</definedName>
    <definedName name="Állami" localSheetId="4">#REF!,#REF!</definedName>
    <definedName name="Állami" localSheetId="9">#REF!,#REF!</definedName>
    <definedName name="Állami">#REF!,#REF!</definedName>
    <definedName name="anyád" localSheetId="11">#REF!</definedName>
    <definedName name="anyád" localSheetId="4">#REF!</definedName>
    <definedName name="anyád" localSheetId="9">#REF!</definedName>
    <definedName name="anyád">#REF!</definedName>
    <definedName name="apád" localSheetId="11">#REF!</definedName>
    <definedName name="apád" localSheetId="4">#REF!</definedName>
    <definedName name="apád" localSheetId="9">#REF!</definedName>
    <definedName name="apád">#REF!</definedName>
    <definedName name="b" localSheetId="11">#REF!</definedName>
    <definedName name="b" localSheetId="4">#REF!</definedName>
    <definedName name="b" localSheetId="9">#REF!</definedName>
    <definedName name="b">#REF!</definedName>
    <definedName name="bbbbbb" localSheetId="11">#REF!</definedName>
    <definedName name="bbbbbb" localSheetId="4">#REF!</definedName>
    <definedName name="bbbbbb" localSheetId="9">#REF!</definedName>
    <definedName name="bbbbbb">#REF!</definedName>
    <definedName name="bbbbbbbbbbbbbbbbbb" localSheetId="11">#REF!</definedName>
    <definedName name="bbbbbbbbbbbbbbbbbb" localSheetId="4">#REF!</definedName>
    <definedName name="bbbbbbbbbbbbbbbbbb" localSheetId="9">#REF!</definedName>
    <definedName name="bbbbbbbbbbbbbbbbbb">#REF!</definedName>
    <definedName name="bhgtz" localSheetId="11">#REF!</definedName>
    <definedName name="bhgtz" localSheetId="4">#REF!</definedName>
    <definedName name="bhgtz" localSheetId="9">#REF!</definedName>
    <definedName name="bhgtz">#REF!</definedName>
    <definedName name="cccc" localSheetId="11">#REF!</definedName>
    <definedName name="cccc" localSheetId="4">#REF!</definedName>
    <definedName name="cccc" localSheetId="9">#REF!</definedName>
    <definedName name="cccc">#REF!</definedName>
    <definedName name="css" localSheetId="11">#REF!</definedName>
    <definedName name="css" localSheetId="4">#REF!</definedName>
    <definedName name="css" localSheetId="9">#REF!</definedName>
    <definedName name="css">#REF!</definedName>
    <definedName name="css_k">[2]Családsegítés!$C$27:$C$86</definedName>
    <definedName name="css_k_" localSheetId="11">#REF!</definedName>
    <definedName name="css_k_" localSheetId="4">#REF!</definedName>
    <definedName name="css_k_" localSheetId="9">#REF!</definedName>
    <definedName name="css_k_">#REF!</definedName>
    <definedName name="dddd" localSheetId="11">#REF!</definedName>
    <definedName name="dddd" localSheetId="4">#REF!</definedName>
    <definedName name="dddd" localSheetId="9">#REF!</definedName>
    <definedName name="dddd">#REF!</definedName>
    <definedName name="ddddd" localSheetId="11">#REF!,#REF!</definedName>
    <definedName name="ddddd" localSheetId="4">#REF!,#REF!</definedName>
    <definedName name="ddddd" localSheetId="9">#REF!,#REF!</definedName>
    <definedName name="ddddd">#REF!,#REF!</definedName>
    <definedName name="dddddd" localSheetId="11">#REF!</definedName>
    <definedName name="dddddd" localSheetId="4">#REF!</definedName>
    <definedName name="dddddd" localSheetId="9">#REF!</definedName>
    <definedName name="dddddd">#REF!</definedName>
    <definedName name="ddddddd" localSheetId="11">#REF!</definedName>
    <definedName name="ddddddd" localSheetId="4">#REF!</definedName>
    <definedName name="ddddddd" localSheetId="9">#REF!</definedName>
    <definedName name="ddddddd">#REF!</definedName>
    <definedName name="dfghhhhhjjdjertje" localSheetId="11">#REF!,#REF!</definedName>
    <definedName name="dfghhhhhjjdjertje" localSheetId="4">#REF!,#REF!</definedName>
    <definedName name="dfghhhhhjjdjertje" localSheetId="9">#REF!,#REF!</definedName>
    <definedName name="dfghhhhhjjdjertje">#REF!,#REF!</definedName>
    <definedName name="dsgjsg" localSheetId="11">#REF!</definedName>
    <definedName name="dsgjsg" localSheetId="4">#REF!</definedName>
    <definedName name="dsgjsg" localSheetId="9">#REF!</definedName>
    <definedName name="dsgjsg">#REF!</definedName>
    <definedName name="edba" localSheetId="11">#REF!</definedName>
    <definedName name="edba" localSheetId="4">#REF!</definedName>
    <definedName name="edba" localSheetId="9">#REF!</definedName>
    <definedName name="edba">#REF!</definedName>
    <definedName name="edcvfrtgb" localSheetId="11">#REF!</definedName>
    <definedName name="edcvfrtgb" localSheetId="4">#REF!</definedName>
    <definedName name="edcvfrtgb" localSheetId="9">#REF!</definedName>
    <definedName name="edcvfrtgb">#REF!</definedName>
    <definedName name="EDSE" localSheetId="11">#REF!</definedName>
    <definedName name="EDSE" localSheetId="4">#REF!</definedName>
    <definedName name="EDSE" localSheetId="9">#REF!</definedName>
    <definedName name="EDSE">#REF!</definedName>
    <definedName name="ee" localSheetId="11">#REF!</definedName>
    <definedName name="ee" localSheetId="4">#REF!</definedName>
    <definedName name="ee" localSheetId="9">#REF!</definedName>
    <definedName name="ee">#REF!</definedName>
    <definedName name="eee" localSheetId="11">#REF!</definedName>
    <definedName name="eee" localSheetId="4">#REF!</definedName>
    <definedName name="eee" localSheetId="9">#REF!</definedName>
    <definedName name="eee">#REF!</definedName>
    <definedName name="ééééééééé" localSheetId="11">#REF!</definedName>
    <definedName name="ééééééééé" localSheetId="4">#REF!</definedName>
    <definedName name="ééééééééé" localSheetId="9">#REF!</definedName>
    <definedName name="ééééééééé">#REF!</definedName>
    <definedName name="eu">[1]Háttéradatok!$C$29:$AG$32</definedName>
    <definedName name="eus" localSheetId="11">#REF!</definedName>
    <definedName name="eus" localSheetId="4">#REF!</definedName>
    <definedName name="eus" localSheetId="9">#REF!</definedName>
    <definedName name="eus">#REF!</definedName>
    <definedName name="excel" localSheetId="11">#REF!,#REF!</definedName>
    <definedName name="excel" localSheetId="4">#REF!,#REF!</definedName>
    <definedName name="excel" localSheetId="9">#REF!,#REF!</definedName>
    <definedName name="excel">#REF!,#REF!</definedName>
    <definedName name="Excel_BuiltIn_Print_Area_1" localSheetId="11">#REF!</definedName>
    <definedName name="Excel_BuiltIn_Print_Area_1" localSheetId="4">#REF!</definedName>
    <definedName name="Excel_BuiltIn_Print_Area_1" localSheetId="9">#REF!</definedName>
    <definedName name="Excel_BuiltIn_Print_Area_1">#REF!</definedName>
    <definedName name="Excel_BuiltIn_Print_Titles_26" localSheetId="11">#REF!,#REF!</definedName>
    <definedName name="Excel_BuiltIn_Print_Titles_26" localSheetId="4">#REF!,#REF!</definedName>
    <definedName name="Excel_BuiltIn_Print_Titles_26" localSheetId="9">#REF!,#REF!</definedName>
    <definedName name="Excel_BuiltIn_Print_Titles_26">#REF!,#REF!</definedName>
    <definedName name="ff" localSheetId="11">#REF!</definedName>
    <definedName name="ff" localSheetId="4">#REF!</definedName>
    <definedName name="ff" localSheetId="9">#REF!</definedName>
    <definedName name="ff">#REF!</definedName>
    <definedName name="ffd" localSheetId="11">#REF!,#REF!</definedName>
    <definedName name="ffd" localSheetId="4">#REF!,#REF!</definedName>
    <definedName name="ffd" localSheetId="9">#REF!,#REF!</definedName>
    <definedName name="ffd">#REF!,#REF!</definedName>
    <definedName name="ffféé">[1]Háttéradatok!$C$29:$AG$32</definedName>
    <definedName name="ffff" localSheetId="11">#REF!</definedName>
    <definedName name="ffff" localSheetId="4">#REF!</definedName>
    <definedName name="ffff" localSheetId="9">#REF!</definedName>
    <definedName name="ffff">#REF!</definedName>
    <definedName name="fffff">[1]Háttéradatok!$C$29:$AG$32</definedName>
    <definedName name="fghigh_jifj" localSheetId="11">#REF!,#REF!</definedName>
    <definedName name="fghigh_jifj" localSheetId="4">#REF!,#REF!</definedName>
    <definedName name="fghigh_jifj" localSheetId="9">#REF!,#REF!</definedName>
    <definedName name="fghigh_jifj">#REF!,#REF!</definedName>
    <definedName name="Fiumei" localSheetId="11">#REF!</definedName>
    <definedName name="Fiumei" localSheetId="4">#REF!</definedName>
    <definedName name="Fiumei" localSheetId="9">#REF!</definedName>
    <definedName name="Fiumei">#REF!</definedName>
    <definedName name="fjkfjkdhdhdghdghj" localSheetId="11">#REF!,#REF!</definedName>
    <definedName name="fjkfjkdhdhdghdghj" localSheetId="4">#REF!,#REF!</definedName>
    <definedName name="fjkfjkdhdhdghdghj" localSheetId="9">#REF!,#REF!</definedName>
    <definedName name="fjkfjkdhdhdghdghj">#REF!,#REF!</definedName>
    <definedName name="G">[3]Háttéradatok!$C$29:$AG$32</definedName>
    <definedName name="gaga" localSheetId="11">#REF!</definedName>
    <definedName name="gaga" localSheetId="4">#REF!</definedName>
    <definedName name="gaga" localSheetId="9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1">#REF!,#REF!</definedName>
    <definedName name="ggg" localSheetId="4">#REF!,#REF!</definedName>
    <definedName name="ggg" localSheetId="9">#REF!,#REF!</definedName>
    <definedName name="ggg">#REF!,#REF!</definedName>
    <definedName name="gggg">[3]Háttéradatok!$C$29:$AG$32</definedName>
    <definedName name="ggggggggggggggg" localSheetId="11">#REF!,#REF!</definedName>
    <definedName name="ggggggggggggggg" localSheetId="4">#REF!,#REF!</definedName>
    <definedName name="ggggggggggggggg" localSheetId="9">#REF!,#REF!</definedName>
    <definedName name="ggggggggggggggg">#REF!,#REF!</definedName>
    <definedName name="gh" localSheetId="11">#REF!</definedName>
    <definedName name="gh" localSheetId="4">#REF!</definedName>
    <definedName name="gh" localSheetId="9">#REF!</definedName>
    <definedName name="gh">#REF!</definedName>
    <definedName name="gyj" localSheetId="11">#REF!</definedName>
    <definedName name="gyj" localSheetId="4">#REF!</definedName>
    <definedName name="gyj" localSheetId="9">#REF!</definedName>
    <definedName name="gyj">#REF!</definedName>
    <definedName name="gyj_k">[2]Gyermekjóléti!$C$27:$C$86</definedName>
    <definedName name="gyj_k_" localSheetId="11">#REF!</definedName>
    <definedName name="gyj_k_" localSheetId="4">#REF!</definedName>
    <definedName name="gyj_k_" localSheetId="9">#REF!</definedName>
    <definedName name="gyj_k_">#REF!</definedName>
    <definedName name="gyjk" localSheetId="11">#REF!</definedName>
    <definedName name="gyjk" localSheetId="4">#REF!</definedName>
    <definedName name="gyjk" localSheetId="9">#REF!</definedName>
    <definedName name="gyjk">#REF!</definedName>
    <definedName name="hh" localSheetId="11">#REF!</definedName>
    <definedName name="hh" localSheetId="4">#REF!</definedName>
    <definedName name="hh" localSheetId="9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1">#REF!</definedName>
    <definedName name="jj" localSheetId="4">#REF!</definedName>
    <definedName name="jj" localSheetId="9">#REF!</definedName>
    <definedName name="jj">#REF!</definedName>
    <definedName name="jjjjj" localSheetId="11">#REF!,#REF!</definedName>
    <definedName name="jjjjj" localSheetId="4">#REF!,#REF!</definedName>
    <definedName name="jjjjj" localSheetId="9">#REF!,#REF!</definedName>
    <definedName name="jjjjj">#REF!,#REF!</definedName>
    <definedName name="jjjjjjjjjjjjjjjjjjjjjj" localSheetId="11">#REF!</definedName>
    <definedName name="jjjjjjjjjjjjjjjjjjjjjj" localSheetId="4">#REF!</definedName>
    <definedName name="jjjjjjjjjjjjjjjjjjjjjj" localSheetId="9">#REF!</definedName>
    <definedName name="jjjjjjjjjjjjjjjjjjjjjj">#REF!</definedName>
    <definedName name="k" localSheetId="11">#REF!</definedName>
    <definedName name="k" localSheetId="4">#REF!</definedName>
    <definedName name="k" localSheetId="9">#REF!</definedName>
    <definedName name="k">#REF!</definedName>
    <definedName name="kill" localSheetId="11">#REF!</definedName>
    <definedName name="kill" localSheetId="4">#REF!</definedName>
    <definedName name="kill" localSheetId="9">#REF!</definedName>
    <definedName name="kill">#REF!</definedName>
    <definedName name="kiskuta" localSheetId="11">#REF!</definedName>
    <definedName name="kiskuta" localSheetId="4">#REF!</definedName>
    <definedName name="kiskuta" localSheetId="9">#REF!</definedName>
    <definedName name="kiskuta">#REF!</definedName>
    <definedName name="kistérség" localSheetId="11">#REF!</definedName>
    <definedName name="kistérség" localSheetId="4">#REF!</definedName>
    <definedName name="kistérség" localSheetId="9">#REF!</definedName>
    <definedName name="kistérség">#REF!</definedName>
    <definedName name="kjz" localSheetId="11">#REF!</definedName>
    <definedName name="kjz" localSheetId="4">#REF!</definedName>
    <definedName name="kjz" localSheetId="9">#REF!</definedName>
    <definedName name="kjz">#REF!</definedName>
    <definedName name="kjz_k">[2]körjegyzőség!$C$9:$C$28</definedName>
    <definedName name="kjz_k_" localSheetId="11">#REF!</definedName>
    <definedName name="kjz_k_" localSheetId="4">#REF!</definedName>
    <definedName name="kjz_k_" localSheetId="9">#REF!</definedName>
    <definedName name="kjz_k_">#REF!</definedName>
    <definedName name="kjz_sz">[9]kd!$Q$2:$Q$3152</definedName>
    <definedName name="klll" localSheetId="11">#REF!</definedName>
    <definedName name="klll" localSheetId="4">#REF!</definedName>
    <definedName name="klll" localSheetId="9">#REF!</definedName>
    <definedName name="klll">#REF!</definedName>
    <definedName name="Kodály" localSheetId="11">#REF!</definedName>
    <definedName name="Kodály" localSheetId="4">#REF!</definedName>
    <definedName name="Kodály" localSheetId="9">#REF!</definedName>
    <definedName name="Kodály">#REF!</definedName>
    <definedName name="l" localSheetId="11">#REF!</definedName>
    <definedName name="l" localSheetId="4">#REF!</definedName>
    <definedName name="l" localSheetId="9">#REF!</definedName>
    <definedName name="l">#REF!</definedName>
    <definedName name="lkjjghdk" localSheetId="11">#REF!</definedName>
    <definedName name="lkjjghdk" localSheetId="4">#REF!</definedName>
    <definedName name="lkjjghdk" localSheetId="9">#REF!</definedName>
    <definedName name="lkjjghdk">#REF!</definedName>
    <definedName name="llllll" localSheetId="11">#REF!</definedName>
    <definedName name="llllll" localSheetId="4">#REF!</definedName>
    <definedName name="llllll" localSheetId="9">#REF!</definedName>
    <definedName name="llllll">#REF!</definedName>
    <definedName name="llllllll" localSheetId="11">#REF!</definedName>
    <definedName name="llllllll" localSheetId="4">#REF!</definedName>
    <definedName name="llllllll" localSheetId="9">#REF!</definedName>
    <definedName name="llllllll">#REF!</definedName>
    <definedName name="lllllllllll" localSheetId="11">#REF!,#REF!</definedName>
    <definedName name="lllllllllll" localSheetId="4">#REF!,#REF!</definedName>
    <definedName name="lllllllllll" localSheetId="9">#REF!,#REF!</definedName>
    <definedName name="lllllllllll">#REF!,#REF!</definedName>
    <definedName name="llllllllllllllll" localSheetId="11">#REF!</definedName>
    <definedName name="llllllllllllllll" localSheetId="4">#REF!</definedName>
    <definedName name="llllllllllllllll" localSheetId="9">#REF!</definedName>
    <definedName name="llllllllllllllll">#REF!</definedName>
    <definedName name="m" localSheetId="11">#REF!</definedName>
    <definedName name="m" localSheetId="4">#REF!</definedName>
    <definedName name="m" localSheetId="9">#REF!</definedName>
    <definedName name="m">#REF!</definedName>
    <definedName name="más" localSheetId="11">#REF!,#REF!</definedName>
    <definedName name="más" localSheetId="4">#REF!,#REF!</definedName>
    <definedName name="más" localSheetId="9">#REF!,#REF!</definedName>
    <definedName name="más">#REF!,#REF!</definedName>
    <definedName name="másik" localSheetId="11">#REF!,#REF!</definedName>
    <definedName name="másik" localSheetId="4">#REF!,#REF!</definedName>
    <definedName name="másik" localSheetId="9">#REF!,#REF!</definedName>
    <definedName name="másik">#REF!,#REF!</definedName>
    <definedName name="mmm" localSheetId="11">#REF!</definedName>
    <definedName name="mmm" localSheetId="4">#REF!</definedName>
    <definedName name="mmm" localSheetId="9">#REF!</definedName>
    <definedName name="mmm">#REF!</definedName>
    <definedName name="mnb" localSheetId="11">#REF!</definedName>
    <definedName name="mnb" localSheetId="4">#REF!</definedName>
    <definedName name="mnb" localSheetId="9">#REF!</definedName>
    <definedName name="mnb">#REF!</definedName>
    <definedName name="mnbvc" localSheetId="11">#REF!</definedName>
    <definedName name="mnbvc" localSheetId="4">#REF!</definedName>
    <definedName name="mnbvc" localSheetId="9">#REF!</definedName>
    <definedName name="mnbvc">#REF!</definedName>
    <definedName name="mskfas" localSheetId="11">#REF!,#REF!</definedName>
    <definedName name="mskfas" localSheetId="4">#REF!,#REF!</definedName>
    <definedName name="mskfas" localSheetId="9">#REF!,#REF!</definedName>
    <definedName name="mskfas">#REF!,#REF!</definedName>
    <definedName name="n" localSheetId="11">#REF!</definedName>
    <definedName name="n" localSheetId="4">#REF!</definedName>
    <definedName name="n" localSheetId="9">#REF!</definedName>
    <definedName name="n">#REF!</definedName>
    <definedName name="nb" localSheetId="11">#REF!</definedName>
    <definedName name="nb" localSheetId="4">#REF!</definedName>
    <definedName name="nb" localSheetId="9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1">#REF!</definedName>
    <definedName name="nev_c" localSheetId="4">#REF!</definedName>
    <definedName name="nev_c" localSheetId="9">#REF!</definedName>
    <definedName name="nev_c">#REF!</definedName>
    <definedName name="nev_g" localSheetId="11">#REF!</definedName>
    <definedName name="nev_g" localSheetId="4">#REF!</definedName>
    <definedName name="nev_g" localSheetId="9">#REF!</definedName>
    <definedName name="nev_g">#REF!</definedName>
    <definedName name="nev_k" localSheetId="11">#REF!</definedName>
    <definedName name="nev_k" localSheetId="4">#REF!</definedName>
    <definedName name="nev_k" localSheetId="9">#REF!</definedName>
    <definedName name="nev_k">#REF!</definedName>
    <definedName name="név_k" localSheetId="11">#REF!</definedName>
    <definedName name="név_k" localSheetId="4">#REF!</definedName>
    <definedName name="név_k" localSheetId="9">#REF!</definedName>
    <definedName name="név_k">#REF!</definedName>
    <definedName name="nnn" localSheetId="11">#REF!</definedName>
    <definedName name="nnn" localSheetId="4">#REF!</definedName>
    <definedName name="nnn" localSheetId="9">#REF!</definedName>
    <definedName name="nnn">#REF!</definedName>
    <definedName name="nnnnnnnnnnnnnnnnnnnnnnnnnnnnnnnnnnnnn" localSheetId="11">#REF!</definedName>
    <definedName name="nnnnnnnnnnnnnnnnnnnnnnnnnnnnnnnnnnnnn" localSheetId="4">#REF!</definedName>
    <definedName name="nnnnnnnnnnnnnnnnnnnnnnnnnnnnnnnnnnnnn" localSheetId="9">#REF!</definedName>
    <definedName name="nnnnnnnnnnnnnnnnnnnnnnnnnnnnnnnnnnnnn">#REF!</definedName>
    <definedName name="_xlnm.Print_Titles" localSheetId="1">'1.sz.mell.'!$4:$5</definedName>
    <definedName name="_xlnm.Print_Titles" localSheetId="3">'3.sz.mell'!$3:$4</definedName>
    <definedName name="_xlnm.Print_Titles" localSheetId="4">'4. sz.mell'!$1:$6</definedName>
    <definedName name="_xlnm.Print_Titles" localSheetId="8">'8.sz.mell. '!$1:$2</definedName>
    <definedName name="_xlnm.Print_Titles" localSheetId="9">'9.sz.mell.'!$4:$5</definedName>
    <definedName name="_xlnm.Print_Area" localSheetId="1">'1.sz.mell.'!$A$1:$D$118</definedName>
    <definedName name="_xlnm.Print_Area" localSheetId="15">'15.sz.mell'!$A$1:$J$8</definedName>
    <definedName name="_xlnm.Print_Area" localSheetId="16">'16.sz.mell'!$A$1:$C$16</definedName>
    <definedName name="_xlnm.Print_Area" localSheetId="2">'2.sz.mell  '!$A$1:$E$26</definedName>
    <definedName name="_xlnm.Print_Area" localSheetId="3">'3.sz.mell'!$A$1:$F$62</definedName>
    <definedName name="_xlnm.Print_Area" localSheetId="4">'4. sz.mell'!$A$1:$C$38</definedName>
    <definedName name="_xlnm.Print_Area" localSheetId="7">'7.sz.mell.'!$A$1:$L$11</definedName>
    <definedName name="_xlnm.Print_Area" localSheetId="9">'9.sz.mell.'!$A$1:$F$113</definedName>
    <definedName name="okod">[9]kd!$F$2:$I$3368</definedName>
    <definedName name="oooooooooooooooooooooo" localSheetId="11">#REF!</definedName>
    <definedName name="oooooooooooooooooooooo" localSheetId="4">#REF!</definedName>
    <definedName name="oooooooooooooooooooooo" localSheetId="9">#REF!</definedName>
    <definedName name="oooooooooooooooooooooo">#REF!</definedName>
    <definedName name="ovi" localSheetId="11">#REF!</definedName>
    <definedName name="ovi" localSheetId="4">#REF!</definedName>
    <definedName name="ovi" localSheetId="9">#REF!</definedName>
    <definedName name="ovi">#REF!</definedName>
    <definedName name="óvoda" localSheetId="4">#REF!</definedName>
    <definedName name="óvoda">#REF!</definedName>
    <definedName name="ő" localSheetId="11">#REF!</definedName>
    <definedName name="ő" localSheetId="4">#REF!</definedName>
    <definedName name="ő" localSheetId="9">#REF!</definedName>
    <definedName name="ő">#REF!</definedName>
    <definedName name="önk">[9]kd!$F$2:$F$3176</definedName>
    <definedName name="önkbercsényi" localSheetId="4">#REF!</definedName>
    <definedName name="önkbercsényi">#REF!</definedName>
    <definedName name="önkbölcsőde" localSheetId="4">#REF!</definedName>
    <definedName name="önkbölcsőde">#REF!</definedName>
    <definedName name="önkegymi" localSheetId="4">#REF!</definedName>
    <definedName name="önkegymi">#REF!</definedName>
    <definedName name="önkgondkp" localSheetId="4">#REF!</definedName>
    <definedName name="önkgondkp">#REF!</definedName>
    <definedName name="önkhunyadi" localSheetId="4">#REF!</definedName>
    <definedName name="önkhunyadi">#REF!</definedName>
    <definedName name="önkkodály" localSheetId="4">#REF!</definedName>
    <definedName name="önkkodály">#REF!</definedName>
    <definedName name="önkkonyha" localSheetId="4">#REF!</definedName>
    <definedName name="önkkonyha">#REF!</definedName>
    <definedName name="önkkölcsey" localSheetId="4">#REF!</definedName>
    <definedName name="önkkölcsey">#REF!</definedName>
    <definedName name="önkkönyvtár" localSheetId="4">#REF!</definedName>
    <definedName name="önkkönyvtár">#REF!</definedName>
    <definedName name="önkktgvtám" localSheetId="4">#REF!</definedName>
    <definedName name="önkktgvtám">#REF!</definedName>
    <definedName name="önklábassy" localSheetId="4">#REF!</definedName>
    <definedName name="önklábassy">#REF!</definedName>
    <definedName name="önkműkbev" localSheetId="4">#REF!</definedName>
    <definedName name="önkműkbev">#REF!</definedName>
    <definedName name="önkóvoda" localSheetId="4">#REF!</definedName>
    <definedName name="önkóvoda">#REF!</definedName>
    <definedName name="önkpbo" localSheetId="4">#REF!</definedName>
    <definedName name="önkpbo">#REF!</definedName>
    <definedName name="önkpetőfi" localSheetId="4">#REF!</definedName>
    <definedName name="önkpetőfi">#REF!</definedName>
    <definedName name="önksajátos1" localSheetId="4">#REF!</definedName>
    <definedName name="önksajátos1">#REF!</definedName>
    <definedName name="önkszékács" localSheetId="4">#REF!</definedName>
    <definedName name="önkszékács">#REF!</definedName>
    <definedName name="önkvmk" localSheetId="4">#REF!</definedName>
    <definedName name="önkvmk">#REF!</definedName>
    <definedName name="őőőőőőőőőőőőő" localSheetId="11">#REF!</definedName>
    <definedName name="őőőőőőőőőőőőő" localSheetId="4">#REF!</definedName>
    <definedName name="őőőőőőőőőőőőő" localSheetId="9">#REF!</definedName>
    <definedName name="őőőőőőőőőőőőő">#REF!</definedName>
    <definedName name="őpoiuztr" localSheetId="11">#REF!</definedName>
    <definedName name="őpoiuztr" localSheetId="4">#REF!</definedName>
    <definedName name="őpoiuztr" localSheetId="9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4">#REF!</definedName>
    <definedName name="pálybev">#REF!</definedName>
    <definedName name="pálybev1" localSheetId="4">#REF!</definedName>
    <definedName name="pálybev1">#REF!</definedName>
    <definedName name="pbo" localSheetId="4">#REF!</definedName>
    <definedName name="pbo">#REF!</definedName>
    <definedName name="pénzeszkátad" localSheetId="4">#REF!</definedName>
    <definedName name="pénzeszkátad">#REF!</definedName>
    <definedName name="pénzfognélk1" localSheetId="4">#REF!</definedName>
    <definedName name="pénzfognélk1">#REF!</definedName>
    <definedName name="pénzforgnélk1" localSheetId="4">#REF!</definedName>
    <definedName name="pénzforgnélk1">#REF!</definedName>
    <definedName name="pénzforgnélkül" localSheetId="4">#REF!</definedName>
    <definedName name="pénzforgnélkül">#REF!</definedName>
    <definedName name="pénzm" localSheetId="4">#REF!</definedName>
    <definedName name="pénzm">#REF!</definedName>
    <definedName name="pénzügyibef" localSheetId="4">#REF!</definedName>
    <definedName name="pénzügyibef">#REF!</definedName>
    <definedName name="pénzügyibef1" localSheetId="4">#REF!</definedName>
    <definedName name="pénzügyibef1">#REF!</definedName>
    <definedName name="peszkátad4" localSheetId="4">#REF!</definedName>
    <definedName name="peszkátad4">#REF!</definedName>
    <definedName name="petőfi" localSheetId="4">#REF!</definedName>
    <definedName name="petőfi">#REF!</definedName>
    <definedName name="phdologi" localSheetId="4">#REF!</definedName>
    <definedName name="phdologi">#REF!</definedName>
    <definedName name="phműkbev" localSheetId="4">#REF!</definedName>
    <definedName name="phműkbev">#REF!</definedName>
    <definedName name="phműkbev1" localSheetId="4">#REF!</definedName>
    <definedName name="phműkbev1">#REF!</definedName>
    <definedName name="phműkc1" localSheetId="4">#REF!</definedName>
    <definedName name="phműkc1">#REF!</definedName>
    <definedName name="phsajbev">[11]Munka6!$C$21</definedName>
    <definedName name="phszoc" localSheetId="4">#REF!</definedName>
    <definedName name="phszoc">#REF!</definedName>
    <definedName name="pm" localSheetId="4">#REF!</definedName>
    <definedName name="pm">#REF!</definedName>
    <definedName name="pótl">[11]Munka6!$C$20</definedName>
    <definedName name="pótlék" localSheetId="4">#REF!</definedName>
    <definedName name="pótlék">#REF!</definedName>
    <definedName name="ppppppppppppppp" localSheetId="11">#REF!,#REF!</definedName>
    <definedName name="ppppppppppppppp" localSheetId="4">#REF!,#REF!</definedName>
    <definedName name="ppppppppppppppp" localSheetId="9">#REF!,#REF!</definedName>
    <definedName name="ppppppppppppppp">#REF!,#REF!</definedName>
    <definedName name="Q" localSheetId="11">#REF!</definedName>
    <definedName name="Q" localSheetId="4">#REF!</definedName>
    <definedName name="Q" localSheetId="9">#REF!</definedName>
    <definedName name="Q">#REF!</definedName>
    <definedName name="qaywsx" localSheetId="11">#REF!,#REF!</definedName>
    <definedName name="qaywsx" localSheetId="4">#REF!,#REF!</definedName>
    <definedName name="qaywsx" localSheetId="9">#REF!,#REF!</definedName>
    <definedName name="qaywsx">#REF!,#REF!</definedName>
    <definedName name="QQ" localSheetId="11">#REF!</definedName>
    <definedName name="QQ" localSheetId="4">#REF!</definedName>
    <definedName name="QQ" localSheetId="9">#REF!</definedName>
    <definedName name="QQ">#REF!</definedName>
    <definedName name="qqqq" localSheetId="11">#REF!</definedName>
    <definedName name="qqqq" localSheetId="4">#REF!</definedName>
    <definedName name="qqqq" localSheetId="9">#REF!</definedName>
    <definedName name="qqqq">#REF!</definedName>
    <definedName name="qqqqq" localSheetId="11">#REF!</definedName>
    <definedName name="qqqqq" localSheetId="4">#REF!</definedName>
    <definedName name="qqqqq" localSheetId="9">#REF!</definedName>
    <definedName name="qqqqq">#REF!</definedName>
    <definedName name="qqqqqq" localSheetId="11">#REF!,#REF!</definedName>
    <definedName name="qqqqqq" localSheetId="4">#REF!,#REF!</definedName>
    <definedName name="qqqqqq" localSheetId="9">#REF!,#REF!</definedName>
    <definedName name="qqqqqq">#REF!,#REF!</definedName>
    <definedName name="qqqqqqqq" localSheetId="11">#REF!</definedName>
    <definedName name="qqqqqqqq" localSheetId="4">#REF!</definedName>
    <definedName name="qqqqqqqq" localSheetId="9">#REF!</definedName>
    <definedName name="qqqqqqqq">#REF!</definedName>
    <definedName name="qqqqqqqqq" localSheetId="11">#REF!</definedName>
    <definedName name="qqqqqqqqq" localSheetId="4">#REF!</definedName>
    <definedName name="qqqqqqqqq" localSheetId="9">#REF!</definedName>
    <definedName name="qqqqqqqqq">#REF!</definedName>
    <definedName name="qqqqqqqqqq" localSheetId="11">#REF!</definedName>
    <definedName name="qqqqqqqqqq" localSheetId="4">#REF!</definedName>
    <definedName name="qqqqqqqqqq" localSheetId="9">#REF!</definedName>
    <definedName name="qqqqqqqqqq">#REF!</definedName>
    <definedName name="qqqqqqqqqqq" localSheetId="11">#REF!</definedName>
    <definedName name="qqqqqqqqqqq" localSheetId="4">#REF!</definedName>
    <definedName name="qqqqqqqqqqq" localSheetId="9">#REF!</definedName>
    <definedName name="qqqqqqqqqqq">#REF!</definedName>
    <definedName name="qqqqqqqqqqqqq" localSheetId="11">#REF!</definedName>
    <definedName name="qqqqqqqqqqqqq" localSheetId="4">#REF!</definedName>
    <definedName name="qqqqqqqqqqqqq" localSheetId="9">#REF!</definedName>
    <definedName name="qqqqqqqqqqqqq">#REF!</definedName>
    <definedName name="qqqqqqqqqqqqqqq" localSheetId="11">#REF!,#REF!</definedName>
    <definedName name="qqqqqqqqqqqqqqq" localSheetId="4">#REF!,#REF!</definedName>
    <definedName name="qqqqqqqqqqqqqqq" localSheetId="9">#REF!,#REF!</definedName>
    <definedName name="qqqqqqqqqqqqqqq">#REF!,#REF!</definedName>
    <definedName name="qqqqqqqqqqqqqqqq" localSheetId="11">#REF!</definedName>
    <definedName name="qqqqqqqqqqqqqqqq" localSheetId="4">#REF!</definedName>
    <definedName name="qqqqqqqqqqqqqqqq" localSheetId="9">#REF!</definedName>
    <definedName name="qqqqqqqqqqqqqqqq">#REF!</definedName>
    <definedName name="qqqqqqqqqqqqqqqqq" localSheetId="11">#REF!</definedName>
    <definedName name="qqqqqqqqqqqqqqqqq" localSheetId="4">#REF!</definedName>
    <definedName name="qqqqqqqqqqqqqqqqq" localSheetId="9">#REF!</definedName>
    <definedName name="qqqqqqqqqqqqqqqqq">#REF!</definedName>
    <definedName name="retzijk" localSheetId="11">#REF!</definedName>
    <definedName name="retzijk" localSheetId="4">#REF!</definedName>
    <definedName name="retzijk" localSheetId="9">#REF!</definedName>
    <definedName name="retzijk">#REF!</definedName>
    <definedName name="rr" localSheetId="11">#REF!</definedName>
    <definedName name="rr" localSheetId="4">#REF!</definedName>
    <definedName name="rr" localSheetId="9">#REF!</definedName>
    <definedName name="rr">#REF!</definedName>
    <definedName name="rrr" localSheetId="11">#REF!</definedName>
    <definedName name="rrr" localSheetId="4">#REF!</definedName>
    <definedName name="rrr" localSheetId="9">#REF!</definedName>
    <definedName name="rrr">#REF!</definedName>
    <definedName name="rrrr" localSheetId="11">#REF!</definedName>
    <definedName name="rrrr" localSheetId="4">#REF!</definedName>
    <definedName name="rrrr" localSheetId="9">#REF!</definedName>
    <definedName name="rrrr">#REF!</definedName>
    <definedName name="rrrrr" localSheetId="11">#REF!</definedName>
    <definedName name="rrrrr" localSheetId="4">#REF!</definedName>
    <definedName name="rrrrr" localSheetId="9">#REF!</definedName>
    <definedName name="rrrrr">#REF!</definedName>
    <definedName name="rrrrrr" localSheetId="11">#REF!</definedName>
    <definedName name="rrrrrr" localSheetId="4">#REF!</definedName>
    <definedName name="rrrrrr" localSheetId="9">#REF!</definedName>
    <definedName name="rrrrrr">#REF!</definedName>
    <definedName name="rrrrrrrr" localSheetId="11">#REF!,#REF!</definedName>
    <definedName name="rrrrrrrr" localSheetId="4">#REF!,#REF!</definedName>
    <definedName name="rrrrrrrr" localSheetId="9">#REF!,#REF!</definedName>
    <definedName name="rrrrrrrr">#REF!,#REF!</definedName>
    <definedName name="rrrrrrrrrr" localSheetId="11">#REF!</definedName>
    <definedName name="rrrrrrrrrr" localSheetId="4">#REF!</definedName>
    <definedName name="rrrrrrrrrr" localSheetId="9">#REF!</definedName>
    <definedName name="rrrrrrrrrr">#REF!</definedName>
    <definedName name="rrrrrrrrrrrr" localSheetId="11">#REF!</definedName>
    <definedName name="rrrrrrrrrrrr" localSheetId="4">#REF!</definedName>
    <definedName name="rrrrrrrrrrrr" localSheetId="9">#REF!</definedName>
    <definedName name="rrrrrrrrrrrr">#REF!</definedName>
    <definedName name="sajfelh1" localSheetId="4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4">'[13]4. bevételek int-ként'!#REF!</definedName>
    <definedName name="semmi23">'[13]4. bevételek int-ként'!#REF!</definedName>
    <definedName name="semmi24" localSheetId="4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4">'[13]4. bevételek int-ként'!#REF!</definedName>
    <definedName name="semmi8">'[13]4. bevételek int-ként'!#REF!</definedName>
    <definedName name="semmi9" localSheetId="4">'[13]4. bevételek int-ként'!#REF!</definedName>
    <definedName name="semmi9">'[13]4. bevételek int-ként'!#REF!</definedName>
    <definedName name="ssscx" localSheetId="11">#REF!</definedName>
    <definedName name="ssscx" localSheetId="4">#REF!</definedName>
    <definedName name="ssscx" localSheetId="9">#REF!</definedName>
    <definedName name="ssscx">#REF!</definedName>
    <definedName name="sssss">[1]Háttéradatok!$C$29:$AG$32</definedName>
    <definedName name="sue" localSheetId="11">#REF!</definedName>
    <definedName name="sue" localSheetId="4">#REF!</definedName>
    <definedName name="sue" localSheetId="9">#REF!</definedName>
    <definedName name="sue">#REF!</definedName>
    <definedName name="szabsbírság">[11]Munka6!$C$19</definedName>
    <definedName name="szabsért" localSheetId="4">#REF!</definedName>
    <definedName name="szabsért">#REF!</definedName>
    <definedName name="székács" localSheetId="4">#REF!</definedName>
    <definedName name="székács">#REF!</definedName>
    <definedName name="szemckö4" localSheetId="4">#REF!</definedName>
    <definedName name="szemckö4">#REF!</definedName>
    <definedName name="szemegy8.12" localSheetId="4">#REF!</definedName>
    <definedName name="szemegy8.12">#REF!</definedName>
    <definedName name="szemegy8.13" localSheetId="4">#REF!</definedName>
    <definedName name="szemegy8.13">#REF!</definedName>
    <definedName name="személyiph" localSheetId="4">#REF!</definedName>
    <definedName name="személyiph">#REF!</definedName>
    <definedName name="szemjutt" localSheetId="4">#REF!</definedName>
    <definedName name="szemjutt">#REF!</definedName>
    <definedName name="szemjutt4" localSheetId="4">#REF!</definedName>
    <definedName name="szemjutt4">#REF!</definedName>
    <definedName name="szemkist4" localSheetId="4">#REF!</definedName>
    <definedName name="szemkist4">#REF!</definedName>
    <definedName name="szemph" localSheetId="4">#REF!</definedName>
    <definedName name="szemph">#REF!</definedName>
    <definedName name="szemph5" localSheetId="4">#REF!</definedName>
    <definedName name="szemph5">#REF!</definedName>
    <definedName name="szemph8.12" localSheetId="4">#REF!</definedName>
    <definedName name="szemph8.12">#REF!</definedName>
    <definedName name="szjahelyben" localSheetId="4">#REF!</definedName>
    <definedName name="szjahelyben">#REF!</definedName>
    <definedName name="szjahelyben1" localSheetId="4">#REF!</definedName>
    <definedName name="szjahelyben1">#REF!</definedName>
    <definedName name="szjahelybenm">[11]Munka6!$C$7</definedName>
    <definedName name="szjajövkül" localSheetId="4">#REF!</definedName>
    <definedName name="szjajövkül">#REF!</definedName>
    <definedName name="szjajövkül1" localSheetId="4">#REF!</definedName>
    <definedName name="szjajövkül1">#REF!</definedName>
    <definedName name="szjakül">[11]Munka6!$C$8</definedName>
    <definedName name="szocátv" localSheetId="4">#REF!</definedName>
    <definedName name="szocátv">#REF!</definedName>
    <definedName name="szocph" localSheetId="4">#REF!</definedName>
    <definedName name="szocph">#REF!</definedName>
    <definedName name="szocph5" localSheetId="4">#REF!</definedName>
    <definedName name="szocph5">#REF!</definedName>
    <definedName name="szocsegélyph" localSheetId="4">#REF!</definedName>
    <definedName name="szocsegélyph">#REF!</definedName>
    <definedName name="t" localSheetId="11">#REF!,#REF!</definedName>
    <definedName name="t" localSheetId="4">#REF!,#REF!</definedName>
    <definedName name="t" localSheetId="9">#REF!,#REF!</definedName>
    <definedName name="t">#REF!,#REF!</definedName>
    <definedName name="talajt" localSheetId="4">#REF!</definedName>
    <definedName name="talajt">#REF!</definedName>
    <definedName name="támkölcs1" localSheetId="4">#REF!</definedName>
    <definedName name="támkölcs1">#REF!</definedName>
    <definedName name="támkölcsön" localSheetId="4">#REF!</definedName>
    <definedName name="támkölcsön">#REF!</definedName>
    <definedName name="támogatások" localSheetId="4">#REF!</definedName>
    <definedName name="támogatások">#REF!</definedName>
    <definedName name="támogatások1" localSheetId="4">#REF!</definedName>
    <definedName name="támogatások1">#REF!</definedName>
    <definedName name="tárgyi" localSheetId="4">#REF!</definedName>
    <definedName name="tárgyi">#REF!</definedName>
    <definedName name="tárgyi1" localSheetId="4">#REF!</definedName>
    <definedName name="tárgyi1">#REF!</definedName>
    <definedName name="tartalék4" localSheetId="4">#REF!</definedName>
    <definedName name="tartalék4">#REF!</definedName>
    <definedName name="termőf" localSheetId="4">#REF!</definedName>
    <definedName name="termőf">#REF!</definedName>
    <definedName name="termőfbérbe">[11]Munka6!$C$17</definedName>
    <definedName name="termőföld1" localSheetId="4">#REF!</definedName>
    <definedName name="termőföld1">#REF!</definedName>
    <definedName name="Tűzoltóság">[14]Háttéradatok!$C$29:$AG$32</definedName>
    <definedName name="újsablon" localSheetId="11">#REF!</definedName>
    <definedName name="újsablon" localSheetId="4">#REF!</definedName>
    <definedName name="újsablon" localSheetId="9">#REF!</definedName>
    <definedName name="újsablon">#REF!</definedName>
    <definedName name="uuuuu" localSheetId="11">#REF!</definedName>
    <definedName name="uuuuu" localSheetId="4">#REF!</definedName>
    <definedName name="uuuuu" localSheetId="9">#REF!</definedName>
    <definedName name="uuuuu">#REF!</definedName>
    <definedName name="v" localSheetId="11">#REF!</definedName>
    <definedName name="v" localSheetId="4">#REF!</definedName>
    <definedName name="v" localSheetId="9">#REF!</definedName>
    <definedName name="v">#REF!</definedName>
    <definedName name="vizikátv" localSheetId="4">#REF!</definedName>
    <definedName name="vizikátv">#REF!</definedName>
    <definedName name="vizikátv1" localSheetId="4">#REF!</definedName>
    <definedName name="vizikátv1">#REF!</definedName>
    <definedName name="vizikfelh3" localSheetId="4">'[10]7. felhalm.kiad.'!#REF!</definedName>
    <definedName name="vizikfelh3">'[10]7. felhalm.kiad.'!#REF!</definedName>
    <definedName name="vmk" localSheetId="4">#REF!</definedName>
    <definedName name="vmk">#REF!</definedName>
    <definedName name="vv" localSheetId="11">#REF!</definedName>
    <definedName name="vv" localSheetId="4">#REF!</definedName>
    <definedName name="vv" localSheetId="9">#REF!</definedName>
    <definedName name="vv">#REF!</definedName>
    <definedName name="x" localSheetId="11">#REF!</definedName>
    <definedName name="x" localSheetId="4">#REF!</definedName>
    <definedName name="x" localSheetId="9">#REF!</definedName>
    <definedName name="x">#REF!</definedName>
    <definedName name="xcvbnm" localSheetId="11">#REF!</definedName>
    <definedName name="xcvbnm" localSheetId="4">#REF!</definedName>
    <definedName name="xcvbnm" localSheetId="9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1">#REF!</definedName>
    <definedName name="xxxxxxxxxxxxxxxxxxxxxxxxxxx" localSheetId="4">#REF!</definedName>
    <definedName name="xxxxxxxxxxxxxxxxxxxxxxxxxxx" localSheetId="9">#REF!</definedName>
    <definedName name="xxxxxxxxxxxxxxxxxxxxxxxxxxx">#REF!</definedName>
    <definedName name="y" localSheetId="11">#REF!,#REF!</definedName>
    <definedName name="y" localSheetId="4">#REF!,#REF!</definedName>
    <definedName name="y" localSheetId="9">#REF!,#REF!</definedName>
    <definedName name="y">#REF!,#REF!</definedName>
    <definedName name="ycxd" localSheetId="11">#REF!</definedName>
    <definedName name="ycxd" localSheetId="4">#REF!</definedName>
    <definedName name="ycxd" localSheetId="9">#REF!</definedName>
    <definedName name="ycxd">#REF!</definedName>
    <definedName name="yxc" localSheetId="11">#REF!</definedName>
    <definedName name="yxc" localSheetId="4">#REF!</definedName>
    <definedName name="yxc" localSheetId="9">#REF!</definedName>
    <definedName name="yxc">#REF!</definedName>
    <definedName name="zzz">[1]Háttéradatok!$B$22:$AG$28</definedName>
  </definedNames>
  <calcPr calcId="181029"/>
</workbook>
</file>

<file path=xl/calcChain.xml><?xml version="1.0" encoding="utf-8"?>
<calcChain xmlns="http://schemas.openxmlformats.org/spreadsheetml/2006/main">
  <c r="E13" i="9" l="1"/>
  <c r="D83" i="1" l="1"/>
  <c r="J7" i="29" l="1"/>
  <c r="J6" i="29"/>
  <c r="J5" i="29"/>
  <c r="J4" i="29"/>
  <c r="E8" i="29"/>
  <c r="F8" i="29"/>
  <c r="G8" i="29"/>
  <c r="H8" i="29"/>
  <c r="I8" i="29"/>
  <c r="C8" i="29"/>
  <c r="C8" i="34" l="1"/>
  <c r="D6" i="11" l="1"/>
  <c r="B10" i="11"/>
  <c r="J10" i="11"/>
  <c r="K18" i="23"/>
  <c r="H18" i="23"/>
  <c r="E18" i="23"/>
  <c r="F22" i="28"/>
  <c r="E22" i="28"/>
  <c r="D22" i="28"/>
  <c r="C7" i="29" l="1"/>
  <c r="F94" i="14" l="1"/>
  <c r="F93" i="14"/>
  <c r="D14" i="14" l="1"/>
  <c r="C54" i="13" l="1"/>
  <c r="D92" i="13"/>
  <c r="D90" i="13"/>
  <c r="B69" i="13"/>
  <c r="D70" i="13" s="1"/>
  <c r="B6" i="13" l="1"/>
  <c r="E7" i="13" s="1"/>
  <c r="F92" i="13" l="1"/>
  <c r="C77" i="13" l="1"/>
  <c r="D77" i="13"/>
  <c r="E77" i="13"/>
  <c r="C62" i="13"/>
  <c r="D60" i="13" s="1"/>
  <c r="D54" i="13" s="1"/>
  <c r="D16" i="13" l="1"/>
  <c r="D23" i="13"/>
  <c r="C32" i="13"/>
  <c r="B32" i="13"/>
  <c r="E31" i="13"/>
  <c r="C31" i="13"/>
  <c r="B31" i="13"/>
  <c r="F30" i="13"/>
  <c r="F29" i="13"/>
  <c r="C23" i="13"/>
  <c r="F26" i="13"/>
  <c r="F25" i="13"/>
  <c r="F24" i="13"/>
  <c r="E23" i="13"/>
  <c r="F21" i="13"/>
  <c r="F20" i="13"/>
  <c r="F19" i="13"/>
  <c r="F18" i="13"/>
  <c r="F17" i="13"/>
  <c r="F16" i="13"/>
  <c r="F15" i="13"/>
  <c r="C14" i="13"/>
  <c r="D121" i="13"/>
  <c r="D110" i="13"/>
  <c r="D31" i="13" l="1"/>
  <c r="D32" i="13" s="1"/>
  <c r="F32" i="13" s="1"/>
  <c r="D14" i="13"/>
  <c r="F14" i="13" s="1"/>
  <c r="F31" i="13"/>
  <c r="F28" i="13"/>
  <c r="F27" i="13"/>
  <c r="F23" i="13" l="1"/>
  <c r="C126" i="13"/>
  <c r="B126" i="13"/>
  <c r="F126" i="13" s="1"/>
  <c r="E125" i="13"/>
  <c r="D125" i="13"/>
  <c r="C125" i="13"/>
  <c r="B125" i="13"/>
  <c r="F124" i="13"/>
  <c r="F123" i="13"/>
  <c r="F122" i="13"/>
  <c r="F121" i="13"/>
  <c r="F120" i="13"/>
  <c r="F119" i="13"/>
  <c r="F118" i="13"/>
  <c r="E117" i="13"/>
  <c r="D117" i="13"/>
  <c r="C117" i="13"/>
  <c r="F115" i="13"/>
  <c r="F114" i="13"/>
  <c r="F113" i="13"/>
  <c r="F112" i="13"/>
  <c r="F111" i="13"/>
  <c r="F110" i="13"/>
  <c r="F109" i="13"/>
  <c r="C108" i="13"/>
  <c r="B108" i="13"/>
  <c r="E101" i="13"/>
  <c r="C95" i="13"/>
  <c r="B95" i="13"/>
  <c r="E94" i="13"/>
  <c r="D94" i="13"/>
  <c r="C94" i="13"/>
  <c r="B94" i="13"/>
  <c r="F93" i="13"/>
  <c r="F91" i="13"/>
  <c r="F90" i="13"/>
  <c r="F89" i="13"/>
  <c r="F88" i="13"/>
  <c r="F87" i="13"/>
  <c r="E86" i="13"/>
  <c r="D86" i="13"/>
  <c r="C86" i="13"/>
  <c r="F84" i="13"/>
  <c r="F83" i="13"/>
  <c r="F82" i="13"/>
  <c r="F81" i="13"/>
  <c r="F80" i="13"/>
  <c r="F79" i="13"/>
  <c r="F78" i="13"/>
  <c r="B77" i="13"/>
  <c r="F77" i="13" s="1"/>
  <c r="B62" i="13"/>
  <c r="B45" i="13"/>
  <c r="C63" i="13"/>
  <c r="B63" i="13"/>
  <c r="E62" i="13"/>
  <c r="D62" i="13"/>
  <c r="F61" i="13"/>
  <c r="F60" i="13"/>
  <c r="F59" i="13"/>
  <c r="F58" i="13"/>
  <c r="F57" i="13"/>
  <c r="F56" i="13"/>
  <c r="F55" i="13"/>
  <c r="E54" i="13"/>
  <c r="F52" i="13"/>
  <c r="F51" i="13"/>
  <c r="F50" i="13"/>
  <c r="F49" i="13"/>
  <c r="F48" i="13"/>
  <c r="F47" i="13"/>
  <c r="F46" i="13"/>
  <c r="C45" i="13"/>
  <c r="F63" i="13" l="1"/>
  <c r="F95" i="13"/>
  <c r="F108" i="13"/>
  <c r="F86" i="13"/>
  <c r="F45" i="13"/>
  <c r="F94" i="13"/>
  <c r="F62" i="13"/>
  <c r="F125" i="13"/>
  <c r="F117" i="13"/>
  <c r="F54" i="13"/>
  <c r="D38" i="36" l="1"/>
  <c r="F91" i="14" l="1"/>
  <c r="D24" i="14"/>
  <c r="F56" i="48"/>
  <c r="F58" i="48" s="1"/>
  <c r="F59" i="48" s="1"/>
  <c r="D9" i="14" s="1"/>
  <c r="F54" i="48"/>
  <c r="F53" i="48"/>
  <c r="F51" i="48"/>
  <c r="F47" i="48"/>
  <c r="F46" i="48"/>
  <c r="F45" i="48"/>
  <c r="F44" i="48"/>
  <c r="F43" i="48"/>
  <c r="F42" i="48"/>
  <c r="F36" i="48"/>
  <c r="F35" i="48" s="1"/>
  <c r="F34" i="48"/>
  <c r="F33" i="48"/>
  <c r="F32" i="48"/>
  <c r="F31" i="48"/>
  <c r="F29" i="48"/>
  <c r="F28" i="48"/>
  <c r="F27" i="48"/>
  <c r="F25" i="48"/>
  <c r="F24" i="48"/>
  <c r="F23" i="48"/>
  <c r="F19" i="48"/>
  <c r="F17" i="48"/>
  <c r="F11" i="48"/>
  <c r="F7" i="48"/>
  <c r="F6" i="48"/>
  <c r="F5" i="48"/>
  <c r="F40" i="48" l="1"/>
  <c r="F16" i="48"/>
  <c r="F20" i="48" s="1"/>
  <c r="D6" i="14" s="1"/>
  <c r="F21" i="48"/>
  <c r="F50" i="48"/>
  <c r="F55" i="48" s="1"/>
  <c r="D8" i="14" s="1"/>
  <c r="F30" i="48"/>
  <c r="F38" i="48"/>
  <c r="F60" i="48" l="1"/>
  <c r="D7" i="14"/>
  <c r="D12" i="14" s="1"/>
  <c r="D22" i="14" s="1"/>
  <c r="D10" i="5" l="1"/>
  <c r="F13" i="47"/>
  <c r="E13" i="47"/>
  <c r="D13" i="47"/>
  <c r="C13" i="47"/>
  <c r="G12" i="47"/>
  <c r="G11" i="47"/>
  <c r="G10" i="47"/>
  <c r="G9" i="47"/>
  <c r="G8" i="47"/>
  <c r="G7" i="47"/>
  <c r="G5" i="47"/>
  <c r="G13" i="47" l="1"/>
  <c r="G22" i="5"/>
  <c r="G24" i="5"/>
  <c r="G17" i="5"/>
  <c r="G18" i="5"/>
  <c r="O21" i="23" l="1"/>
  <c r="O8" i="23"/>
  <c r="O9" i="23"/>
  <c r="O10" i="23"/>
  <c r="E28" i="28"/>
  <c r="F28" i="28" s="1"/>
  <c r="D23" i="28"/>
  <c r="E23" i="28"/>
  <c r="E25" i="28"/>
  <c r="F25" i="28" s="1"/>
  <c r="E24" i="28"/>
  <c r="F24" i="28" s="1"/>
  <c r="F23" i="28" s="1"/>
  <c r="D7" i="28"/>
  <c r="E7" i="28" s="1"/>
  <c r="F7" i="28" s="1"/>
  <c r="E10" i="28"/>
  <c r="F10" i="28" s="1"/>
  <c r="E9" i="28"/>
  <c r="F9" i="28" s="1"/>
  <c r="F8" i="28"/>
  <c r="E8" i="28"/>
  <c r="F14" i="28" l="1"/>
  <c r="C24" i="34"/>
  <c r="F92" i="14" l="1"/>
  <c r="D8" i="11" l="1"/>
  <c r="H8" i="11"/>
  <c r="J8" i="11"/>
  <c r="J6" i="11"/>
  <c r="J7" i="11"/>
  <c r="B7" i="11"/>
  <c r="H7" i="11"/>
  <c r="H6" i="11"/>
  <c r="J9" i="11" l="1"/>
  <c r="L6" i="11"/>
  <c r="K6" i="11" s="1"/>
  <c r="L8" i="11"/>
  <c r="K8" i="11" s="1"/>
  <c r="I6" i="11" l="1"/>
  <c r="F112" i="1" l="1"/>
  <c r="F99" i="14" l="1"/>
  <c r="F100" i="14"/>
  <c r="F101" i="14"/>
  <c r="D102" i="1" s="1"/>
  <c r="F102" i="14"/>
  <c r="D103" i="1" s="1"/>
  <c r="F103" i="14"/>
  <c r="F104" i="14"/>
  <c r="D105" i="1" s="1"/>
  <c r="D100" i="1"/>
  <c r="D101" i="1"/>
  <c r="D104" i="1"/>
  <c r="D99" i="1" l="1"/>
  <c r="E16" i="5" s="1"/>
  <c r="G16" i="5" s="1"/>
  <c r="F109" i="14" l="1"/>
  <c r="F87" i="14"/>
  <c r="F88" i="14"/>
  <c r="F89" i="14"/>
  <c r="F90" i="14"/>
  <c r="F84" i="14"/>
  <c r="F86" i="14" l="1"/>
  <c r="D41" i="14" l="1"/>
  <c r="F97" i="14" l="1"/>
  <c r="F96" i="14" l="1"/>
  <c r="F81" i="14" l="1"/>
  <c r="E59" i="36" l="1"/>
  <c r="D59" i="36"/>
  <c r="F58" i="36"/>
  <c r="F59" i="36" s="1"/>
  <c r="E56" i="36"/>
  <c r="D56" i="36"/>
  <c r="F55" i="36"/>
  <c r="F54" i="36"/>
  <c r="F53" i="36"/>
  <c r="E52" i="36"/>
  <c r="D52" i="36"/>
  <c r="F51" i="36"/>
  <c r="F50" i="36"/>
  <c r="F49" i="36"/>
  <c r="F48" i="36"/>
  <c r="F47" i="36"/>
  <c r="F39" i="36"/>
  <c r="F38" i="36"/>
  <c r="E37" i="36"/>
  <c r="D37" i="36"/>
  <c r="F36" i="36"/>
  <c r="F35" i="36"/>
  <c r="E34" i="36"/>
  <c r="E40" i="36" s="1"/>
  <c r="E41" i="36" s="1"/>
  <c r="D34" i="36"/>
  <c r="F32" i="36"/>
  <c r="F31" i="36"/>
  <c r="F30" i="36"/>
  <c r="F28" i="36"/>
  <c r="F27" i="36"/>
  <c r="F26" i="36"/>
  <c r="F25" i="36"/>
  <c r="F24" i="36"/>
  <c r="F23" i="36"/>
  <c r="F22" i="36"/>
  <c r="F21" i="36"/>
  <c r="F20" i="36"/>
  <c r="F19" i="36"/>
  <c r="E18" i="36"/>
  <c r="E29" i="36" s="1"/>
  <c r="D18" i="36"/>
  <c r="D29" i="36" s="1"/>
  <c r="F17" i="36"/>
  <c r="F16" i="36"/>
  <c r="E15" i="36"/>
  <c r="D15" i="36"/>
  <c r="F14" i="36"/>
  <c r="F13" i="36"/>
  <c r="F12" i="36"/>
  <c r="F11" i="36"/>
  <c r="E10" i="36"/>
  <c r="D10" i="36"/>
  <c r="F9" i="36"/>
  <c r="F8" i="36"/>
  <c r="F7" i="36"/>
  <c r="F6" i="36"/>
  <c r="F18" i="36" l="1"/>
  <c r="F15" i="36"/>
  <c r="F34" i="36"/>
  <c r="F56" i="36"/>
  <c r="F37" i="36"/>
  <c r="D33" i="36"/>
  <c r="F29" i="36"/>
  <c r="E33" i="36"/>
  <c r="E42" i="36" s="1"/>
  <c r="E57" i="36"/>
  <c r="E60" i="36" s="1"/>
  <c r="D40" i="36"/>
  <c r="D41" i="36" s="1"/>
  <c r="D57" i="36"/>
  <c r="D60" i="36" s="1"/>
  <c r="F52" i="36"/>
  <c r="F10" i="36"/>
  <c r="F33" i="36" l="1"/>
  <c r="F40" i="36"/>
  <c r="F41" i="36" s="1"/>
  <c r="F42" i="36" s="1"/>
  <c r="F57" i="36"/>
  <c r="F60" i="36" s="1"/>
  <c r="D42" i="36"/>
  <c r="D37" i="14"/>
  <c r="F74" i="14"/>
  <c r="F73" i="14"/>
  <c r="F71" i="14"/>
  <c r="D71" i="1" s="1"/>
  <c r="C21" i="5" s="1"/>
  <c r="G21" i="5" s="1"/>
  <c r="F68" i="14"/>
  <c r="F67" i="14"/>
  <c r="F65" i="14"/>
  <c r="F64" i="14"/>
  <c r="F62" i="14"/>
  <c r="F61" i="14"/>
  <c r="F60" i="14"/>
  <c r="F59" i="14"/>
  <c r="F58" i="14"/>
  <c r="F55" i="14"/>
  <c r="F54" i="14"/>
  <c r="F53" i="14"/>
  <c r="F52" i="14"/>
  <c r="F51" i="14"/>
  <c r="F50" i="14"/>
  <c r="F49" i="14"/>
  <c r="F48" i="14"/>
  <c r="F47" i="14"/>
  <c r="F46" i="14"/>
  <c r="F44" i="14"/>
  <c r="F43" i="14"/>
  <c r="F42" i="14"/>
  <c r="F40" i="14"/>
  <c r="F39" i="14"/>
  <c r="F38" i="14"/>
  <c r="F36" i="14"/>
  <c r="F35" i="14"/>
  <c r="F34" i="14"/>
  <c r="F32" i="14"/>
  <c r="F30" i="14"/>
  <c r="D30" i="1" s="1"/>
  <c r="F29" i="14"/>
  <c r="D29" i="1" s="1"/>
  <c r="F28" i="14"/>
  <c r="D28" i="1" s="1"/>
  <c r="F27" i="14"/>
  <c r="D27" i="1" s="1"/>
  <c r="F26" i="14"/>
  <c r="D26" i="1" s="1"/>
  <c r="F25" i="14"/>
  <c r="F13" i="14"/>
  <c r="F23" i="14"/>
  <c r="F21" i="14"/>
  <c r="F20" i="14"/>
  <c r="F19" i="14"/>
  <c r="F18" i="14"/>
  <c r="F17" i="14"/>
  <c r="F15" i="14"/>
  <c r="F11" i="14"/>
  <c r="D11" i="1" s="1"/>
  <c r="F10" i="14"/>
  <c r="D10" i="1" s="1"/>
  <c r="F14" i="14" l="1"/>
  <c r="D72" i="14"/>
  <c r="D75" i="14" s="1"/>
  <c r="E72" i="14"/>
  <c r="E75" i="14" s="1"/>
  <c r="E57" i="14"/>
  <c r="D69" i="14"/>
  <c r="E69" i="14"/>
  <c r="D66" i="14"/>
  <c r="E66" i="14"/>
  <c r="D63" i="14"/>
  <c r="E63" i="14"/>
  <c r="E41" i="14"/>
  <c r="F41" i="14" s="1"/>
  <c r="E37" i="14"/>
  <c r="F37" i="14" s="1"/>
  <c r="D33" i="14"/>
  <c r="E33" i="14"/>
  <c r="D31" i="14"/>
  <c r="E24" i="14"/>
  <c r="E31" i="14" s="1"/>
  <c r="E14" i="14"/>
  <c r="E12" i="14"/>
  <c r="E112" i="14"/>
  <c r="E98" i="14"/>
  <c r="E105" i="14" s="1"/>
  <c r="D98" i="14"/>
  <c r="E92" i="14"/>
  <c r="E85" i="14" s="1"/>
  <c r="E95" i="14" s="1"/>
  <c r="D92" i="14"/>
  <c r="E45" i="14" l="1"/>
  <c r="F98" i="14"/>
  <c r="D105" i="14"/>
  <c r="F33" i="14"/>
  <c r="E106" i="14"/>
  <c r="E113" i="14" s="1"/>
  <c r="D85" i="14"/>
  <c r="D45" i="14"/>
  <c r="F72" i="14"/>
  <c r="E22" i="14"/>
  <c r="E70" i="14" s="1"/>
  <c r="E76" i="14" s="1"/>
  <c r="F85" i="14" l="1"/>
  <c r="F56" i="17"/>
  <c r="F37" i="17"/>
  <c r="F18" i="17"/>
  <c r="F29" i="17" s="1"/>
  <c r="E59" i="17"/>
  <c r="F59" i="17"/>
  <c r="D59" i="17"/>
  <c r="G58" i="17"/>
  <c r="G59" i="17" s="1"/>
  <c r="G54" i="17"/>
  <c r="G55" i="17"/>
  <c r="G53" i="17"/>
  <c r="F52" i="17"/>
  <c r="G49" i="17"/>
  <c r="G50" i="17"/>
  <c r="G51" i="17"/>
  <c r="G48" i="17"/>
  <c r="G47" i="17"/>
  <c r="G39" i="17"/>
  <c r="G38" i="17"/>
  <c r="G36" i="17"/>
  <c r="G35" i="17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F33" i="17" l="1"/>
  <c r="G56" i="17"/>
  <c r="F40" i="17"/>
  <c r="F41" i="17" s="1"/>
  <c r="F57" i="17"/>
  <c r="F60" i="17" s="1"/>
  <c r="F42" i="17" l="1"/>
  <c r="E27" i="28" l="1"/>
  <c r="E29" i="28" s="1"/>
  <c r="C34" i="34"/>
  <c r="D7" i="5"/>
  <c r="D8" i="5"/>
  <c r="D9" i="5"/>
  <c r="D6" i="5"/>
  <c r="E4" i="5" l="1"/>
  <c r="D109" i="1" l="1"/>
  <c r="D110" i="1"/>
  <c r="F114" i="1" s="1"/>
  <c r="D88" i="1"/>
  <c r="D89" i="1"/>
  <c r="D91" i="1"/>
  <c r="D94" i="1"/>
  <c r="D87" i="1"/>
  <c r="D74" i="1"/>
  <c r="D59" i="1"/>
  <c r="D61" i="1"/>
  <c r="D62" i="1"/>
  <c r="D58" i="1"/>
  <c r="D50" i="1"/>
  <c r="D43" i="1"/>
  <c r="D44" i="1"/>
  <c r="D42" i="1"/>
  <c r="C8" i="30" s="1"/>
  <c r="D40" i="1"/>
  <c r="D39" i="1"/>
  <c r="D38" i="1"/>
  <c r="D35" i="1"/>
  <c r="D36" i="1"/>
  <c r="D34" i="1"/>
  <c r="D32" i="1"/>
  <c r="D25" i="1"/>
  <c r="D24" i="1" s="1"/>
  <c r="D17" i="1"/>
  <c r="D19" i="1"/>
  <c r="D21" i="1"/>
  <c r="D13" i="1"/>
  <c r="D8" i="29"/>
  <c r="C22" i="23" l="1"/>
  <c r="O22" i="23" s="1"/>
  <c r="E23" i="5"/>
  <c r="D37" i="1"/>
  <c r="E25" i="5" l="1"/>
  <c r="J8" i="29"/>
  <c r="C19" i="30"/>
  <c r="J11" i="11" l="1"/>
  <c r="J8" i="26" l="1"/>
  <c r="G8" i="26"/>
  <c r="K7" i="26"/>
  <c r="K6" i="26"/>
  <c r="K5" i="26"/>
  <c r="K8" i="26" l="1"/>
  <c r="G6" i="11" l="1"/>
  <c r="E6" i="11"/>
  <c r="C6" i="11"/>
  <c r="I8" i="11"/>
  <c r="G8" i="11"/>
  <c r="E8" i="11"/>
  <c r="C35" i="34" l="1"/>
  <c r="D90" i="1" l="1"/>
  <c r="D60" i="1" l="1"/>
  <c r="E15" i="9" l="1"/>
  <c r="D92" i="1" l="1"/>
  <c r="E24" i="31"/>
  <c r="D24" i="31"/>
  <c r="C24" i="31"/>
  <c r="E18" i="31"/>
  <c r="D18" i="31"/>
  <c r="C18" i="31"/>
  <c r="E16" i="31"/>
  <c r="D16" i="31"/>
  <c r="C16" i="31"/>
  <c r="C25" i="31" l="1"/>
  <c r="E25" i="31"/>
  <c r="D25" i="31"/>
  <c r="D93" i="1" l="1"/>
  <c r="D95" i="1"/>
  <c r="O18" i="23" l="1"/>
  <c r="E37" i="17" l="1"/>
  <c r="G37" i="17"/>
  <c r="D37" i="17"/>
  <c r="F11" i="18"/>
  <c r="F12" i="18"/>
  <c r="F13" i="18"/>
  <c r="F14" i="18"/>
  <c r="F38" i="18"/>
  <c r="F39" i="18"/>
  <c r="E37" i="18"/>
  <c r="D37" i="18"/>
  <c r="F37" i="18" l="1"/>
  <c r="F110" i="14" l="1"/>
  <c r="D112" i="14"/>
  <c r="F27" i="28"/>
  <c r="F29" i="28" s="1"/>
  <c r="D27" i="28"/>
  <c r="D29" i="28" s="1"/>
  <c r="F16" i="28"/>
  <c r="E14" i="28"/>
  <c r="E16" i="28" s="1"/>
  <c r="J23" i="28" s="1"/>
  <c r="D14" i="28"/>
  <c r="D16" i="28" s="1"/>
  <c r="C14" i="25"/>
  <c r="C8" i="25"/>
  <c r="I23" i="28" l="1"/>
  <c r="K23" i="28"/>
  <c r="C15" i="25"/>
  <c r="H8" i="24"/>
  <c r="G8" i="24"/>
  <c r="F8" i="24"/>
  <c r="E8" i="24"/>
  <c r="B8" i="24"/>
  <c r="I8" i="24"/>
  <c r="D8" i="24"/>
  <c r="F107" i="14" s="1"/>
  <c r="D108" i="1" l="1"/>
  <c r="E59" i="18" l="1"/>
  <c r="D59" i="18"/>
  <c r="F58" i="18"/>
  <c r="F59" i="18" s="1"/>
  <c r="E56" i="18"/>
  <c r="D56" i="18"/>
  <c r="F55" i="18"/>
  <c r="F54" i="18"/>
  <c r="D98" i="1" s="1"/>
  <c r="F53" i="18"/>
  <c r="D97" i="1" s="1"/>
  <c r="E52" i="18"/>
  <c r="F51" i="18"/>
  <c r="F50" i="18"/>
  <c r="F48" i="18"/>
  <c r="F47" i="18"/>
  <c r="F36" i="18"/>
  <c r="F35" i="18"/>
  <c r="D73" i="1" s="1"/>
  <c r="E34" i="18"/>
  <c r="E40" i="18" s="1"/>
  <c r="E41" i="18" s="1"/>
  <c r="D34" i="18"/>
  <c r="D40" i="18" s="1"/>
  <c r="D41" i="18" s="1"/>
  <c r="F32" i="18"/>
  <c r="F31" i="18"/>
  <c r="D65" i="1" s="1"/>
  <c r="F30" i="18"/>
  <c r="F28" i="18"/>
  <c r="F27" i="18"/>
  <c r="D55" i="1" s="1"/>
  <c r="F26" i="18"/>
  <c r="D54" i="1" s="1"/>
  <c r="F25" i="18"/>
  <c r="D53" i="1" s="1"/>
  <c r="F24" i="18"/>
  <c r="D52" i="1" s="1"/>
  <c r="F23" i="18"/>
  <c r="D51" i="1" s="1"/>
  <c r="F22" i="18"/>
  <c r="F21" i="18"/>
  <c r="D49" i="1" s="1"/>
  <c r="F20" i="18"/>
  <c r="F19" i="18"/>
  <c r="E18" i="18"/>
  <c r="E29" i="18" s="1"/>
  <c r="D18" i="18"/>
  <c r="D29" i="18" s="1"/>
  <c r="F17" i="18"/>
  <c r="D47" i="1" s="1"/>
  <c r="F16" i="18"/>
  <c r="E15" i="18"/>
  <c r="D15" i="18"/>
  <c r="E10" i="18"/>
  <c r="D10" i="18"/>
  <c r="D7" i="11" s="1"/>
  <c r="D9" i="11" s="1"/>
  <c r="D10" i="11" s="1"/>
  <c r="F9" i="18"/>
  <c r="F8" i="18"/>
  <c r="F7" i="18"/>
  <c r="D18" i="1" s="1"/>
  <c r="F6" i="18"/>
  <c r="D15" i="1" s="1"/>
  <c r="E56" i="17"/>
  <c r="D56" i="17"/>
  <c r="E52" i="17"/>
  <c r="D52" i="17"/>
  <c r="E34" i="17"/>
  <c r="E40" i="17" s="1"/>
  <c r="E41" i="17" s="1"/>
  <c r="D34" i="17"/>
  <c r="D40" i="17" s="1"/>
  <c r="D41" i="17" s="1"/>
  <c r="E18" i="17"/>
  <c r="E29" i="17" s="1"/>
  <c r="D18" i="17"/>
  <c r="D29" i="17" s="1"/>
  <c r="G16" i="17"/>
  <c r="E15" i="17"/>
  <c r="D15" i="17"/>
  <c r="E10" i="17"/>
  <c r="D10" i="17"/>
  <c r="F112" i="14"/>
  <c r="F79" i="14"/>
  <c r="F75" i="14"/>
  <c r="F69" i="14"/>
  <c r="F66" i="14"/>
  <c r="F63" i="14"/>
  <c r="F24" i="14"/>
  <c r="F31" i="14" s="1"/>
  <c r="B9" i="11"/>
  <c r="D46" i="1" l="1"/>
  <c r="D85" i="1"/>
  <c r="C17" i="23" s="1"/>
  <c r="D17" i="23" s="1"/>
  <c r="E17" i="23" s="1"/>
  <c r="F17" i="23" s="1"/>
  <c r="G17" i="23" s="1"/>
  <c r="H17" i="23" s="1"/>
  <c r="I17" i="23" s="1"/>
  <c r="J17" i="23" s="1"/>
  <c r="K17" i="23" s="1"/>
  <c r="L17" i="23" s="1"/>
  <c r="M17" i="23" s="1"/>
  <c r="N17" i="23" s="1"/>
  <c r="O17" i="23" s="1"/>
  <c r="E15" i="5"/>
  <c r="C20" i="23"/>
  <c r="C25" i="28"/>
  <c r="D106" i="1"/>
  <c r="E14" i="5"/>
  <c r="C19" i="23"/>
  <c r="C23" i="5"/>
  <c r="C25" i="5" s="1"/>
  <c r="D57" i="17"/>
  <c r="D60" i="17" s="1"/>
  <c r="D82" i="1"/>
  <c r="C14" i="23" s="1"/>
  <c r="F18" i="18"/>
  <c r="F29" i="18" s="1"/>
  <c r="F7" i="11" s="1"/>
  <c r="D20" i="1"/>
  <c r="F34" i="18"/>
  <c r="F40" i="18" s="1"/>
  <c r="F41" i="18" s="1"/>
  <c r="E57" i="18"/>
  <c r="E60" i="18" s="1"/>
  <c r="E57" i="17"/>
  <c r="E60" i="17" s="1"/>
  <c r="F45" i="14"/>
  <c r="C4" i="30" s="1"/>
  <c r="G52" i="17"/>
  <c r="G18" i="17"/>
  <c r="G34" i="17"/>
  <c r="G40" i="17" s="1"/>
  <c r="G41" i="17" s="1"/>
  <c r="G15" i="17"/>
  <c r="F10" i="18"/>
  <c r="F56" i="18"/>
  <c r="E33" i="18"/>
  <c r="E42" i="18" s="1"/>
  <c r="F15" i="18"/>
  <c r="D33" i="18"/>
  <c r="D42" i="18" s="1"/>
  <c r="D33" i="17"/>
  <c r="D42" i="17" s="1"/>
  <c r="G10" i="17"/>
  <c r="E33" i="17"/>
  <c r="E42" i="17" s="1"/>
  <c r="B11" i="11"/>
  <c r="H9" i="11"/>
  <c r="H10" i="11" s="1"/>
  <c r="D48" i="1" l="1"/>
  <c r="E19" i="5"/>
  <c r="E9" i="5"/>
  <c r="D20" i="23"/>
  <c r="E20" i="23" s="1"/>
  <c r="F20" i="23" s="1"/>
  <c r="G20" i="23" s="1"/>
  <c r="H20" i="23" s="1"/>
  <c r="I20" i="23" s="1"/>
  <c r="J20" i="23" s="1"/>
  <c r="K20" i="23" s="1"/>
  <c r="L20" i="23" s="1"/>
  <c r="M20" i="23" s="1"/>
  <c r="N20" i="23" s="1"/>
  <c r="D19" i="23"/>
  <c r="E19" i="23" s="1"/>
  <c r="F19" i="23" s="1"/>
  <c r="G25" i="5"/>
  <c r="G23" i="5"/>
  <c r="L7" i="11"/>
  <c r="F9" i="11"/>
  <c r="L9" i="11" s="1"/>
  <c r="G9" i="11" s="1"/>
  <c r="D14" i="23"/>
  <c r="H11" i="11"/>
  <c r="E6" i="5"/>
  <c r="D16" i="1"/>
  <c r="G29" i="17"/>
  <c r="F33" i="18"/>
  <c r="F42" i="18" s="1"/>
  <c r="G57" i="17"/>
  <c r="G60" i="17" s="1"/>
  <c r="O20" i="23" l="1"/>
  <c r="G19" i="23"/>
  <c r="H19" i="23"/>
  <c r="I19" i="23" s="1"/>
  <c r="J19" i="23" s="1"/>
  <c r="K19" i="23" s="1"/>
  <c r="L19" i="23" s="1"/>
  <c r="M19" i="23" s="1"/>
  <c r="N19" i="23" s="1"/>
  <c r="E7" i="11"/>
  <c r="C7" i="11"/>
  <c r="I7" i="11"/>
  <c r="K7" i="11"/>
  <c r="G7" i="11"/>
  <c r="K9" i="11"/>
  <c r="C9" i="11"/>
  <c r="E9" i="11"/>
  <c r="I9" i="11"/>
  <c r="E14" i="23"/>
  <c r="G33" i="17"/>
  <c r="G42" i="17" s="1"/>
  <c r="F8" i="14"/>
  <c r="D8" i="1" s="1"/>
  <c r="O19" i="23" l="1"/>
  <c r="F14" i="23"/>
  <c r="F105" i="14"/>
  <c r="G14" i="23" l="1"/>
  <c r="F9" i="14"/>
  <c r="D9" i="1" s="1"/>
  <c r="F6" i="14"/>
  <c r="C24" i="28"/>
  <c r="D11" i="11" l="1"/>
  <c r="D6" i="1"/>
  <c r="H14" i="23"/>
  <c r="D112" i="1"/>
  <c r="C28" i="28" s="1"/>
  <c r="D86" i="1"/>
  <c r="E10" i="5" s="1"/>
  <c r="D80" i="1"/>
  <c r="D72" i="1"/>
  <c r="D76" i="1" s="1"/>
  <c r="D69" i="1"/>
  <c r="D66" i="1"/>
  <c r="D63" i="1"/>
  <c r="D41" i="1"/>
  <c r="D33" i="1"/>
  <c r="D45" i="1" s="1"/>
  <c r="D31" i="1"/>
  <c r="D14" i="1"/>
  <c r="C15" i="28" l="1"/>
  <c r="C11" i="23"/>
  <c r="O11" i="23" s="1"/>
  <c r="C7" i="30"/>
  <c r="C10" i="30" s="1"/>
  <c r="C11" i="30" s="1"/>
  <c r="C20" i="30" s="1"/>
  <c r="C15" i="5"/>
  <c r="G15" i="5" s="1"/>
  <c r="F63" i="1"/>
  <c r="C6" i="23"/>
  <c r="C14" i="5"/>
  <c r="F106" i="1"/>
  <c r="C10" i="5"/>
  <c r="C12" i="28"/>
  <c r="I14" i="23"/>
  <c r="C7" i="5"/>
  <c r="F7" i="14"/>
  <c r="D7" i="1" s="1"/>
  <c r="C8" i="5"/>
  <c r="C9" i="28"/>
  <c r="C26" i="28"/>
  <c r="C23" i="28" s="1"/>
  <c r="C8" i="28"/>
  <c r="C11" i="28"/>
  <c r="D118" i="1"/>
  <c r="D6" i="23" l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C19" i="5"/>
  <c r="G19" i="5" s="1"/>
  <c r="G14" i="5"/>
  <c r="J14" i="23"/>
  <c r="D12" i="1"/>
  <c r="D22" i="1" s="1"/>
  <c r="F12" i="14"/>
  <c r="F22" i="14" s="1"/>
  <c r="O6" i="23" l="1"/>
  <c r="C5" i="23"/>
  <c r="D5" i="23" s="1"/>
  <c r="E5" i="23" s="1"/>
  <c r="K14" i="23"/>
  <c r="C6" i="5"/>
  <c r="F5" i="23" l="1"/>
  <c r="L14" i="23"/>
  <c r="C7" i="28"/>
  <c r="G5" i="23" l="1"/>
  <c r="M14" i="23"/>
  <c r="C11" i="32"/>
  <c r="D57" i="14"/>
  <c r="D70" i="14" s="1"/>
  <c r="D76" i="14" s="1"/>
  <c r="F56" i="14"/>
  <c r="D56" i="1" s="1"/>
  <c r="D57" i="1" s="1"/>
  <c r="F65" i="1" s="1"/>
  <c r="C7" i="23" l="1"/>
  <c r="H5" i="23"/>
  <c r="N14" i="23"/>
  <c r="C9" i="5"/>
  <c r="C13" i="5" s="1"/>
  <c r="C20" i="5" s="1"/>
  <c r="C26" i="5" s="1"/>
  <c r="C10" i="28"/>
  <c r="C14" i="28" s="1"/>
  <c r="C16" i="28" s="1"/>
  <c r="D70" i="1"/>
  <c r="F57" i="14"/>
  <c r="F10" i="11" s="1"/>
  <c r="I5" i="23" l="1"/>
  <c r="D7" i="23"/>
  <c r="C12" i="23"/>
  <c r="O14" i="23"/>
  <c r="D77" i="1"/>
  <c r="J73" i="1" s="1"/>
  <c r="F70" i="14"/>
  <c r="F76" i="14" s="1"/>
  <c r="E7" i="23" l="1"/>
  <c r="D12" i="23"/>
  <c r="J5" i="23"/>
  <c r="L10" i="11"/>
  <c r="G10" i="11" s="1"/>
  <c r="F11" i="11"/>
  <c r="K5" i="23" l="1"/>
  <c r="F7" i="23"/>
  <c r="E12" i="23"/>
  <c r="L11" i="11"/>
  <c r="K10" i="11"/>
  <c r="C10" i="11"/>
  <c r="E10" i="11"/>
  <c r="G7" i="23" l="1"/>
  <c r="F12" i="23"/>
  <c r="L5" i="23"/>
  <c r="I11" i="11"/>
  <c r="C11" i="11"/>
  <c r="E11" i="11"/>
  <c r="K11" i="11"/>
  <c r="G11" i="11"/>
  <c r="M5" i="23" l="1"/>
  <c r="H7" i="23"/>
  <c r="G12" i="23"/>
  <c r="I7" i="23" l="1"/>
  <c r="H12" i="23"/>
  <c r="N5" i="23"/>
  <c r="F49" i="18"/>
  <c r="D52" i="18"/>
  <c r="D57" i="18" s="1"/>
  <c r="D60" i="18" s="1"/>
  <c r="J7" i="23" l="1"/>
  <c r="I12" i="23"/>
  <c r="O5" i="23"/>
  <c r="F52" i="18"/>
  <c r="F57" i="18" s="1"/>
  <c r="F60" i="18" s="1"/>
  <c r="K7" i="23" l="1"/>
  <c r="J12" i="23"/>
  <c r="F77" i="1"/>
  <c r="F78" i="1" s="1"/>
  <c r="H78" i="1" s="1"/>
  <c r="L7" i="23" l="1"/>
  <c r="K12" i="23"/>
  <c r="M7" i="23" l="1"/>
  <c r="L12" i="23"/>
  <c r="N7" i="23" l="1"/>
  <c r="M12" i="23"/>
  <c r="N12" i="23" l="1"/>
  <c r="O12" i="23" s="1"/>
  <c r="O7" i="23"/>
  <c r="F82" i="14" l="1"/>
  <c r="C15" i="23" l="1"/>
  <c r="E7" i="5"/>
  <c r="D15" i="23" l="1"/>
  <c r="E15" i="23" l="1"/>
  <c r="F15" i="23" l="1"/>
  <c r="G15" i="23" l="1"/>
  <c r="H15" i="23" l="1"/>
  <c r="I15" i="23" l="1"/>
  <c r="J15" i="23" l="1"/>
  <c r="K15" i="23" l="1"/>
  <c r="L15" i="23" l="1"/>
  <c r="M15" i="23" l="1"/>
  <c r="N15" i="23" l="1"/>
  <c r="O15" i="23" l="1"/>
  <c r="D95" i="14" l="1"/>
  <c r="D106" i="14" s="1"/>
  <c r="D113" i="14" s="1"/>
  <c r="F83" i="14"/>
  <c r="F95" i="14" l="1"/>
  <c r="F106" i="14" s="1"/>
  <c r="F113" i="14" s="1"/>
  <c r="D84" i="1"/>
  <c r="C16" i="23" l="1"/>
  <c r="E8" i="5"/>
  <c r="E13" i="5" s="1"/>
  <c r="D96" i="1"/>
  <c r="F96" i="1" l="1"/>
  <c r="C22" i="28"/>
  <c r="C27" i="28" s="1"/>
  <c r="C29" i="28" s="1"/>
  <c r="D107" i="1"/>
  <c r="G13" i="5"/>
  <c r="E20" i="5"/>
  <c r="C23" i="23"/>
  <c r="D16" i="23"/>
  <c r="C24" i="23" l="1"/>
  <c r="D117" i="1"/>
  <c r="F117" i="1" s="1"/>
  <c r="D113" i="1"/>
  <c r="D114" i="1" s="1"/>
  <c r="E26" i="5"/>
  <c r="K13" i="5" s="1"/>
  <c r="K14" i="5" s="1"/>
  <c r="G20" i="5"/>
  <c r="D23" i="23"/>
  <c r="D24" i="23" s="1"/>
  <c r="E16" i="23"/>
  <c r="E23" i="23" l="1"/>
  <c r="E24" i="23" s="1"/>
  <c r="F16" i="23"/>
  <c r="G26" i="5"/>
  <c r="I14" i="5"/>
  <c r="I19" i="5"/>
  <c r="I13" i="5"/>
  <c r="F23" i="23" l="1"/>
  <c r="G16" i="23"/>
  <c r="G23" i="23" l="1"/>
  <c r="G24" i="23" s="1"/>
  <c r="H16" i="23"/>
  <c r="F24" i="23"/>
  <c r="I16" i="23" l="1"/>
  <c r="H23" i="23"/>
  <c r="H24" i="23" l="1"/>
  <c r="I23" i="23"/>
  <c r="J16" i="23"/>
  <c r="I24" i="23" l="1"/>
  <c r="K16" i="23"/>
  <c r="J23" i="23"/>
  <c r="J24" i="23" s="1"/>
  <c r="K23" i="23" l="1"/>
  <c r="K24" i="23" s="1"/>
  <c r="L16" i="23"/>
  <c r="L23" i="23" l="1"/>
  <c r="M16" i="23"/>
  <c r="L24" i="23" l="1"/>
  <c r="M23" i="23"/>
  <c r="M24" i="23" s="1"/>
  <c r="N16" i="23"/>
  <c r="N23" i="23" l="1"/>
  <c r="O16" i="23"/>
  <c r="N24" i="23" l="1"/>
  <c r="O24" i="23" s="1"/>
  <c r="O23" i="23"/>
</calcChain>
</file>

<file path=xl/sharedStrings.xml><?xml version="1.0" encoding="utf-8"?>
<sst xmlns="http://schemas.openxmlformats.org/spreadsheetml/2006/main" count="2046" uniqueCount="746">
  <si>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</si>
  <si>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</si>
  <si>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</si>
  <si>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</si>
  <si>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</si>
  <si>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</si>
  <si>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</si>
  <si>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</si>
  <si>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</si>
  <si>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</si>
  <si>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</si>
  <si>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</si>
  <si>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</si>
  <si>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</si>
  <si>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</si>
  <si>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</si>
  <si>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</si>
  <si>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</si>
  <si>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</si>
  <si>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</si>
  <si>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</si>
  <si>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</si>
  <si>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</si>
  <si>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</si>
  <si>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</si>
  <si>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</si>
  <si>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</si>
  <si>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</si>
  <si>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</si>
  <si>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</si>
  <si>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</si>
  <si>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</si>
  <si>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</si>
  <si>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</si>
  <si>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</si>
  <si>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</si>
  <si>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</si>
  <si>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</si>
  <si>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</si>
  <si>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</si>
  <si>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</si>
  <si>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</si>
  <si>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</si>
  <si>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</si>
  <si>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</si>
  <si>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</si>
  <si>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</si>
  <si>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</si>
  <si>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</si>
  <si>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</si>
  <si>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</si>
  <si>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</si>
  <si>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</si>
  <si>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</si>
  <si>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</si>
  <si>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</si>
  <si>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</si>
  <si>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</si>
  <si>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</si>
  <si>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</si>
  <si>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</si>
  <si>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</si>
  <si>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</si>
  <si>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</si>
  <si>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</si>
  <si>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</si>
  <si>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</si>
  <si>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</si>
  <si>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</si>
  <si>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</si>
  <si>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</si>
  <si>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</si>
  <si>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</si>
  <si>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</si>
  <si>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</si>
  <si>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</si>
  <si>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</si>
  <si>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</si>
  <si>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</si>
  <si>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</si>
  <si>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</si>
  <si>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</si>
  <si>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</si>
  <si>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</si>
  <si>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</si>
  <si>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</si>
  <si>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</si>
  <si>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</si>
  <si>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</si>
  <si>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</si>
  <si>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</si>
  <si>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</si>
  <si>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</si>
  <si>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</si>
  <si>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</si>
  <si>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</si>
  <si>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</si>
  <si>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</si>
  <si>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</si>
  <si>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</si>
  <si>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</si>
  <si>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</si>
  <si>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</si>
  <si>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</si>
  <si>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</si>
  <si>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</si>
  <si>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</si>
  <si>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</si>
  <si>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</si>
  <si>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</si>
  <si>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</si>
  <si>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</si>
  <si>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</si>
  <si>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</si>
  <si>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</si>
  <si>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</si>
  <si>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</si>
  <si>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</si>
  <si>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</si>
  <si>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</si>
  <si>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</si>
  <si>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</si>
  <si>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</si>
  <si>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</si>
  <si>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</si>
  <si>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</si>
  <si>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</si>
  <si>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</si>
  <si>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</si>
  <si>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</si>
  <si>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</si>
  <si>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</si>
  <si>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</si>
  <si>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</si>
  <si>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</si>
  <si>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</si>
  <si>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</si>
  <si>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</si>
  <si>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</si>
  <si>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</si>
  <si>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</si>
  <si>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</si>
  <si>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</si>
  <si>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</si>
  <si>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</si>
  <si>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</si>
  <si>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</si>
  <si>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</si>
  <si>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</si>
  <si>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</si>
  <si>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</si>
  <si>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</si>
  <si>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</si>
  <si>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</si>
  <si>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</si>
  <si>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</si>
  <si>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</si>
  <si>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</si>
  <si>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</si>
  <si>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</si>
  <si>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</si>
  <si>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</si>
  <si>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</si>
  <si>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</si>
  <si>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</si>
  <si>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</si>
  <si>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</si>
  <si>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</si>
  <si>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</si>
  <si>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</si>
  <si>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</si>
  <si>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</si>
  <si>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</si>
  <si>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</si>
  <si>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</si>
  <si>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</si>
  <si>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</si>
  <si>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</si>
  <si>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</si>
  <si>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</si>
  <si>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</si>
  <si>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</si>
  <si>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</si>
  <si>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</si>
  <si>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</si>
  <si>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</si>
  <si>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</si>
  <si>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</si>
  <si>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</si>
  <si>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</si>
  <si>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</si>
  <si>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</si>
  <si>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</si>
  <si>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</si>
  <si>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</si>
  <si>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</si>
  <si>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</si>
  <si>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</si>
  <si>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</si>
  <si>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</si>
  <si>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</si>
  <si>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</si>
  <si>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</si>
  <si>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</si>
  <si>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</si>
  <si>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</si>
  <si>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</si>
  <si>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</si>
  <si>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</si>
  <si>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</si>
  <si>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</si>
  <si>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</si>
  <si>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</si>
  <si>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</si>
  <si>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</si>
  <si>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</si>
  <si>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</si>
  <si>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</si>
  <si>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</si>
  <si>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</si>
  <si>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</si>
  <si>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</si>
  <si>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</si>
  <si>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</si>
  <si>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</si>
  <si>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</si>
  <si>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</si>
  <si>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</si>
  <si>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</si>
  <si>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</si>
  <si>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</si>
  <si>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</si>
  <si>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</si>
  <si>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</si>
  <si>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</si>
  <si>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</si>
  <si>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</si>
  <si>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</si>
  <si>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</si>
  <si>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</si>
  <si>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</si>
  <si>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</si>
  <si>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</si>
  <si>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</si>
  <si>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</si>
  <si>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</si>
  <si>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</si>
  <si>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</si>
  <si>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</si>
  <si>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</si>
  <si>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</si>
  <si>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</si>
  <si>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</si>
  <si>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</si>
  <si>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</si>
  <si>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</si>
  <si>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</si>
  <si>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</si>
  <si>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</si>
  <si>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</si>
  <si>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</si>
  <si>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</si>
  <si>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</si>
  <si>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</si>
  <si>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</si>
  <si>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</si>
  <si>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</si>
  <si>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</si>
  <si>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</si>
  <si>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</si>
  <si>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</si>
  <si>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</si>
  <si>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</si>
  <si>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</si>
  <si>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</si>
  <si>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</si>
  <si>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</si>
  <si>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</si>
  <si>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</si>
  <si>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</si>
  <si>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</si>
  <si>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</si>
  <si>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</si>
  <si>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</si>
  <si>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</si>
  <si>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</si>
  <si>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</si>
  <si>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</si>
  <si>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</si>
  <si>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</si>
  <si>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</si>
  <si>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</si>
  <si>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</si>
  <si>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</si>
  <si>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</si>
  <si>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</si>
  <si>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</si>
  <si>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</si>
  <si>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</si>
  <si>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</si>
  <si>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</si>
  <si>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</si>
  <si>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</si>
  <si>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</si>
  <si>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</si>
  <si>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</si>
  <si>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</si>
  <si>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</si>
  <si>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</si>
  <si>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</si>
  <si>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</si>
  <si>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</si>
  <si>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</si>
  <si>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</si>
  <si>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</si>
  <si>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</si>
  <si>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(1) 2</t>
  </si>
  <si>
    <t>II.4.</t>
  </si>
  <si>
    <t>A köznevelési intézmények működtetéséhez kapcsolódó támogatás</t>
  </si>
  <si>
    <t>II.4.a (1)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</si>
  <si>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</si>
  <si>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</si>
  <si>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</si>
  <si>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</si>
  <si>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</si>
  <si>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</si>
  <si>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</si>
  <si>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</si>
  <si>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</si>
  <si>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</si>
  <si>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</si>
  <si>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</si>
  <si>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</si>
  <si>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III.3.d (1)</t>
  </si>
  <si>
    <t xml:space="preserve"> házi segítségnyújtás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</si>
  <si>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</si>
  <si>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</si>
  <si>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</si>
  <si>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</si>
  <si>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</si>
  <si>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</si>
  <si>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</si>
  <si>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</si>
  <si>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</si>
  <si>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</si>
  <si>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</si>
  <si>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</si>
  <si>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</si>
  <si>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</si>
  <si>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</si>
  <si>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</si>
  <si>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</si>
  <si>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</si>
  <si>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</si>
  <si>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</si>
  <si>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</si>
  <si>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</si>
  <si>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</si>
  <si>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</si>
  <si>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</si>
  <si>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</si>
  <si>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</si>
  <si>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</si>
  <si>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</si>
  <si>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</si>
  <si>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</si>
  <si>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</si>
  <si>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</si>
  <si>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</si>
  <si>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</si>
  <si>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</si>
  <si>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</si>
  <si>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</si>
  <si>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</si>
  <si>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</si>
  <si>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</si>
  <si>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</si>
  <si>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</si>
  <si>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</si>
  <si>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</si>
  <si>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</si>
  <si>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</si>
  <si>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</si>
  <si>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</si>
  <si>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</si>
  <si>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</si>
  <si>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</si>
  <si>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</si>
  <si>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</si>
  <si>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</si>
  <si>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</si>
  <si>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</si>
  <si>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</si>
  <si>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</si>
  <si>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</si>
  <si>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</si>
  <si>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</si>
  <si>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</si>
  <si>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</si>
  <si>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</si>
  <si>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</si>
  <si>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</si>
  <si>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</si>
  <si>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</si>
  <si>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</si>
  <si>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</si>
  <si>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</si>
  <si>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</si>
  <si>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</si>
  <si>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</si>
  <si>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</si>
  <si>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</si>
  <si>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</si>
  <si>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</si>
  <si>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</si>
  <si>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</si>
  <si>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</si>
  <si>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</si>
  <si>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</si>
  <si>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</si>
  <si>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</si>
  <si>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</si>
  <si>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</si>
  <si>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</si>
  <si>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</si>
  <si>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</si>
  <si>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</si>
  <si>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</si>
  <si>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</si>
  <si>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</si>
  <si>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</si>
  <si>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</si>
  <si>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</si>
  <si>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</si>
  <si>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</si>
  <si>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</si>
  <si>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</si>
  <si>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</si>
  <si>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</si>
  <si>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</si>
  <si>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</si>
  <si>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</si>
  <si>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</si>
  <si>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</si>
  <si>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</si>
  <si>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</si>
  <si>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</si>
  <si>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</si>
  <si>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</si>
  <si>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</si>
  <si>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</si>
  <si>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</si>
  <si>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</si>
  <si>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</si>
  <si>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</si>
  <si>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</si>
  <si>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</si>
  <si>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</si>
  <si>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</si>
  <si>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</si>
  <si>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</si>
  <si>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</si>
  <si>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</si>
  <si>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</si>
  <si>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</si>
  <si>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</si>
  <si>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</si>
  <si>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</si>
  <si>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</si>
  <si>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</si>
  <si>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</si>
  <si>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</si>
  <si>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</si>
  <si>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</si>
  <si>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</si>
  <si>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</si>
  <si>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</si>
  <si>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</si>
  <si>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</si>
  <si>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</si>
  <si>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I. Általános tartalék</t>
  </si>
  <si>
    <t>adatok eFt-ban</t>
  </si>
  <si>
    <t>Sorszám</t>
  </si>
  <si>
    <t>Feladat/cél</t>
  </si>
  <si>
    <t>II. Céltartalék tartalék</t>
  </si>
  <si>
    <t>Általános és céltartalék mindösszesen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</si>
  <si>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</si>
  <si>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</si>
  <si>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</si>
  <si>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</si>
  <si>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</si>
  <si>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</si>
  <si>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</si>
  <si>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</si>
  <si>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</si>
  <si>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</si>
  <si>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</si>
  <si>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</si>
  <si>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</si>
  <si>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</si>
  <si>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</si>
  <si>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</si>
  <si>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</si>
  <si>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</si>
  <si>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</si>
  <si>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</si>
  <si>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</si>
  <si>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</si>
  <si>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</si>
  <si>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</si>
  <si>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</si>
  <si>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</si>
  <si>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</si>
  <si>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</si>
  <si>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</si>
  <si>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</si>
  <si>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</si>
  <si>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</si>
  <si>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</si>
  <si>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</si>
  <si>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</si>
  <si>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</si>
  <si>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</si>
  <si>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</si>
  <si>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</si>
  <si>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</si>
  <si>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</si>
  <si>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</si>
  <si>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</si>
  <si>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</si>
  <si>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</si>
  <si>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</si>
  <si>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</si>
  <si>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</si>
  <si>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</si>
  <si>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</si>
  <si>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</si>
  <si>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</si>
  <si>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</si>
  <si>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</si>
  <si>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</si>
  <si>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</si>
  <si>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</si>
  <si>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</si>
  <si>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</si>
  <si>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</si>
  <si>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</si>
  <si>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</si>
  <si>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</si>
  <si>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</si>
  <si>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</si>
  <si>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</si>
  <si>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</si>
  <si>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</si>
  <si>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</si>
  <si>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</si>
  <si>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</si>
  <si>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</si>
  <si>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</si>
  <si>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</si>
  <si>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</si>
  <si>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</si>
  <si>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</si>
  <si>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</si>
  <si>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</si>
  <si>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</si>
  <si>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</si>
  <si>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</si>
  <si>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</si>
  <si>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</si>
  <si>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</si>
  <si>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</si>
  <si>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</si>
  <si>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</si>
  <si>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</si>
  <si>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</si>
  <si>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</si>
  <si>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</si>
  <si>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</si>
  <si>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</si>
  <si>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</si>
  <si>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</si>
  <si>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</si>
  <si>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</si>
  <si>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Felhalmozási célú átvett pénzeszözök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</si>
  <si>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</si>
  <si>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</si>
  <si>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</si>
  <si>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</si>
  <si>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</si>
  <si>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</si>
  <si>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Felújításisi kiadások összesen</t>
  </si>
  <si>
    <t>KÖLTSÉGVETÉSI BEVÉTELEK ÖSSZESEN: (1+…+8)</t>
  </si>
  <si>
    <t>Államigazgatási feladat</t>
  </si>
  <si>
    <t>G</t>
  </si>
  <si>
    <t>Finanszírozási bevételek, kiadások egyenlege
(finanszírozási bevételek 70. sor - finanszírozási kiadások 31. sor) (+/-)</t>
  </si>
  <si>
    <t>2018. évi előirányzat</t>
  </si>
  <si>
    <t>2018. évi terv</t>
  </si>
  <si>
    <t>Konyár Község Önkormányzata</t>
  </si>
  <si>
    <t>Konyári Polgármesteri Hivatal</t>
  </si>
  <si>
    <t>Művelődési és Ifjúsági Ház, Könyvtár, Kurucz Albert Falumúzeum</t>
  </si>
  <si>
    <t>Konyári Óvoda</t>
  </si>
  <si>
    <t>2018. évi eredeti előirányzat</t>
  </si>
  <si>
    <t>2020. év</t>
  </si>
  <si>
    <t>2021.</t>
  </si>
  <si>
    <t>2018. évi költelezettség</t>
  </si>
  <si>
    <t>2020. évi kötelezettség</t>
  </si>
  <si>
    <t>Konyár Község Önkormányzatának működési bevételei</t>
  </si>
  <si>
    <t>Konyár Község Önkormányzatának
 Európai Uniós támogatással megvalósuló projektjei</t>
  </si>
  <si>
    <t>Konyár Község Önkormányzata
költségvetési évet követő három év tervezett előirányzatainak keretszámai</t>
  </si>
  <si>
    <t>Konyár Község Önkormányzata
által megkötött, több éves kihatással járó, adósságot keletkeztető ügyletek fizetési kötelezettségeinek bemutatása a lejáratig</t>
  </si>
  <si>
    <t>A 2018. évi fejlesztések várható kiadása</t>
  </si>
  <si>
    <t>A 2018. évi fejlesztésekhezhez kapcsolódó önerő</t>
  </si>
  <si>
    <t xml:space="preserve">I.2. </t>
  </si>
  <si>
    <t>I.5.</t>
  </si>
  <si>
    <t>Nem közművel összegyűjtött háztartási szennyvíz ártalmatlanítása</t>
  </si>
  <si>
    <t>A 2017. évről áthúzódó bérkompenzáció kifizetőt terhelő bruttó összege</t>
  </si>
  <si>
    <t>Polgármesteri illetmény támogatása</t>
  </si>
  <si>
    <t>I.1. jogcímekhez kapcsolódó kiegészítés</t>
  </si>
  <si>
    <t>V.I.1.</t>
  </si>
  <si>
    <t>2018. évben 8 hónapra - óvoda napi nyitvatartási ideje eléri a nyolc órát</t>
  </si>
  <si>
    <t>2018. évben 4 hónapra - óvoda napi nyitvatartási ideje eléri a nyolc órát</t>
  </si>
  <si>
    <t>Óvodamuködtetési támogatás</t>
  </si>
  <si>
    <t xml:space="preserve">II.2. </t>
  </si>
  <si>
    <t xml:space="preserve">Óvoda napi nyitvatartási ideje eléri a nyolc órát </t>
  </si>
  <si>
    <t>Óvoda napi nyitvatartási ideje nem éri el a nyolc órát, de eléri a hat órát</t>
  </si>
  <si>
    <t>Óvoda napi nyitvatartási ideje eléri a nyolc órát</t>
  </si>
  <si>
    <t xml:space="preserve"> alapfokozatú végzettségű pedagógus II. kategóriába sorolt óvodapedagógusok kiegészítő támogatása - akik a minősítést 2016. december 31-éig szerezték meg </t>
  </si>
  <si>
    <t>III.6.</t>
  </si>
  <si>
    <t xml:space="preserve"> Egyes szociális és gyermekjóléti feladatok támogatása</t>
  </si>
  <si>
    <t>III.3.</t>
  </si>
  <si>
    <t>A települési önkormányzatok által biztosított egyes szociális szakosított ellátások, valamint a gyermekek átmeneti gondozásával kapcsolatos feladatok támogatása</t>
  </si>
  <si>
    <t xml:space="preserve">III. 4. </t>
  </si>
  <si>
    <t>Gyermekétkeztetés támogatása</t>
  </si>
  <si>
    <t xml:space="preserve">III.5. </t>
  </si>
  <si>
    <t>A rászoruló gyermekek szünidei étkeztetésének támogatása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</si>
  <si>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</si>
  <si>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</si>
  <si>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</si>
  <si>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</si>
  <si>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</si>
  <si>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</si>
  <si>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</si>
  <si>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>Önkormányzat</t>
  </si>
  <si>
    <t>Közfoglalkoztatottak</t>
  </si>
  <si>
    <t>működési hiány</t>
  </si>
  <si>
    <t>fedezné a maradvány</t>
  </si>
  <si>
    <t>felhalmozási hiány</t>
  </si>
  <si>
    <t>maradvány</t>
  </si>
  <si>
    <t>fin. Hiány</t>
  </si>
  <si>
    <t>Konyári Pávakör</t>
  </si>
  <si>
    <t>Konyári Sasok Polgárőr Egyesület</t>
  </si>
  <si>
    <t>Konyári Sport</t>
  </si>
  <si>
    <t>Konyári Nótások</t>
  </si>
  <si>
    <t>Konyári Református Egyházközség</t>
  </si>
  <si>
    <t>Hajdú Speciális Kutató-Mentő Egyesület</t>
  </si>
  <si>
    <t>Konyári Szépkorúak Klubja</t>
  </si>
  <si>
    <t>Bursa Hungarica támogatás</t>
  </si>
  <si>
    <t>Külterületi helyi közutak fejlesztése</t>
  </si>
  <si>
    <t>VP6-7.2.1-7.4.1.2-16</t>
  </si>
  <si>
    <t>-</t>
  </si>
  <si>
    <t>Szociális alapszolgáltatások infrastruktúrájának bővítése</t>
  </si>
  <si>
    <t>TOP-4.2.1-15-HB1-2016-00012</t>
  </si>
  <si>
    <t>Egészségügyi alapellátások infrastrukturális fejlesztése</t>
  </si>
  <si>
    <t>TOP-4.1.1-15-HB1-2016-00023</t>
  </si>
  <si>
    <t>adott mentesség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</si>
  <si>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</si>
  <si>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</si>
  <si>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</si>
  <si>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</si>
  <si>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</si>
  <si>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</si>
  <si>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</si>
  <si>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</si>
  <si>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 xml:space="preserve">Költségvetési kiadások összesen </t>
  </si>
  <si>
    <t>Polgármester/  Alpolgármester/Képviselők</t>
  </si>
  <si>
    <t>adatok  Ft-ban</t>
  </si>
  <si>
    <t>Egészségügyi alapellátások infrastrukturális fejlesztése TOP-4.1.1-15-HB1-2016-00023 felújítási kiadásai</t>
  </si>
  <si>
    <t>Egészségügyi alapellátások infrastrukturális fejlesztése TOP-4.1.1-15-HB1-2016-00023 beruházási kiadásai</t>
  </si>
  <si>
    <t>Szociális alapszolgáltatások infrastruktúrájának bővítése TOP-4.2.1-15-HB1-2016-00012 felújítási kiadásai</t>
  </si>
  <si>
    <t xml:space="preserve">Külterületi helyi közutak fejlesztése VP6-7.2.1-7.4.1.2-16 </t>
  </si>
  <si>
    <t>lelátó pályázati kiadása</t>
  </si>
  <si>
    <t>Adatszolgáltatás 
az elismert tartozásállományról</t>
  </si>
  <si>
    <t>Költségvetési szerv neve: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</si>
  <si>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</si>
  <si>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</si>
  <si>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</si>
  <si>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</si>
  <si>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</si>
  <si>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</si>
  <si>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</si>
  <si>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</si>
  <si>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</si>
  <si>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</si>
  <si>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</si>
  <si>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int rész.</t>
  </si>
  <si>
    <t xml:space="preserve"> Konyár Község Önkormányzatának
2019. évi állami támogatások  jogcímei és összegei</t>
  </si>
  <si>
    <t>2019. évi állami támogatás</t>
  </si>
  <si>
    <t>II.2. (6) 1</t>
  </si>
  <si>
    <t>II.2. (6) 2</t>
  </si>
  <si>
    <t>Konyár Község Önkormányzata
2019. évi költségvetésének összevont mérlege</t>
  </si>
  <si>
    <t>Konyár Község Önkormányzata
2019. évi költségvetésében a működési és felhalmozási célú bevételek és kiadások összevont mérlege</t>
  </si>
  <si>
    <t>Konyár Község Önkormányzata
2019. évi és további évekre áthúzódó Beruházási és felújítási kiadások feladatonként</t>
  </si>
  <si>
    <t xml:space="preserve">közfoglalkoztatás beruházási kiadása 2019.03.01.-12.31. helyi </t>
  </si>
  <si>
    <t xml:space="preserve">közfoglalkoztatás beruházási kiadása  2019.03.01.-12.31. mezőgazdasági </t>
  </si>
  <si>
    <t>2019. évi tervezett felhalmozási kiadások</t>
  </si>
  <si>
    <t>Konyár Község Önkormányzata
által 2019. évben nyújtott működési és felhalmozási  támogatások államháztartáson kívülre</t>
  </si>
  <si>
    <t>Konyár Község Önkormányzata
által 2019. évben folyósított ellátottak pénzbeli juttatásai</t>
  </si>
  <si>
    <t>Konyári Polgármesteri Hivatal
2019. évi bevételi és kiadási előirányzatai</t>
  </si>
  <si>
    <t>B1603</t>
  </si>
  <si>
    <t>Egyéb működési célú támogatások bevétel egyéb fejezeti kezelésű ei.</t>
  </si>
  <si>
    <t>2019. évi eredeti előirányzat</t>
  </si>
  <si>
    <t>monitor pénzügyi iroda - Hivatal</t>
  </si>
  <si>
    <t>laptop titkárság - Hivatal</t>
  </si>
  <si>
    <t>kávéfőző - Hivatal</t>
  </si>
  <si>
    <t>Konyári Óvoda
2019. évi bevételi és kiadási előirányzatai</t>
  </si>
  <si>
    <t>Művelődési és Ifjúsági Ház, Könyvtár, Kurucz Albert Falumúzeum
2019. évi bevételi és kiadási előirányzatai</t>
  </si>
  <si>
    <t>Konyár Község Önkormányzata
2019. évi Előirányzat-felhasználási terve havi bontásban</t>
  </si>
  <si>
    <t>Konyár Község Önkormányzata
által 2019. évben adott közvetett támogatások</t>
  </si>
  <si>
    <t>Konyár Község Önkormányzata
2019. évi engedélyezett létszámkerete</t>
  </si>
  <si>
    <t>Konyár Község Önkormányzata
2019. évi általános és céltartalékai</t>
  </si>
  <si>
    <t>2022.</t>
  </si>
  <si>
    <t xml:space="preserve">Konyár Község Önkormányzata
2019. évi adósságot keletkeztető fejlesztési céljai </t>
  </si>
  <si>
    <t>számítógép - Óvoda</t>
  </si>
  <si>
    <t>bojler - Óvoda</t>
  </si>
  <si>
    <t>Ivókút - Óvoda</t>
  </si>
  <si>
    <t>Érdekeltségnövelő támogatás 2019. felhasználása - Műv.</t>
  </si>
  <si>
    <t>Múzeum UV szűrős ablakfólia - Műv.</t>
  </si>
  <si>
    <t>KEHOP-2.2.2-15-2016-00050</t>
  </si>
  <si>
    <t>Szennyvíztisztító telep és csatornahálózat fejlesztés</t>
  </si>
  <si>
    <t>14 814 486 + tartalékkeret 508 000 Ft</t>
  </si>
  <si>
    <t>Projekten kívüli plusz önerők bruttó összköltsége:</t>
  </si>
  <si>
    <t>Megelőlegezés</t>
  </si>
  <si>
    <t>B814</t>
  </si>
  <si>
    <t>Megelőlegezés bevétele</t>
  </si>
  <si>
    <t>4 db forgószék - ügyintézők - Hivatal</t>
  </si>
  <si>
    <t>Konyár Község Önkormányzata
saját bevételeinek részletezése az adósságot keletkeztető ügyletből
származó tárgyévi fizetési kötelezettség megállapításához</t>
  </si>
  <si>
    <t>Konyár Község Önkormányzatának
2019. évi bevételi és kiadási előirányzatai</t>
  </si>
  <si>
    <t>közfoglalkoztatás beruházási kiadása 2019.03.01.-12.31. szociális</t>
  </si>
  <si>
    <t>Konyha parketta csere</t>
  </si>
  <si>
    <t>Kubinyi program - muzeális intézmények szakmai támogatása</t>
  </si>
  <si>
    <t>Településképet meghat épület külső rekonstrukciója</t>
  </si>
  <si>
    <t>Címrend
Konyár Község Önkormányzata 2019. évi költségvetéséhez</t>
  </si>
  <si>
    <t>Konyár Község Önkormányzata
2019. évi költségvetés bevételeinek forrásösszetétele</t>
  </si>
  <si>
    <t>Konyári Fakanalak</t>
  </si>
  <si>
    <t xml:space="preserve"> Egyéb felhalmozási célú kiadások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</si>
</sst>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#,###.00"/>
    <numFmt numFmtId="168" formatCode="_-* #,##0.00\ _F_t_-;\-* #,##0.00\ _F_t_-;_-* \-??\ _F_t_-;_-@_-"/>
  </numFmts>
  <fonts count="1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  <font>
      <sz val="10"/>
      <color rgb="FFFF0000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4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8" applyNumberFormat="0" applyAlignment="0" applyProtection="0"/>
    <xf numFmtId="0" fontId="33" fillId="21" borderId="39" applyNumberFormat="0" applyAlignment="0" applyProtection="0"/>
    <xf numFmtId="0" fontId="34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8" applyNumberFormat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6" fillId="0" borderId="0"/>
    <xf numFmtId="0" fontId="6" fillId="0" borderId="0"/>
    <xf numFmtId="0" fontId="21" fillId="0" borderId="0"/>
    <xf numFmtId="0" fontId="36" fillId="0" borderId="0"/>
    <xf numFmtId="0" fontId="44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1" fillId="0" borderId="0"/>
    <xf numFmtId="0" fontId="11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4" applyNumberFormat="0" applyFont="0" applyAlignment="0" applyProtection="0"/>
    <xf numFmtId="0" fontId="50" fillId="20" borderId="4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2" fillId="7" borderId="38" applyNumberFormat="0" applyAlignment="0" applyProtection="0"/>
    <xf numFmtId="0" fontId="73" fillId="0" borderId="0" applyNumberFormat="0" applyFill="0" applyBorder="0" applyAlignment="0" applyProtection="0"/>
    <xf numFmtId="0" fontId="74" fillId="0" borderId="40" applyNumberFormat="0" applyFill="0" applyAlignment="0" applyProtection="0"/>
    <xf numFmtId="0" fontId="75" fillId="0" borderId="41" applyNumberFormat="0" applyFill="0" applyAlignment="0" applyProtection="0"/>
    <xf numFmtId="0" fontId="76" fillId="0" borderId="42" applyNumberFormat="0" applyFill="0" applyAlignment="0" applyProtection="0"/>
    <xf numFmtId="0" fontId="76" fillId="0" borderId="0" applyNumberFormat="0" applyFill="0" applyBorder="0" applyAlignment="0" applyProtection="0"/>
    <xf numFmtId="0" fontId="77" fillId="21" borderId="39" applyNumberFormat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43" applyNumberFormat="0" applyFill="0" applyAlignment="0" applyProtection="0"/>
    <xf numFmtId="0" fontId="35" fillId="23" borderId="44" applyNumberFormat="0" applyFont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9" borderId="0" applyNumberFormat="0" applyBorder="0" applyAlignment="0" applyProtection="0"/>
    <xf numFmtId="0" fontId="81" fillId="4" borderId="0" applyNumberFormat="0" applyBorder="0" applyAlignment="0" applyProtection="0"/>
    <xf numFmtId="0" fontId="82" fillId="20" borderId="45" applyNumberFormat="0" applyAlignment="0" applyProtection="0"/>
    <xf numFmtId="0" fontId="83" fillId="0" borderId="0" applyNumberFormat="0" applyFill="0" applyBorder="0" applyAlignment="0" applyProtection="0"/>
    <xf numFmtId="0" fontId="36" fillId="0" borderId="0"/>
    <xf numFmtId="0" fontId="36" fillId="0" borderId="0"/>
    <xf numFmtId="0" fontId="7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48" fillId="0" borderId="0"/>
    <xf numFmtId="0" fontId="1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1" fillId="0" borderId="0"/>
    <xf numFmtId="0" fontId="85" fillId="0" borderId="46" applyNumberFormat="0" applyFill="0" applyAlignment="0" applyProtection="0"/>
    <xf numFmtId="44" fontId="11" fillId="0" borderId="0" applyFont="0" applyFill="0" applyBorder="0" applyAlignment="0" applyProtection="0"/>
    <xf numFmtId="0" fontId="86" fillId="3" borderId="0" applyNumberFormat="0" applyBorder="0" applyAlignment="0" applyProtection="0"/>
    <xf numFmtId="0" fontId="87" fillId="22" borderId="0" applyNumberFormat="0" applyBorder="0" applyAlignment="0" applyProtection="0"/>
    <xf numFmtId="0" fontId="84" fillId="0" borderId="0"/>
    <xf numFmtId="0" fontId="88" fillId="20" borderId="38" applyNumberFormat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29" fillId="0" borderId="0"/>
    <xf numFmtId="43" fontId="2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6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0" fontId="16" fillId="0" borderId="37" xfId="51" applyFont="1" applyFill="1" applyBorder="1" applyAlignment="1">
      <alignment horizontal="center" vertical="center" wrapText="1"/>
    </xf>
    <xf numFmtId="0" fontId="16" fillId="0" borderId="49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16" fillId="0" borderId="10" xfId="51" applyFont="1" applyFill="1" applyBorder="1" applyAlignment="1">
      <alignment horizontal="center" vertical="center"/>
    </xf>
    <xf numFmtId="0" fontId="16" fillId="0" borderId="11" xfId="51" applyFont="1" applyFill="1" applyBorder="1" applyAlignment="1">
      <alignment vertical="center" wrapText="1"/>
    </xf>
    <xf numFmtId="0" fontId="16" fillId="0" borderId="11" xfId="51" applyFont="1" applyFill="1" applyBorder="1" applyAlignment="1">
      <alignment horizontal="center" vertical="center"/>
    </xf>
    <xf numFmtId="3" fontId="16" fillId="0" borderId="12" xfId="51" applyNumberFormat="1" applyFont="1" applyFill="1" applyBorder="1" applyAlignment="1">
      <alignment vertical="center"/>
    </xf>
    <xf numFmtId="0" fontId="20" fillId="0" borderId="5" xfId="51" applyFont="1" applyFill="1" applyBorder="1" applyAlignment="1">
      <alignment horizontal="center" vertical="center"/>
    </xf>
    <xf numFmtId="0" fontId="20" fillId="0" borderId="5" xfId="51" applyFont="1" applyFill="1" applyBorder="1" applyAlignment="1">
      <alignment vertical="center"/>
    </xf>
    <xf numFmtId="3" fontId="20" fillId="0" borderId="6" xfId="51" applyNumberFormat="1" applyFont="1" applyFill="1" applyBorder="1" applyAlignment="1">
      <alignment vertical="center"/>
    </xf>
    <xf numFmtId="0" fontId="20" fillId="0" borderId="50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0" fontId="60" fillId="0" borderId="0" xfId="48" applyFont="1"/>
    <xf numFmtId="0" fontId="65" fillId="0" borderId="0" xfId="48" applyFont="1"/>
    <xf numFmtId="166" fontId="65" fillId="0" borderId="0" xfId="35" applyNumberFormat="1" applyFont="1"/>
    <xf numFmtId="166" fontId="66" fillId="0" borderId="0" xfId="35" applyNumberFormat="1" applyFont="1" applyFill="1" applyBorder="1" applyAlignment="1">
      <alignment horizontal="right"/>
    </xf>
    <xf numFmtId="0" fontId="68" fillId="0" borderId="0" xfId="48" applyFont="1"/>
    <xf numFmtId="0" fontId="65" fillId="0" borderId="0" xfId="48" applyFont="1" applyBorder="1"/>
    <xf numFmtId="166" fontId="65" fillId="0" borderId="0" xfId="35" applyNumberFormat="1" applyFont="1" applyBorder="1"/>
    <xf numFmtId="164" fontId="69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48" fillId="0" borderId="0" xfId="0" applyFont="1"/>
    <xf numFmtId="0" fontId="48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59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59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59" xfId="67" applyNumberFormat="1" applyFont="1" applyBorder="1" applyAlignment="1">
      <alignment horizontal="center" vertical="center" wrapText="1"/>
    </xf>
    <xf numFmtId="164" fontId="16" fillId="0" borderId="59" xfId="67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vertical="center" wrapText="1"/>
    </xf>
    <xf numFmtId="164" fontId="64" fillId="0" borderId="0" xfId="67" applyNumberFormat="1" applyFont="1" applyFill="1" applyBorder="1" applyAlignment="1">
      <alignment horizontal="right" vertical="center"/>
    </xf>
    <xf numFmtId="0" fontId="24" fillId="0" borderId="0" xfId="0" applyFont="1" applyFill="1" applyProtection="1"/>
    <xf numFmtId="0" fontId="0" fillId="0" borderId="0" xfId="0" applyFill="1" applyAlignment="1" applyProtection="1"/>
    <xf numFmtId="164" fontId="20" fillId="0" borderId="0" xfId="159" applyNumberFormat="1" applyFont="1" applyFill="1" applyBorder="1" applyAlignment="1">
      <alignment horizontal="left" vertical="center"/>
    </xf>
    <xf numFmtId="0" fontId="0" fillId="0" borderId="0" xfId="0" applyFill="1" applyBorder="1"/>
    <xf numFmtId="164" fontId="16" fillId="0" borderId="0" xfId="159" applyNumberFormat="1" applyFont="1" applyFill="1" applyAlignment="1">
      <alignment vertical="center"/>
    </xf>
    <xf numFmtId="164" fontId="16" fillId="0" borderId="0" xfId="159" applyNumberFormat="1" applyFont="1" applyFill="1" applyBorder="1" applyAlignment="1">
      <alignment vertical="center"/>
    </xf>
    <xf numFmtId="3" fontId="93" fillId="0" borderId="24" xfId="76" applyNumberFormat="1" applyFont="1" applyFill="1" applyBorder="1" applyAlignment="1">
      <alignment horizontal="right" vertical="center"/>
    </xf>
    <xf numFmtId="164" fontId="20" fillId="0" borderId="13" xfId="159" applyNumberFormat="1" applyFont="1" applyFill="1" applyBorder="1" applyAlignment="1">
      <alignment horizontal="center" vertical="center"/>
    </xf>
    <xf numFmtId="164" fontId="20" fillId="0" borderId="14" xfId="159" applyNumberFormat="1" applyFont="1" applyFill="1" applyBorder="1" applyAlignment="1">
      <alignment horizontal="center" vertical="center" wrapText="1"/>
    </xf>
    <xf numFmtId="164" fontId="20" fillId="0" borderId="60" xfId="159" applyNumberFormat="1" applyFont="1" applyFill="1" applyBorder="1" applyAlignment="1">
      <alignment horizontal="center" vertical="center"/>
    </xf>
    <xf numFmtId="164" fontId="20" fillId="0" borderId="19" xfId="159" applyNumberFormat="1" applyFont="1" applyFill="1" applyBorder="1" applyAlignment="1">
      <alignment horizontal="center" vertical="center"/>
    </xf>
    <xf numFmtId="164" fontId="20" fillId="0" borderId="1" xfId="159" applyNumberFormat="1" applyFont="1" applyFill="1" applyBorder="1" applyAlignment="1">
      <alignment horizontal="center" vertical="center" wrapText="1"/>
    </xf>
    <xf numFmtId="164" fontId="16" fillId="0" borderId="26" xfId="159" applyNumberFormat="1" applyFont="1" applyFill="1" applyBorder="1" applyAlignment="1">
      <alignment vertical="center" wrapText="1"/>
    </xf>
    <xf numFmtId="164" fontId="16" fillId="0" borderId="51" xfId="159" applyNumberFormat="1" applyFont="1" applyFill="1" applyBorder="1" applyAlignment="1">
      <alignment vertical="center" wrapText="1"/>
    </xf>
    <xf numFmtId="164" fontId="16" fillId="0" borderId="52" xfId="159" applyNumberFormat="1" applyFont="1" applyFill="1" applyBorder="1" applyAlignment="1">
      <alignment vertical="center" wrapText="1"/>
    </xf>
    <xf numFmtId="164" fontId="16" fillId="0" borderId="4" xfId="159" applyNumberFormat="1" applyFont="1" applyFill="1" applyBorder="1" applyAlignment="1">
      <alignment horizontal="left" vertical="center" wrapText="1"/>
    </xf>
    <xf numFmtId="164" fontId="16" fillId="0" borderId="5" xfId="159" applyNumberFormat="1" applyFont="1" applyFill="1" applyBorder="1" applyAlignment="1">
      <alignment horizontal="right" vertical="center"/>
    </xf>
    <xf numFmtId="164" fontId="16" fillId="0" borderId="62" xfId="159" applyNumberFormat="1" applyFont="1" applyFill="1" applyBorder="1" applyAlignment="1">
      <alignment horizontal="right" vertical="center"/>
    </xf>
    <xf numFmtId="164" fontId="16" fillId="0" borderId="6" xfId="159" applyNumberFormat="1" applyFont="1" applyFill="1" applyBorder="1" applyAlignment="1">
      <alignment horizontal="right" vertical="center"/>
    </xf>
    <xf numFmtId="164" fontId="16" fillId="0" borderId="7" xfId="159" applyNumberFormat="1" applyFont="1" applyFill="1" applyBorder="1" applyAlignment="1">
      <alignment horizontal="left" vertical="center" wrapText="1"/>
    </xf>
    <xf numFmtId="164" fontId="16" fillId="0" borderId="8" xfId="159" applyNumberFormat="1" applyFont="1" applyFill="1" applyBorder="1" applyAlignment="1">
      <alignment horizontal="right" vertical="center"/>
    </xf>
    <xf numFmtId="164" fontId="16" fillId="0" borderId="57" xfId="159" applyNumberFormat="1" applyFont="1" applyFill="1" applyBorder="1" applyAlignment="1">
      <alignment horizontal="right" vertical="center"/>
    </xf>
    <xf numFmtId="164" fontId="16" fillId="0" borderId="9" xfId="159" applyNumberFormat="1" applyFont="1" applyFill="1" applyBorder="1" applyAlignment="1">
      <alignment horizontal="right" vertical="center"/>
    </xf>
    <xf numFmtId="164" fontId="16" fillId="0" borderId="22" xfId="159" applyNumberFormat="1" applyFont="1" applyFill="1" applyBorder="1" applyAlignment="1">
      <alignment horizontal="left" vertical="center" wrapText="1"/>
    </xf>
    <xf numFmtId="164" fontId="16" fillId="0" borderId="18" xfId="159" applyNumberFormat="1" applyFont="1" applyFill="1" applyBorder="1" applyAlignment="1">
      <alignment horizontal="right" vertical="center"/>
    </xf>
    <xf numFmtId="164" fontId="16" fillId="0" borderId="63" xfId="159" applyNumberFormat="1" applyFont="1" applyFill="1" applyBorder="1" applyAlignment="1">
      <alignment horizontal="right" vertical="center"/>
    </xf>
    <xf numFmtId="164" fontId="16" fillId="0" borderId="64" xfId="159" applyNumberFormat="1" applyFont="1" applyFill="1" applyBorder="1" applyAlignment="1">
      <alignment horizontal="right" vertical="center"/>
    </xf>
    <xf numFmtId="164" fontId="20" fillId="0" borderId="26" xfId="159" applyNumberFormat="1" applyFont="1" applyFill="1" applyBorder="1" applyAlignment="1">
      <alignment horizontal="center" vertical="center" wrapText="1"/>
    </xf>
    <xf numFmtId="164" fontId="16" fillId="0" borderId="8" xfId="159" applyNumberFormat="1" applyFont="1" applyFill="1" applyBorder="1" applyAlignment="1">
      <alignment horizontal="right" vertical="center" wrapText="1"/>
    </xf>
    <xf numFmtId="164" fontId="16" fillId="0" borderId="57" xfId="159" applyNumberFormat="1" applyFont="1" applyFill="1" applyBorder="1" applyAlignment="1">
      <alignment horizontal="right" vertical="center" wrapText="1"/>
    </xf>
    <xf numFmtId="164" fontId="16" fillId="0" borderId="18" xfId="159" applyNumberFormat="1" applyFont="1" applyFill="1" applyBorder="1" applyAlignment="1">
      <alignment horizontal="right" vertical="center" wrapText="1"/>
    </xf>
    <xf numFmtId="164" fontId="16" fillId="0" borderId="63" xfId="159" applyNumberFormat="1" applyFont="1" applyFill="1" applyBorder="1" applyAlignment="1">
      <alignment horizontal="right" vertical="center" wrapText="1"/>
    </xf>
    <xf numFmtId="164" fontId="94" fillId="0" borderId="2" xfId="159" applyNumberFormat="1" applyFont="1" applyFill="1" applyBorder="1" applyAlignment="1">
      <alignment horizontal="right" vertical="center" wrapText="1"/>
    </xf>
    <xf numFmtId="164" fontId="94" fillId="0" borderId="61" xfId="159" applyNumberFormat="1" applyFont="1" applyFill="1" applyBorder="1" applyAlignment="1">
      <alignment horizontal="right" vertical="center" wrapText="1"/>
    </xf>
    <xf numFmtId="164" fontId="94" fillId="0" borderId="3" xfId="159" applyNumberFormat="1" applyFont="1" applyFill="1" applyBorder="1" applyAlignment="1">
      <alignment horizontal="right" vertical="center"/>
    </xf>
    <xf numFmtId="164" fontId="57" fillId="0" borderId="0" xfId="159" applyNumberFormat="1" applyFont="1" applyFill="1" applyBorder="1" applyAlignment="1">
      <alignment horizontal="left" vertical="center" wrapText="1"/>
    </xf>
    <xf numFmtId="164" fontId="57" fillId="0" borderId="0" xfId="159" applyNumberFormat="1" applyFont="1" applyFill="1" applyBorder="1" applyAlignment="1">
      <alignment horizontal="right" vertical="center" wrapText="1"/>
    </xf>
    <xf numFmtId="164" fontId="16" fillId="0" borderId="0" xfId="159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95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6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7" fillId="0" borderId="30" xfId="0" applyFont="1" applyFill="1" applyBorder="1" applyAlignment="1" applyProtection="1">
      <alignment horizontal="center" vertical="center" wrapText="1"/>
    </xf>
    <xf numFmtId="164" fontId="97" fillId="0" borderId="30" xfId="0" applyNumberFormat="1" applyFont="1" applyFill="1" applyBorder="1" applyAlignment="1" applyProtection="1">
      <alignment horizontal="right" vertical="center" wrapText="1"/>
    </xf>
    <xf numFmtId="0" fontId="97" fillId="0" borderId="32" xfId="0" applyFont="1" applyFill="1" applyBorder="1" applyAlignment="1" applyProtection="1">
      <alignment horizontal="center" vertical="center" wrapText="1"/>
    </xf>
    <xf numFmtId="164" fontId="97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164" fontId="69" fillId="0" borderId="32" xfId="0" applyNumberFormat="1" applyFont="1" applyFill="1" applyBorder="1" applyAlignment="1" applyProtection="1">
      <alignment horizontal="right" vertical="center" wrapText="1"/>
    </xf>
    <xf numFmtId="0" fontId="69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center" vertical="center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9" fillId="0" borderId="0" xfId="0" applyFont="1" applyFill="1" applyAlignment="1">
      <alignment vertical="center" wrapText="1"/>
    </xf>
    <xf numFmtId="0" fontId="16" fillId="0" borderId="32" xfId="0" applyFont="1" applyFill="1" applyBorder="1" applyAlignment="1">
      <alignment vertical="center"/>
    </xf>
    <xf numFmtId="0" fontId="89" fillId="0" borderId="0" xfId="0" applyFont="1" applyFill="1" applyAlignment="1">
      <alignment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4" xfId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8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98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6" fillId="0" borderId="25" xfId="1" applyFont="1" applyFill="1" applyBorder="1" applyAlignment="1" applyProtection="1">
      <alignment horizontal="center" vertical="center" wrapText="1"/>
    </xf>
    <xf numFmtId="49" fontId="15" fillId="0" borderId="36" xfId="1" applyNumberFormat="1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left" vertical="center" wrapText="1" indent="1"/>
    </xf>
    <xf numFmtId="0" fontId="15" fillId="0" borderId="36" xfId="1" applyFont="1" applyFill="1" applyBorder="1" applyAlignment="1" applyProtection="1">
      <alignment horizontal="center" vertical="center" wrapText="1"/>
    </xf>
    <xf numFmtId="164" fontId="15" fillId="0" borderId="36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</xf>
    <xf numFmtId="0" fontId="11" fillId="0" borderId="36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8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0" fontId="17" fillId="0" borderId="47" xfId="1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 indent="1"/>
    </xf>
    <xf numFmtId="164" fontId="17" fillId="0" borderId="47" xfId="1" applyNumberFormat="1" applyFont="1" applyFill="1" applyBorder="1" applyAlignment="1" applyProtection="1">
      <alignment vertical="center" wrapText="1"/>
    </xf>
    <xf numFmtId="49" fontId="91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1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69" applyFill="1" applyProtection="1">
      <protection locked="0"/>
    </xf>
    <xf numFmtId="0" fontId="7" fillId="0" borderId="0" xfId="169" applyFill="1" applyProtection="1"/>
    <xf numFmtId="0" fontId="100" fillId="0" borderId="0" xfId="169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0" fillId="0" borderId="1" xfId="169" applyFont="1" applyFill="1" applyBorder="1" applyAlignment="1" applyProtection="1">
      <alignment horizontal="center" vertical="center" wrapText="1"/>
    </xf>
    <xf numFmtId="0" fontId="90" fillId="0" borderId="2" xfId="169" applyFont="1" applyFill="1" applyBorder="1" applyAlignment="1" applyProtection="1">
      <alignment horizontal="center" vertical="center"/>
    </xf>
    <xf numFmtId="0" fontId="90" fillId="0" borderId="3" xfId="169" applyFont="1" applyFill="1" applyBorder="1" applyAlignment="1" applyProtection="1">
      <alignment horizontal="center" vertical="center"/>
    </xf>
    <xf numFmtId="0" fontId="14" fillId="0" borderId="16" xfId="169" applyFont="1" applyFill="1" applyBorder="1" applyAlignment="1" applyProtection="1">
      <alignment horizontal="left" vertical="center" indent="1"/>
    </xf>
    <xf numFmtId="0" fontId="7" fillId="0" borderId="0" xfId="169" applyFill="1" applyAlignment="1" applyProtection="1">
      <alignment vertical="center"/>
    </xf>
    <xf numFmtId="0" fontId="14" fillId="0" borderId="13" xfId="169" applyFont="1" applyFill="1" applyBorder="1" applyAlignment="1" applyProtection="1">
      <alignment horizontal="left" vertical="center" indent="1"/>
    </xf>
    <xf numFmtId="0" fontId="14" fillId="0" borderId="14" xfId="169" applyFont="1" applyFill="1" applyBorder="1" applyAlignment="1" applyProtection="1">
      <alignment horizontal="left" vertical="center" indent="1"/>
    </xf>
    <xf numFmtId="164" fontId="14" fillId="0" borderId="14" xfId="169" applyNumberFormat="1" applyFont="1" applyFill="1" applyBorder="1" applyAlignment="1" applyProtection="1">
      <alignment vertical="center"/>
      <protection locked="0"/>
    </xf>
    <xf numFmtId="164" fontId="14" fillId="0" borderId="15" xfId="169" applyNumberFormat="1" applyFont="1" applyFill="1" applyBorder="1" applyAlignment="1" applyProtection="1">
      <alignment vertical="center"/>
    </xf>
    <xf numFmtId="0" fontId="7" fillId="0" borderId="0" xfId="169" applyFill="1" applyAlignment="1" applyProtection="1">
      <alignment vertical="center"/>
      <protection locked="0"/>
    </xf>
    <xf numFmtId="0" fontId="14" fillId="0" borderId="7" xfId="169" applyFont="1" applyFill="1" applyBorder="1" applyAlignment="1" applyProtection="1">
      <alignment horizontal="left" vertical="center" indent="1"/>
    </xf>
    <xf numFmtId="0" fontId="14" fillId="0" borderId="8" xfId="169" applyFont="1" applyFill="1" applyBorder="1" applyAlignment="1" applyProtection="1">
      <alignment horizontal="left" vertical="center" wrapText="1" indent="1"/>
    </xf>
    <xf numFmtId="164" fontId="14" fillId="0" borderId="8" xfId="169" applyNumberFormat="1" applyFont="1" applyFill="1" applyBorder="1" applyAlignment="1" applyProtection="1">
      <alignment vertical="center"/>
      <protection locked="0"/>
    </xf>
    <xf numFmtId="164" fontId="14" fillId="0" borderId="9" xfId="169" applyNumberFormat="1" applyFont="1" applyFill="1" applyBorder="1" applyAlignment="1" applyProtection="1">
      <alignment vertical="center"/>
    </xf>
    <xf numFmtId="0" fontId="14" fillId="0" borderId="8" xfId="169" applyFont="1" applyFill="1" applyBorder="1" applyAlignment="1" applyProtection="1">
      <alignment horizontal="left" vertical="center" indent="1"/>
    </xf>
    <xf numFmtId="0" fontId="14" fillId="0" borderId="10" xfId="169" applyFont="1" applyFill="1" applyBorder="1" applyAlignment="1" applyProtection="1">
      <alignment horizontal="left" vertical="center" indent="1"/>
    </xf>
    <xf numFmtId="0" fontId="14" fillId="0" borderId="11" xfId="169" applyFont="1" applyFill="1" applyBorder="1" applyAlignment="1" applyProtection="1">
      <alignment horizontal="left" vertical="center" wrapText="1" indent="1"/>
    </xf>
    <xf numFmtId="164" fontId="14" fillId="0" borderId="11" xfId="169" applyNumberFormat="1" applyFont="1" applyFill="1" applyBorder="1" applyAlignment="1" applyProtection="1">
      <alignment vertical="center"/>
      <protection locked="0"/>
    </xf>
    <xf numFmtId="0" fontId="14" fillId="0" borderId="1" xfId="169" applyFont="1" applyFill="1" applyBorder="1" applyAlignment="1" applyProtection="1">
      <alignment horizontal="left" vertical="center" indent="1"/>
    </xf>
    <xf numFmtId="0" fontId="95" fillId="0" borderId="2" xfId="169" applyFont="1" applyFill="1" applyBorder="1" applyAlignment="1" applyProtection="1">
      <alignment horizontal="left" vertical="center" indent="1"/>
    </xf>
    <xf numFmtId="164" fontId="96" fillId="0" borderId="2" xfId="169" applyNumberFormat="1" applyFont="1" applyFill="1" applyBorder="1" applyAlignment="1" applyProtection="1">
      <alignment vertical="center"/>
    </xf>
    <xf numFmtId="164" fontId="96" fillId="0" borderId="3" xfId="169" applyNumberFormat="1" applyFont="1" applyFill="1" applyBorder="1" applyAlignment="1" applyProtection="1">
      <alignment vertical="center"/>
    </xf>
    <xf numFmtId="0" fontId="14" fillId="0" borderId="22" xfId="169" applyFont="1" applyFill="1" applyBorder="1" applyAlignment="1" applyProtection="1">
      <alignment horizontal="left" vertical="center" indent="1"/>
    </xf>
    <xf numFmtId="0" fontId="14" fillId="0" borderId="18" xfId="169" applyFont="1" applyFill="1" applyBorder="1" applyAlignment="1" applyProtection="1">
      <alignment horizontal="left" vertical="center" indent="1"/>
    </xf>
    <xf numFmtId="164" fontId="14" fillId="0" borderId="18" xfId="169" applyNumberFormat="1" applyFont="1" applyFill="1" applyBorder="1" applyAlignment="1" applyProtection="1">
      <alignment vertical="center"/>
      <protection locked="0"/>
    </xf>
    <xf numFmtId="164" fontId="14" fillId="0" borderId="23" xfId="169" applyNumberFormat="1" applyFont="1" applyFill="1" applyBorder="1" applyAlignment="1" applyProtection="1">
      <alignment vertical="center"/>
    </xf>
    <xf numFmtId="0" fontId="96" fillId="0" borderId="1" xfId="169" applyFont="1" applyFill="1" applyBorder="1" applyAlignment="1" applyProtection="1">
      <alignment horizontal="left" vertical="center" indent="1"/>
    </xf>
    <xf numFmtId="0" fontId="96" fillId="0" borderId="69" xfId="169" applyFont="1" applyFill="1" applyBorder="1" applyAlignment="1" applyProtection="1">
      <alignment horizontal="left" vertical="center" indent="1"/>
    </xf>
    <xf numFmtId="0" fontId="95" fillId="0" borderId="59" xfId="169" applyFont="1" applyFill="1" applyBorder="1" applyAlignment="1" applyProtection="1">
      <alignment horizontal="left" vertical="center" indent="1"/>
    </xf>
    <xf numFmtId="164" fontId="96" fillId="0" borderId="59" xfId="169" applyNumberFormat="1" applyFont="1" applyFill="1" applyBorder="1" applyProtection="1"/>
    <xf numFmtId="164" fontId="96" fillId="0" borderId="70" xfId="169" applyNumberFormat="1" applyFont="1" applyFill="1" applyBorder="1" applyProtection="1"/>
    <xf numFmtId="0" fontId="15" fillId="0" borderId="0" xfId="169" applyFont="1" applyFill="1" applyProtection="1"/>
    <xf numFmtId="0" fontId="60" fillId="0" borderId="0" xfId="170" applyFont="1"/>
    <xf numFmtId="0" fontId="59" fillId="0" borderId="0" xfId="170" applyFont="1" applyAlignment="1">
      <alignment horizontal="center" wrapText="1"/>
    </xf>
    <xf numFmtId="0" fontId="57" fillId="0" borderId="0" xfId="170" applyFont="1"/>
    <xf numFmtId="0" fontId="102" fillId="0" borderId="0" xfId="170" applyFont="1" applyAlignment="1">
      <alignment horizontal="center" vertical="center" wrapText="1"/>
    </xf>
    <xf numFmtId="0" fontId="59" fillId="0" borderId="18" xfId="170" applyFont="1" applyBorder="1" applyAlignment="1">
      <alignment horizontal="center"/>
    </xf>
    <xf numFmtId="0" fontId="59" fillId="0" borderId="23" xfId="170" applyFont="1" applyBorder="1" applyAlignment="1">
      <alignment horizontal="center"/>
    </xf>
    <xf numFmtId="0" fontId="103" fillId="0" borderId="0" xfId="170" applyFont="1"/>
    <xf numFmtId="0" fontId="57" fillId="0" borderId="36" xfId="170" applyFont="1" applyBorder="1" applyAlignment="1">
      <alignment horizontal="center" vertical="center" wrapText="1"/>
    </xf>
    <xf numFmtId="3" fontId="57" fillId="0" borderId="31" xfId="170" applyNumberFormat="1" applyFont="1" applyBorder="1" applyAlignment="1">
      <alignment horizontal="center" vertical="center"/>
    </xf>
    <xf numFmtId="3" fontId="57" fillId="0" borderId="5" xfId="170" applyNumberFormat="1" applyFont="1" applyBorder="1" applyAlignment="1">
      <alignment horizontal="center" vertical="center"/>
    </xf>
    <xf numFmtId="3" fontId="57" fillId="0" borderId="6" xfId="170" applyNumberFormat="1" applyFont="1" applyBorder="1" applyAlignment="1">
      <alignment horizontal="center" vertical="center"/>
    </xf>
    <xf numFmtId="0" fontId="57" fillId="0" borderId="48" xfId="170" applyFont="1" applyBorder="1" applyAlignment="1">
      <alignment horizontal="center" vertical="center" wrapText="1"/>
    </xf>
    <xf numFmtId="3" fontId="57" fillId="0" borderId="67" xfId="170" applyNumberFormat="1" applyFont="1" applyBorder="1" applyAlignment="1">
      <alignment horizontal="center" vertical="center"/>
    </xf>
    <xf numFmtId="3" fontId="57" fillId="0" borderId="11" xfId="170" applyNumberFormat="1" applyFont="1" applyBorder="1" applyAlignment="1">
      <alignment horizontal="center" vertical="center"/>
    </xf>
    <xf numFmtId="3" fontId="57" fillId="0" borderId="12" xfId="170" applyNumberFormat="1" applyFont="1" applyBorder="1" applyAlignment="1">
      <alignment horizontal="center" vertical="center"/>
    </xf>
    <xf numFmtId="0" fontId="104" fillId="0" borderId="0" xfId="170" applyFont="1" applyAlignment="1">
      <alignment horizontal="center" vertical="center" wrapText="1"/>
    </xf>
    <xf numFmtId="0" fontId="104" fillId="0" borderId="0" xfId="170" applyFont="1"/>
    <xf numFmtId="3" fontId="59" fillId="0" borderId="64" xfId="170" applyNumberFormat="1" applyFont="1" applyBorder="1" applyAlignment="1">
      <alignment horizontal="center" vertical="center"/>
    </xf>
    <xf numFmtId="0" fontId="59" fillId="24" borderId="25" xfId="170" applyFont="1" applyFill="1" applyBorder="1" applyAlignment="1">
      <alignment horizontal="center" vertical="center"/>
    </xf>
    <xf numFmtId="3" fontId="59" fillId="0" borderId="2" xfId="170" applyNumberFormat="1" applyFont="1" applyBorder="1" applyAlignment="1">
      <alignment horizontal="center" vertical="center"/>
    </xf>
    <xf numFmtId="3" fontId="59" fillId="0" borderId="3" xfId="170" applyNumberFormat="1" applyFont="1" applyBorder="1" applyAlignment="1">
      <alignment horizontal="center" vertical="center"/>
    </xf>
    <xf numFmtId="0" fontId="102" fillId="0" borderId="0" xfId="170" applyFont="1" applyAlignment="1">
      <alignment horizontal="center" vertical="center"/>
    </xf>
    <xf numFmtId="0" fontId="60" fillId="0" borderId="0" xfId="171" applyFont="1"/>
    <xf numFmtId="0" fontId="60" fillId="0" borderId="0" xfId="171" applyFont="1" applyAlignment="1">
      <alignment horizontal="center"/>
    </xf>
    <xf numFmtId="0" fontId="60" fillId="0" borderId="0" xfId="171" applyFont="1" applyFill="1" applyBorder="1" applyAlignment="1">
      <alignment horizontal="right"/>
    </xf>
    <xf numFmtId="0" fontId="60" fillId="0" borderId="0" xfId="171" applyFont="1" applyAlignment="1">
      <alignment vertical="center"/>
    </xf>
    <xf numFmtId="0" fontId="60" fillId="0" borderId="0" xfId="171" applyFont="1" applyBorder="1" applyAlignment="1">
      <alignment horizontal="center"/>
    </xf>
    <xf numFmtId="0" fontId="60" fillId="0" borderId="0" xfId="171" applyFont="1" applyBorder="1"/>
    <xf numFmtId="0" fontId="106" fillId="0" borderId="0" xfId="171" applyFont="1" applyFill="1" applyBorder="1" applyAlignment="1">
      <alignment horizontal="right"/>
    </xf>
    <xf numFmtId="0" fontId="102" fillId="0" borderId="1" xfId="171" applyFont="1" applyBorder="1" applyAlignment="1">
      <alignment horizontal="center" vertical="center"/>
    </xf>
    <xf numFmtId="0" fontId="102" fillId="0" borderId="2" xfId="171" applyFont="1" applyBorder="1" applyAlignment="1">
      <alignment horizontal="center" vertical="center"/>
    </xf>
    <xf numFmtId="0" fontId="102" fillId="0" borderId="3" xfId="171" applyFont="1" applyFill="1" applyBorder="1" applyAlignment="1">
      <alignment horizontal="center" vertical="center" wrapText="1"/>
    </xf>
    <xf numFmtId="0" fontId="60" fillId="0" borderId="0" xfId="171" applyFont="1" applyAlignment="1">
      <alignment horizontal="center" vertical="center"/>
    </xf>
    <xf numFmtId="0" fontId="102" fillId="0" borderId="0" xfId="171" applyFont="1"/>
    <xf numFmtId="0" fontId="60" fillId="0" borderId="0" xfId="171" applyFont="1" applyFill="1" applyBorder="1"/>
    <xf numFmtId="3" fontId="60" fillId="0" borderId="0" xfId="171" applyNumberFormat="1" applyFont="1"/>
    <xf numFmtId="0" fontId="105" fillId="0" borderId="65" xfId="171" applyFont="1" applyBorder="1" applyAlignment="1"/>
    <xf numFmtId="0" fontId="105" fillId="0" borderId="0" xfId="171" applyFont="1" applyBorder="1" applyAlignment="1"/>
    <xf numFmtId="0" fontId="60" fillId="0" borderId="0" xfId="171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1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1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1" fillId="0" borderId="0" xfId="172" applyFont="1" applyFill="1" applyBorder="1" applyAlignment="1">
      <alignment horizontal="center" vertical="center" wrapText="1"/>
    </xf>
    <xf numFmtId="0" fontId="48" fillId="0" borderId="0" xfId="172" applyFont="1" applyFill="1" applyBorder="1" applyAlignment="1">
      <alignment horizontal="center" vertical="center" wrapText="1"/>
    </xf>
    <xf numFmtId="0" fontId="64" fillId="0" borderId="0" xfId="172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1" fillId="0" borderId="15" xfId="1" applyNumberFormat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15" fillId="0" borderId="15" xfId="1" applyNumberFormat="1" applyFont="1" applyFill="1" applyBorder="1" applyAlignment="1" applyProtection="1">
      <alignment vertical="center" wrapText="1"/>
    </xf>
    <xf numFmtId="164" fontId="20" fillId="0" borderId="0" xfId="159" applyNumberFormat="1" applyFont="1" applyFill="1" applyBorder="1" applyAlignment="1">
      <alignment horizontal="right" vertical="center" wrapText="1"/>
    </xf>
    <xf numFmtId="164" fontId="94" fillId="0" borderId="1" xfId="159" applyNumberFormat="1" applyFont="1" applyFill="1" applyBorder="1" applyAlignment="1">
      <alignment vertical="center" wrapText="1"/>
    </xf>
    <xf numFmtId="164" fontId="69" fillId="0" borderId="0" xfId="1" applyNumberFormat="1" applyFont="1" applyFill="1" applyBorder="1" applyAlignment="1" applyProtection="1">
      <alignment horizontal="center" vertical="center" wrapText="1"/>
    </xf>
    <xf numFmtId="0" fontId="102" fillId="0" borderId="0" xfId="173" applyFont="1"/>
    <xf numFmtId="0" fontId="60" fillId="0" borderId="0" xfId="173" applyFont="1"/>
    <xf numFmtId="0" fontId="60" fillId="0" borderId="35" xfId="173" applyFont="1" applyBorder="1" applyAlignment="1">
      <alignment horizontal="center" vertical="center"/>
    </xf>
    <xf numFmtId="164" fontId="65" fillId="0" borderId="6" xfId="35" applyNumberFormat="1" applyFont="1" applyBorder="1" applyAlignment="1">
      <alignment horizontal="right" vertical="center"/>
    </xf>
    <xf numFmtId="0" fontId="60" fillId="0" borderId="37" xfId="173" applyFont="1" applyBorder="1" applyAlignment="1">
      <alignment horizontal="center" vertical="center"/>
    </xf>
    <xf numFmtId="164" fontId="65" fillId="0" borderId="9" xfId="35" applyNumberFormat="1" applyFont="1" applyBorder="1" applyAlignment="1">
      <alignment horizontal="right" vertical="center"/>
    </xf>
    <xf numFmtId="0" fontId="29" fillId="0" borderId="0" xfId="174"/>
    <xf numFmtId="166" fontId="69" fillId="0" borderId="0" xfId="175" applyNumberFormat="1" applyFont="1" applyFill="1" applyBorder="1" applyAlignment="1" applyProtection="1">
      <alignment horizontal="centerContinuous" vertical="center"/>
    </xf>
    <xf numFmtId="0" fontId="29" fillId="0" borderId="0" xfId="174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29" fillId="0" borderId="0" xfId="174" applyAlignment="1">
      <alignment horizontal="center"/>
    </xf>
    <xf numFmtId="0" fontId="35" fillId="0" borderId="0" xfId="174" applyFont="1" applyAlignment="1">
      <alignment horizontal="justify" vertical="center"/>
    </xf>
    <xf numFmtId="166" fontId="29" fillId="0" borderId="0" xfId="174" applyNumberFormat="1"/>
    <xf numFmtId="166" fontId="0" fillId="0" borderId="0" xfId="175" applyNumberFormat="1" applyFont="1"/>
    <xf numFmtId="0" fontId="65" fillId="0" borderId="8" xfId="174" applyFont="1" applyFill="1" applyBorder="1" applyAlignment="1">
      <alignment wrapText="1"/>
    </xf>
    <xf numFmtId="166" fontId="65" fillId="0" borderId="8" xfId="175" applyNumberFormat="1" applyFont="1" applyFill="1" applyBorder="1" applyAlignment="1">
      <alignment horizontal="center" vertical="center"/>
    </xf>
    <xf numFmtId="0" fontId="65" fillId="0" borderId="8" xfId="174" applyFont="1" applyBorder="1" applyAlignment="1">
      <alignment wrapText="1"/>
    </xf>
    <xf numFmtId="166" fontId="65" fillId="0" borderId="8" xfId="175" applyNumberFormat="1" applyFont="1" applyBorder="1" applyAlignment="1">
      <alignment vertical="center"/>
    </xf>
    <xf numFmtId="0" fontId="65" fillId="0" borderId="5" xfId="174" applyFont="1" applyFill="1" applyBorder="1" applyAlignment="1">
      <alignment wrapText="1"/>
    </xf>
    <xf numFmtId="166" fontId="65" fillId="0" borderId="5" xfId="175" applyNumberFormat="1" applyFont="1" applyFill="1" applyBorder="1" applyAlignment="1">
      <alignment horizontal="center" vertical="center"/>
    </xf>
    <xf numFmtId="166" fontId="97" fillId="0" borderId="6" xfId="175" applyNumberFormat="1" applyFont="1" applyFill="1" applyBorder="1" applyAlignment="1" applyProtection="1">
      <alignment vertical="center"/>
      <protection locked="0"/>
    </xf>
    <xf numFmtId="166" fontId="97" fillId="0" borderId="9" xfId="175" applyNumberFormat="1" applyFont="1" applyFill="1" applyBorder="1" applyAlignment="1" applyProtection="1">
      <alignment vertical="center"/>
      <protection locked="0"/>
    </xf>
    <xf numFmtId="166" fontId="92" fillId="0" borderId="0" xfId="175" applyNumberFormat="1" applyFont="1" applyFill="1" applyBorder="1" applyAlignment="1" applyProtection="1">
      <alignment horizontal="right"/>
    </xf>
    <xf numFmtId="0" fontId="16" fillId="0" borderId="0" xfId="176" applyFont="1"/>
    <xf numFmtId="0" fontId="16" fillId="0" borderId="0" xfId="176" applyFont="1" applyAlignment="1">
      <alignment vertical="center"/>
    </xf>
    <xf numFmtId="3" fontId="20" fillId="0" borderId="0" xfId="176" applyNumberFormat="1" applyFont="1" applyFill="1" applyBorder="1" applyAlignment="1">
      <alignment vertical="center"/>
    </xf>
    <xf numFmtId="0" fontId="20" fillId="0" borderId="0" xfId="176" applyFont="1" applyFill="1" applyAlignment="1">
      <alignment vertical="center"/>
    </xf>
    <xf numFmtId="0" fontId="16" fillId="0" borderId="0" xfId="176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6" applyFont="1" applyFill="1" applyAlignment="1">
      <alignment horizontal="center" vertical="top" wrapText="1"/>
    </xf>
    <xf numFmtId="0" fontId="16" fillId="0" borderId="0" xfId="176" applyFont="1" applyFill="1" applyAlignment="1">
      <alignment vertical="center"/>
    </xf>
    <xf numFmtId="0" fontId="20" fillId="0" borderId="0" xfId="176" applyFont="1" applyFill="1" applyBorder="1" applyAlignment="1">
      <alignment vertical="center"/>
    </xf>
    <xf numFmtId="0" fontId="59" fillId="0" borderId="1" xfId="176" applyFont="1" applyFill="1" applyBorder="1" applyAlignment="1">
      <alignment horizontal="center" vertical="center" wrapText="1"/>
    </xf>
    <xf numFmtId="0" fontId="59" fillId="0" borderId="2" xfId="176" applyFont="1" applyFill="1" applyBorder="1" applyAlignment="1">
      <alignment horizontal="center" vertical="center" wrapText="1"/>
    </xf>
    <xf numFmtId="0" fontId="59" fillId="0" borderId="3" xfId="176" applyFont="1" applyFill="1" applyBorder="1" applyAlignment="1">
      <alignment horizontal="center" vertical="center" wrapText="1"/>
    </xf>
    <xf numFmtId="0" fontId="57" fillId="0" borderId="7" xfId="176" applyFont="1" applyFill="1" applyBorder="1" applyAlignment="1">
      <alignment horizontal="center"/>
    </xf>
    <xf numFmtId="14" fontId="97" fillId="0" borderId="8" xfId="0" applyNumberFormat="1" applyFont="1" applyFill="1" applyBorder="1" applyAlignment="1"/>
    <xf numFmtId="3" fontId="57" fillId="0" borderId="9" xfId="176" applyNumberFormat="1" applyFont="1" applyFill="1" applyBorder="1" applyAlignment="1">
      <alignment horizontal="right"/>
    </xf>
    <xf numFmtId="14" fontId="97" fillId="0" borderId="11" xfId="0" applyNumberFormat="1" applyFont="1" applyFill="1" applyBorder="1" applyAlignment="1"/>
    <xf numFmtId="3" fontId="57" fillId="0" borderId="12" xfId="176" applyNumberFormat="1" applyFont="1" applyFill="1" applyBorder="1" applyAlignment="1">
      <alignment horizontal="right"/>
    </xf>
    <xf numFmtId="0" fontId="59" fillId="0" borderId="1" xfId="176" applyFont="1" applyFill="1" applyBorder="1" applyAlignment="1">
      <alignment horizontal="center"/>
    </xf>
    <xf numFmtId="0" fontId="59" fillId="0" borderId="2" xfId="176" applyFont="1" applyFill="1" applyBorder="1" applyAlignment="1">
      <alignment horizontal="left"/>
    </xf>
    <xf numFmtId="3" fontId="59" fillId="0" borderId="3" xfId="176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7" fillId="0" borderId="36" xfId="170" applyFont="1" applyBorder="1" applyAlignment="1">
      <alignment horizontal="left" vertical="center" wrapText="1"/>
    </xf>
    <xf numFmtId="0" fontId="59" fillId="0" borderId="25" xfId="170" applyFont="1" applyBorder="1" applyAlignment="1">
      <alignment horizontal="left" vertical="center"/>
    </xf>
    <xf numFmtId="0" fontId="103" fillId="0" borderId="0" xfId="173" applyFont="1" applyAlignment="1">
      <alignment horizontal="right"/>
    </xf>
    <xf numFmtId="0" fontId="16" fillId="0" borderId="0" xfId="176" applyFont="1" applyAlignment="1">
      <alignment horizontal="center"/>
    </xf>
    <xf numFmtId="0" fontId="20" fillId="0" borderId="0" xfId="176" applyFont="1" applyAlignment="1">
      <alignment horizontal="center" vertical="center" wrapText="1"/>
    </xf>
    <xf numFmtId="0" fontId="61" fillId="0" borderId="1" xfId="176" applyFont="1" applyBorder="1" applyAlignment="1">
      <alignment horizontal="center" vertical="center" wrapText="1"/>
    </xf>
    <xf numFmtId="0" fontId="61" fillId="0" borderId="2" xfId="176" applyFont="1" applyBorder="1" applyAlignment="1">
      <alignment horizontal="center" vertical="center" wrapText="1"/>
    </xf>
    <xf numFmtId="0" fontId="61" fillId="0" borderId="3" xfId="176" applyFont="1" applyBorder="1" applyAlignment="1">
      <alignment horizontal="center" vertical="center" wrapText="1"/>
    </xf>
    <xf numFmtId="3" fontId="60" fillId="0" borderId="0" xfId="48" applyNumberFormat="1" applyFont="1"/>
    <xf numFmtId="3" fontId="68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76" xfId="67" applyNumberFormat="1" applyFont="1" applyBorder="1" applyAlignment="1">
      <alignment horizontal="center" vertical="center" wrapText="1"/>
    </xf>
    <xf numFmtId="167" fontId="20" fillId="0" borderId="61" xfId="67" applyNumberFormat="1" applyFont="1" applyBorder="1" applyAlignment="1">
      <alignment vertical="center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59" fillId="0" borderId="69" xfId="67" applyNumberFormat="1" applyFont="1" applyBorder="1" applyAlignment="1">
      <alignment vertical="center" wrapText="1"/>
    </xf>
    <xf numFmtId="164" fontId="20" fillId="0" borderId="59" xfId="67" applyNumberFormat="1" applyFont="1" applyBorder="1" applyAlignment="1">
      <alignment vertical="center"/>
    </xf>
    <xf numFmtId="3" fontId="16" fillId="0" borderId="61" xfId="67" applyNumberFormat="1" applyFont="1" applyBorder="1" applyAlignment="1">
      <alignment vertical="center"/>
    </xf>
    <xf numFmtId="16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165" fontId="20" fillId="0" borderId="59" xfId="67" applyNumberFormat="1" applyFont="1" applyBorder="1" applyAlignment="1">
      <alignment vertical="center"/>
    </xf>
    <xf numFmtId="165" fontId="16" fillId="0" borderId="59" xfId="67" applyNumberFormat="1" applyFont="1" applyBorder="1" applyAlignment="1">
      <alignment vertical="center"/>
    </xf>
    <xf numFmtId="0" fontId="60" fillId="0" borderId="5" xfId="171" applyFont="1" applyBorder="1" applyAlignment="1">
      <alignment horizontal="left" vertical="center" wrapText="1"/>
    </xf>
    <xf numFmtId="0" fontId="60" fillId="0" borderId="4" xfId="171" applyFont="1" applyBorder="1" applyAlignment="1">
      <alignment horizontal="center" vertical="center"/>
    </xf>
    <xf numFmtId="0" fontId="60" fillId="0" borderId="5" xfId="171" applyFont="1" applyBorder="1" applyAlignment="1">
      <alignment vertical="center" wrapText="1"/>
    </xf>
    <xf numFmtId="3" fontId="60" fillId="0" borderId="15" xfId="171" applyNumberFormat="1" applyFont="1" applyFill="1" applyBorder="1" applyAlignment="1">
      <alignment vertical="center"/>
    </xf>
    <xf numFmtId="0" fontId="60" fillId="0" borderId="10" xfId="171" applyFont="1" applyBorder="1" applyAlignment="1">
      <alignment horizontal="center" vertical="center"/>
    </xf>
    <xf numFmtId="0" fontId="60" fillId="0" borderId="11" xfId="171" applyFont="1" applyBorder="1" applyAlignment="1">
      <alignment vertical="center"/>
    </xf>
    <xf numFmtId="3" fontId="60" fillId="0" borderId="55" xfId="171" applyNumberFormat="1" applyFont="1" applyFill="1" applyBorder="1" applyAlignment="1">
      <alignment vertical="center"/>
    </xf>
    <xf numFmtId="0" fontId="59" fillId="0" borderId="2" xfId="171" applyFont="1" applyBorder="1" applyAlignment="1">
      <alignment vertical="center"/>
    </xf>
    <xf numFmtId="3" fontId="59" fillId="0" borderId="3" xfId="171" applyNumberFormat="1" applyFont="1" applyFill="1" applyBorder="1" applyAlignment="1">
      <alignment vertical="center"/>
    </xf>
    <xf numFmtId="3" fontId="60" fillId="0" borderId="6" xfId="171" applyNumberFormat="1" applyFont="1" applyFill="1" applyBorder="1" applyAlignment="1">
      <alignment vertical="center"/>
    </xf>
    <xf numFmtId="0" fontId="102" fillId="0" borderId="2" xfId="171" applyFont="1" applyBorder="1" applyAlignment="1">
      <alignment horizontal="left" vertical="center"/>
    </xf>
    <xf numFmtId="3" fontId="102" fillId="0" borderId="3" xfId="171" applyNumberFormat="1" applyFont="1" applyBorder="1" applyAlignment="1">
      <alignment vertical="center"/>
    </xf>
    <xf numFmtId="0" fontId="102" fillId="0" borderId="69" xfId="171" applyFont="1" applyBorder="1" applyAlignment="1">
      <alignment horizontal="center" vertical="center"/>
    </xf>
    <xf numFmtId="0" fontId="102" fillId="0" borderId="24" xfId="171" applyFont="1" applyBorder="1" applyAlignment="1">
      <alignment vertical="center"/>
    </xf>
    <xf numFmtId="3" fontId="102" fillId="0" borderId="71" xfId="171" applyNumberFormat="1" applyFont="1" applyBorder="1" applyAlignment="1">
      <alignment vertical="center"/>
    </xf>
    <xf numFmtId="0" fontId="110" fillId="0" borderId="4" xfId="0" applyFont="1" applyBorder="1" applyAlignment="1">
      <alignment horizontal="left" vertical="center" wrapText="1"/>
    </xf>
    <xf numFmtId="0" fontId="110" fillId="0" borderId="7" xfId="0" applyFont="1" applyBorder="1" applyAlignment="1">
      <alignment horizontal="left" vertical="center" wrapText="1"/>
    </xf>
    <xf numFmtId="0" fontId="110" fillId="0" borderId="10" xfId="0" applyFont="1" applyBorder="1" applyAlignment="1">
      <alignment horizontal="left" vertical="center" wrapText="1"/>
    </xf>
    <xf numFmtId="0" fontId="102" fillId="0" borderId="20" xfId="173" applyFont="1" applyBorder="1" applyAlignment="1">
      <alignment horizontal="center" vertical="center" wrapText="1"/>
    </xf>
    <xf numFmtId="0" fontId="102" fillId="0" borderId="25" xfId="173" applyFont="1" applyBorder="1" applyAlignment="1">
      <alignment horizontal="center" vertical="center"/>
    </xf>
    <xf numFmtId="0" fontId="102" fillId="0" borderId="3" xfId="173" applyFont="1" applyBorder="1" applyAlignment="1">
      <alignment horizontal="center" vertical="center"/>
    </xf>
    <xf numFmtId="0" fontId="111" fillId="0" borderId="1" xfId="0" applyFont="1" applyBorder="1" applyAlignment="1">
      <alignment horizontal="left" vertical="center" wrapText="1"/>
    </xf>
    <xf numFmtId="0" fontId="60" fillId="0" borderId="27" xfId="173" applyFont="1" applyBorder="1" applyAlignment="1">
      <alignment horizontal="center" vertical="center"/>
    </xf>
    <xf numFmtId="0" fontId="102" fillId="0" borderId="20" xfId="173" applyFont="1" applyBorder="1" applyAlignment="1">
      <alignment horizontal="center" vertical="center"/>
    </xf>
    <xf numFmtId="0" fontId="60" fillId="0" borderId="20" xfId="173" applyFont="1" applyBorder="1" applyAlignment="1">
      <alignment horizontal="center" vertical="center"/>
    </xf>
    <xf numFmtId="0" fontId="60" fillId="0" borderId="28" xfId="173" applyFont="1" applyBorder="1" applyAlignment="1">
      <alignment horizontal="center" vertical="center"/>
    </xf>
    <xf numFmtId="164" fontId="65" fillId="0" borderId="12" xfId="35" applyNumberFormat="1" applyFont="1" applyBorder="1" applyAlignment="1">
      <alignment horizontal="right" vertical="center"/>
    </xf>
    <xf numFmtId="164" fontId="107" fillId="0" borderId="3" xfId="35" applyNumberFormat="1" applyFont="1" applyBorder="1" applyAlignment="1">
      <alignment horizontal="right" vertical="center"/>
    </xf>
    <xf numFmtId="164" fontId="65" fillId="0" borderId="3" xfId="35" applyNumberFormat="1" applyFont="1" applyBorder="1" applyAlignment="1">
      <alignment horizontal="right" vertical="center"/>
    </xf>
    <xf numFmtId="164" fontId="102" fillId="0" borderId="3" xfId="173" applyNumberFormat="1" applyFont="1" applyBorder="1" applyAlignment="1">
      <alignment horizontal="right" vertical="center"/>
    </xf>
    <xf numFmtId="0" fontId="57" fillId="0" borderId="13" xfId="172" applyFont="1" applyFill="1" applyBorder="1" applyAlignment="1">
      <alignment horizontal="center" vertical="center" wrapText="1"/>
    </xf>
    <xf numFmtId="0" fontId="57" fillId="0" borderId="14" xfId="172" applyFont="1" applyFill="1" applyBorder="1" applyAlignment="1">
      <alignment horizontal="left" vertical="center" wrapText="1"/>
    </xf>
    <xf numFmtId="0" fontId="57" fillId="0" borderId="7" xfId="172" applyFont="1" applyFill="1" applyBorder="1" applyAlignment="1">
      <alignment horizontal="center" vertical="center" wrapText="1"/>
    </xf>
    <xf numFmtId="0" fontId="57" fillId="0" borderId="8" xfId="172" applyFont="1" applyFill="1" applyBorder="1" applyAlignment="1">
      <alignment horizontal="left" vertical="center" wrapText="1"/>
    </xf>
    <xf numFmtId="0" fontId="57" fillId="0" borderId="68" xfId="172" applyFont="1" applyFill="1" applyBorder="1" applyAlignment="1">
      <alignment vertical="center" wrapText="1"/>
    </xf>
    <xf numFmtId="49" fontId="113" fillId="0" borderId="1" xfId="172" applyNumberFormat="1" applyFont="1" applyFill="1" applyBorder="1"/>
    <xf numFmtId="0" fontId="59" fillId="0" borderId="2" xfId="172" applyFont="1" applyFill="1" applyBorder="1" applyAlignment="1">
      <alignment vertical="center"/>
    </xf>
    <xf numFmtId="0" fontId="59" fillId="0" borderId="1" xfId="172" applyFont="1" applyFill="1" applyBorder="1" applyAlignment="1">
      <alignment horizontal="center" vertical="center" wrapText="1"/>
    </xf>
    <xf numFmtId="0" fontId="59" fillId="0" borderId="2" xfId="172" applyFont="1" applyFill="1" applyBorder="1" applyAlignment="1">
      <alignment horizontal="center" vertical="center" wrapText="1"/>
    </xf>
    <xf numFmtId="0" fontId="59" fillId="0" borderId="3" xfId="172" applyFont="1" applyFill="1" applyBorder="1" applyAlignment="1">
      <alignment horizontal="center" vertical="center" wrapText="1"/>
    </xf>
    <xf numFmtId="0" fontId="57" fillId="0" borderId="14" xfId="172" applyFont="1" applyFill="1" applyBorder="1" applyAlignment="1">
      <alignment horizontal="center" vertical="center" wrapText="1"/>
    </xf>
    <xf numFmtId="0" fontId="57" fillId="0" borderId="8" xfId="172" applyFont="1" applyFill="1" applyBorder="1" applyAlignment="1">
      <alignment horizontal="center" vertical="center" wrapText="1"/>
    </xf>
    <xf numFmtId="0" fontId="59" fillId="0" borderId="55" xfId="172" applyFont="1" applyFill="1" applyBorder="1" applyAlignment="1">
      <alignment horizontal="center" vertical="center"/>
    </xf>
    <xf numFmtId="0" fontId="59" fillId="0" borderId="9" xfId="172" applyFont="1" applyFill="1" applyBorder="1" applyAlignment="1">
      <alignment horizontal="center" vertical="center"/>
    </xf>
    <xf numFmtId="0" fontId="57" fillId="0" borderId="68" xfId="172" applyFont="1" applyFill="1" applyBorder="1" applyAlignment="1">
      <alignment horizontal="center" vertical="center" wrapText="1"/>
    </xf>
    <xf numFmtId="0" fontId="57" fillId="0" borderId="68" xfId="172" applyFont="1" applyFill="1" applyBorder="1" applyAlignment="1">
      <alignment horizontal="center" vertical="center"/>
    </xf>
    <xf numFmtId="0" fontId="59" fillId="0" borderId="2" xfId="172" applyFont="1" applyFill="1" applyBorder="1" applyAlignment="1">
      <alignment horizontal="center" vertical="center"/>
    </xf>
    <xf numFmtId="0" fontId="59" fillId="0" borderId="3" xfId="172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0" fontId="16" fillId="0" borderId="68" xfId="0" applyFont="1" applyBorder="1" applyAlignment="1" applyProtection="1">
      <alignment horizontal="center" vertical="center" wrapText="1"/>
    </xf>
    <xf numFmtId="164" fontId="11" fillId="0" borderId="55" xfId="1" applyNumberFormat="1" applyFont="1" applyFill="1" applyBorder="1" applyAlignment="1" applyProtection="1">
      <alignment vertical="center" wrapText="1"/>
      <protection locked="0"/>
    </xf>
    <xf numFmtId="0" fontId="16" fillId="0" borderId="68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16" fillId="0" borderId="20" xfId="159" applyNumberFormat="1" applyFont="1" applyFill="1" applyBorder="1" applyAlignment="1">
      <alignment horizontal="left" vertical="center" wrapText="1"/>
    </xf>
    <xf numFmtId="164" fontId="16" fillId="0" borderId="21" xfId="159" applyNumberFormat="1" applyFont="1" applyFill="1" applyBorder="1" applyAlignment="1">
      <alignment horizontal="right" vertical="center"/>
    </xf>
    <xf numFmtId="164" fontId="94" fillId="0" borderId="3" xfId="159" applyNumberFormat="1" applyFont="1" applyFill="1" applyBorder="1" applyAlignment="1">
      <alignment horizontal="right" vertical="center" wrapText="1"/>
    </xf>
    <xf numFmtId="3" fontId="55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97" fillId="0" borderId="48" xfId="0" applyFont="1" applyFill="1" applyBorder="1" applyAlignment="1" applyProtection="1">
      <alignment horizontal="center" vertical="center" wrapText="1"/>
    </xf>
    <xf numFmtId="0" fontId="0" fillId="0" borderId="48" xfId="0" applyFont="1" applyFill="1" applyBorder="1" applyAlignment="1" applyProtection="1">
      <alignment horizontal="center" vertical="center" wrapText="1"/>
    </xf>
    <xf numFmtId="0" fontId="97" fillId="0" borderId="36" xfId="0" applyFont="1" applyFill="1" applyBorder="1" applyAlignment="1" applyProtection="1">
      <alignment horizontal="center" vertical="center" wrapText="1"/>
    </xf>
    <xf numFmtId="164" fontId="69" fillId="0" borderId="36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4" fontId="69" fillId="0" borderId="25" xfId="0" applyNumberFormat="1" applyFont="1" applyFill="1" applyBorder="1" applyAlignment="1" applyProtection="1">
      <alignment horizontal="right" vertical="center" wrapText="1"/>
    </xf>
    <xf numFmtId="164" fontId="15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69" fillId="0" borderId="25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47" xfId="0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/>
    </xf>
    <xf numFmtId="164" fontId="17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8" xfId="1" applyFont="1" applyFill="1" applyBorder="1" applyAlignment="1" applyProtection="1">
      <alignment horizontal="left" vertical="center" wrapText="1" indent="6"/>
    </xf>
    <xf numFmtId="0" fontId="23" fillId="0" borderId="67" xfId="1" applyFont="1" applyFill="1" applyBorder="1" applyAlignment="1" applyProtection="1">
      <alignment horizontal="center" vertical="center" wrapText="1"/>
    </xf>
    <xf numFmtId="164" fontId="11" fillId="0" borderId="48" xfId="1" applyNumberFormat="1" applyFont="1" applyFill="1" applyBorder="1" applyAlignment="1" applyProtection="1">
      <alignment horizontal="right" vertical="center" wrapText="1"/>
      <protection locked="0"/>
    </xf>
    <xf numFmtId="0" fontId="97" fillId="0" borderId="25" xfId="0" applyFont="1" applyFill="1" applyBorder="1" applyAlignment="1" applyProtection="1">
      <alignment horizontal="center" vertical="center" wrapText="1"/>
    </xf>
    <xf numFmtId="164" fontId="97" fillId="0" borderId="34" xfId="0" applyNumberFormat="1" applyFont="1" applyFill="1" applyBorder="1" applyAlignment="1" applyProtection="1">
      <alignment horizontal="right" vertical="center" wrapText="1"/>
    </xf>
    <xf numFmtId="49" fontId="15" fillId="0" borderId="48" xfId="1" applyNumberFormat="1" applyFont="1" applyFill="1" applyBorder="1" applyAlignment="1" applyProtection="1">
      <alignment horizontal="center" vertical="center" wrapText="1"/>
    </xf>
    <xf numFmtId="0" fontId="15" fillId="0" borderId="48" xfId="1" applyFont="1" applyFill="1" applyBorder="1" applyAlignment="1" applyProtection="1">
      <alignment horizontal="left" vertical="center" wrapText="1" indent="1"/>
    </xf>
    <xf numFmtId="0" fontId="15" fillId="0" borderId="48" xfId="1" applyFont="1" applyFill="1" applyBorder="1" applyAlignment="1" applyProtection="1">
      <alignment horizontal="center" vertical="center" wrapText="1"/>
    </xf>
    <xf numFmtId="164" fontId="15" fillId="0" borderId="4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13" fillId="0" borderId="50" xfId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96" fillId="0" borderId="1" xfId="0" applyFont="1" applyFill="1" applyBorder="1" applyAlignment="1" applyProtection="1">
      <alignment horizontal="center" vertical="center" wrapText="1"/>
    </xf>
    <xf numFmtId="0" fontId="96" fillId="0" borderId="2" xfId="0" applyFont="1" applyFill="1" applyBorder="1" applyAlignment="1" applyProtection="1">
      <alignment horizontal="center" vertical="center" wrapText="1"/>
    </xf>
    <xf numFmtId="0" fontId="96" fillId="0" borderId="3" xfId="0" applyFont="1" applyFill="1" applyBorder="1" applyAlignment="1" applyProtection="1">
      <alignment horizontal="center" vertical="center" wrapText="1"/>
    </xf>
    <xf numFmtId="164" fontId="97" fillId="0" borderId="13" xfId="0" applyNumberFormat="1" applyFont="1" applyFill="1" applyBorder="1" applyAlignment="1" applyProtection="1">
      <alignment horizontal="right" vertical="center" wrapText="1"/>
    </xf>
    <xf numFmtId="164" fontId="97" fillId="0" borderId="14" xfId="0" applyNumberFormat="1" applyFont="1" applyFill="1" applyBorder="1" applyAlignment="1" applyProtection="1">
      <alignment horizontal="right" vertical="center" wrapText="1"/>
    </xf>
    <xf numFmtId="164" fontId="97" fillId="0" borderId="15" xfId="0" applyNumberFormat="1" applyFont="1" applyFill="1" applyBorder="1" applyAlignment="1" applyProtection="1">
      <alignment horizontal="right" vertical="center" wrapText="1"/>
    </xf>
    <xf numFmtId="164" fontId="97" fillId="0" borderId="7" xfId="0" applyNumberFormat="1" applyFont="1" applyFill="1" applyBorder="1" applyAlignment="1" applyProtection="1">
      <alignment horizontal="right" vertical="center" wrapText="1"/>
    </xf>
    <xf numFmtId="164" fontId="97" fillId="0" borderId="8" xfId="0" applyNumberFormat="1" applyFont="1" applyFill="1" applyBorder="1" applyAlignment="1" applyProtection="1">
      <alignment horizontal="right" vertical="center" wrapText="1"/>
    </xf>
    <xf numFmtId="164" fontId="97" fillId="0" borderId="9" xfId="0" applyNumberFormat="1" applyFont="1" applyFill="1" applyBorder="1" applyAlignment="1" applyProtection="1">
      <alignment horizontal="right" vertical="center" wrapText="1"/>
    </xf>
    <xf numFmtId="164" fontId="97" fillId="0" borderId="10" xfId="0" applyNumberFormat="1" applyFont="1" applyFill="1" applyBorder="1" applyAlignment="1" applyProtection="1">
      <alignment horizontal="right" vertical="center" wrapText="1"/>
    </xf>
    <xf numFmtId="164" fontId="97" fillId="0" borderId="11" xfId="0" applyNumberFormat="1" applyFont="1" applyFill="1" applyBorder="1" applyAlignment="1" applyProtection="1">
      <alignment horizontal="right" vertical="center" wrapText="1"/>
    </xf>
    <xf numFmtId="164" fontId="97" fillId="0" borderId="12" xfId="0" applyNumberFormat="1" applyFont="1" applyFill="1" applyBorder="1" applyAlignment="1" applyProtection="1">
      <alignment horizontal="right" vertical="center" wrapText="1"/>
    </xf>
    <xf numFmtId="164" fontId="69" fillId="0" borderId="1" xfId="0" applyNumberFormat="1" applyFont="1" applyFill="1" applyBorder="1" applyAlignment="1" applyProtection="1">
      <alignment horizontal="right" vertical="center" wrapText="1"/>
    </xf>
    <xf numFmtId="164" fontId="69" fillId="0" borderId="2" xfId="0" applyNumberFormat="1" applyFont="1" applyFill="1" applyBorder="1" applyAlignment="1" applyProtection="1">
      <alignment horizontal="right" vertical="center" wrapText="1"/>
    </xf>
    <xf numFmtId="164" fontId="69" fillId="0" borderId="3" xfId="0" applyNumberFormat="1" applyFont="1" applyFill="1" applyBorder="1" applyAlignment="1" applyProtection="1">
      <alignment horizontal="right" vertical="center" wrapText="1"/>
    </xf>
    <xf numFmtId="164" fontId="69" fillId="0" borderId="4" xfId="0" applyNumberFormat="1" applyFont="1" applyFill="1" applyBorder="1" applyAlignment="1" applyProtection="1">
      <alignment horizontal="right" vertical="center" wrapText="1"/>
    </xf>
    <xf numFmtId="164" fontId="69" fillId="0" borderId="5" xfId="0" applyNumberFormat="1" applyFont="1" applyFill="1" applyBorder="1" applyAlignment="1" applyProtection="1">
      <alignment horizontal="right" vertical="center" wrapText="1"/>
    </xf>
    <xf numFmtId="164" fontId="69" fillId="0" borderId="6" xfId="0" applyNumberFormat="1" applyFont="1" applyFill="1" applyBorder="1" applyAlignment="1" applyProtection="1">
      <alignment horizontal="right" vertical="center" wrapText="1"/>
    </xf>
    <xf numFmtId="164" fontId="69" fillId="0" borderId="7" xfId="0" applyNumberFormat="1" applyFont="1" applyFill="1" applyBorder="1" applyAlignment="1" applyProtection="1">
      <alignment horizontal="right" vertical="center" wrapText="1"/>
    </xf>
    <xf numFmtId="164" fontId="69" fillId="0" borderId="8" xfId="0" applyNumberFormat="1" applyFont="1" applyFill="1" applyBorder="1" applyAlignment="1" applyProtection="1">
      <alignment horizontal="right" vertical="center" wrapText="1"/>
    </xf>
    <xf numFmtId="164" fontId="69" fillId="0" borderId="9" xfId="0" applyNumberFormat="1" applyFont="1" applyFill="1" applyBorder="1" applyAlignment="1" applyProtection="1">
      <alignment horizontal="right" vertical="center" wrapText="1"/>
    </xf>
    <xf numFmtId="164" fontId="69" fillId="0" borderId="10" xfId="0" applyNumberFormat="1" applyFont="1" applyFill="1" applyBorder="1" applyAlignment="1" applyProtection="1">
      <alignment horizontal="right" vertical="center" wrapText="1"/>
    </xf>
    <xf numFmtId="164" fontId="69" fillId="0" borderId="11" xfId="0" applyNumberFormat="1" applyFont="1" applyFill="1" applyBorder="1" applyAlignment="1" applyProtection="1">
      <alignment horizontal="right" vertical="center" wrapText="1"/>
    </xf>
    <xf numFmtId="164" fontId="69" fillId="0" borderId="12" xfId="0" applyNumberFormat="1" applyFont="1" applyFill="1" applyBorder="1" applyAlignment="1" applyProtection="1">
      <alignment horizontal="right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7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right"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0" fontId="96" fillId="0" borderId="1" xfId="1" applyFont="1" applyFill="1" applyBorder="1" applyAlignment="1" applyProtection="1">
      <alignment horizontal="center" vertical="center" wrapText="1"/>
    </xf>
    <xf numFmtId="0" fontId="96" fillId="0" borderId="2" xfId="1" applyFont="1" applyFill="1" applyBorder="1" applyAlignment="1" applyProtection="1">
      <alignment horizontal="center" vertical="center" wrapText="1"/>
    </xf>
    <xf numFmtId="0" fontId="96" fillId="0" borderId="3" xfId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7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69" xfId="1" applyNumberFormat="1" applyFont="1" applyFill="1" applyBorder="1" applyAlignment="1" applyProtection="1">
      <alignment vertical="center" wrapText="1"/>
    </xf>
    <xf numFmtId="164" fontId="17" fillId="0" borderId="59" xfId="1" applyNumberFormat="1" applyFont="1" applyFill="1" applyBorder="1" applyAlignment="1" applyProtection="1">
      <alignment vertical="center" wrapText="1"/>
    </xf>
    <xf numFmtId="164" fontId="17" fillId="0" borderId="70" xfId="1" applyNumberFormat="1" applyFont="1" applyFill="1" applyBorder="1" applyAlignment="1" applyProtection="1">
      <alignment vertical="center" wrapText="1"/>
    </xf>
    <xf numFmtId="164" fontId="16" fillId="0" borderId="52" xfId="67" applyNumberFormat="1" applyFont="1" applyBorder="1" applyAlignment="1">
      <alignment vertical="center"/>
    </xf>
    <xf numFmtId="164" fontId="20" fillId="0" borderId="21" xfId="67" applyNumberFormat="1" applyFont="1" applyBorder="1" applyAlignment="1">
      <alignment vertical="center"/>
    </xf>
    <xf numFmtId="164" fontId="16" fillId="0" borderId="21" xfId="67" applyNumberFormat="1" applyFont="1" applyBorder="1" applyAlignment="1">
      <alignment vertical="center"/>
    </xf>
    <xf numFmtId="164" fontId="20" fillId="0" borderId="71" xfId="67" applyNumberFormat="1" applyFont="1" applyBorder="1" applyAlignment="1">
      <alignment vertical="center"/>
    </xf>
    <xf numFmtId="164" fontId="16" fillId="0" borderId="70" xfId="67" applyNumberFormat="1" applyFont="1" applyBorder="1" applyAlignment="1">
      <alignment horizontal="center" vertical="center" wrapText="1"/>
    </xf>
    <xf numFmtId="165" fontId="16" fillId="0" borderId="15" xfId="67" applyNumberFormat="1" applyFont="1" applyBorder="1" applyAlignment="1">
      <alignment vertical="center"/>
    </xf>
    <xf numFmtId="165" fontId="16" fillId="0" borderId="23" xfId="67" applyNumberFormat="1" applyFont="1" applyBorder="1" applyAlignment="1">
      <alignment vertical="center"/>
    </xf>
    <xf numFmtId="165" fontId="20" fillId="0" borderId="70" xfId="67" applyNumberFormat="1" applyFont="1" applyBorder="1" applyAlignment="1">
      <alignment vertical="center"/>
    </xf>
    <xf numFmtId="165" fontId="16" fillId="0" borderId="70" xfId="67" applyNumberFormat="1" applyFont="1" applyBorder="1" applyAlignment="1">
      <alignment vertical="center"/>
    </xf>
    <xf numFmtId="0" fontId="13" fillId="0" borderId="61" xfId="1" applyFont="1" applyFill="1" applyBorder="1" applyAlignment="1" applyProtection="1">
      <alignment horizontal="center" vertical="center" wrapText="1"/>
    </xf>
    <xf numFmtId="3" fontId="15" fillId="0" borderId="75" xfId="1" applyNumberFormat="1" applyFont="1" applyFill="1" applyBorder="1" applyAlignment="1" applyProtection="1">
      <alignment horizontal="center" vertical="center" wrapText="1"/>
    </xf>
    <xf numFmtId="3" fontId="17" fillId="0" borderId="61" xfId="1" applyNumberFormat="1" applyFont="1" applyFill="1" applyBorder="1" applyAlignment="1" applyProtection="1">
      <alignment horizontal="right" vertical="center" wrapText="1"/>
    </xf>
    <xf numFmtId="3" fontId="17" fillId="0" borderId="64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13" fillId="0" borderId="61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1" xfId="1" applyNumberFormat="1" applyFont="1" applyFill="1" applyBorder="1" applyAlignment="1" applyProtection="1">
      <alignment vertical="center" wrapText="1"/>
    </xf>
    <xf numFmtId="164" fontId="13" fillId="0" borderId="61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164" fontId="17" fillId="0" borderId="61" xfId="1" applyNumberFormat="1" applyFont="1" applyFill="1" applyBorder="1" applyAlignment="1" applyProtection="1">
      <alignment vertical="center" wrapText="1"/>
      <protection locked="0"/>
    </xf>
    <xf numFmtId="0" fontId="98" fillId="0" borderId="1" xfId="1" applyFont="1" applyFill="1" applyBorder="1" applyAlignment="1" applyProtection="1">
      <alignment horizontal="center" vertical="center" wrapText="1"/>
    </xf>
    <xf numFmtId="0" fontId="98" fillId="0" borderId="2" xfId="1" applyFont="1" applyFill="1" applyBorder="1" applyAlignment="1" applyProtection="1">
      <alignment horizontal="center" vertical="center" wrapText="1"/>
    </xf>
    <xf numFmtId="166" fontId="98" fillId="0" borderId="2" xfId="175" applyNumberFormat="1" applyFont="1" applyFill="1" applyBorder="1" applyAlignment="1" applyProtection="1">
      <alignment horizontal="center" vertical="center" wrapText="1"/>
    </xf>
    <xf numFmtId="166" fontId="98" fillId="0" borderId="3" xfId="175" applyNumberFormat="1" applyFont="1" applyFill="1" applyBorder="1" applyAlignment="1" applyProtection="1">
      <alignment horizontal="center" vertical="center" wrapText="1"/>
    </xf>
    <xf numFmtId="1" fontId="97" fillId="0" borderId="1" xfId="1" applyNumberFormat="1" applyFont="1" applyFill="1" applyBorder="1" applyAlignment="1" applyProtection="1">
      <alignment horizontal="center" vertical="center"/>
    </xf>
    <xf numFmtId="1" fontId="97" fillId="0" borderId="2" xfId="1" applyNumberFormat="1" applyFont="1" applyFill="1" applyBorder="1" applyAlignment="1" applyProtection="1">
      <alignment horizontal="center" vertical="center"/>
    </xf>
    <xf numFmtId="1" fontId="97" fillId="0" borderId="2" xfId="175" applyNumberFormat="1" applyFont="1" applyFill="1" applyBorder="1" applyAlignment="1" applyProtection="1">
      <alignment horizontal="center" vertical="center"/>
    </xf>
    <xf numFmtId="1" fontId="97" fillId="0" borderId="3" xfId="175" applyNumberFormat="1" applyFont="1" applyFill="1" applyBorder="1" applyAlignment="1" applyProtection="1">
      <alignment horizontal="center" vertical="center"/>
    </xf>
    <xf numFmtId="0" fontId="97" fillId="0" borderId="4" xfId="1" applyFont="1" applyFill="1" applyBorder="1" applyAlignment="1" applyProtection="1">
      <alignment horizontal="center" vertical="center"/>
    </xf>
    <xf numFmtId="0" fontId="97" fillId="0" borderId="7" xfId="1" applyFont="1" applyFill="1" applyBorder="1" applyAlignment="1" applyProtection="1">
      <alignment horizontal="center" vertical="center"/>
    </xf>
    <xf numFmtId="0" fontId="65" fillId="0" borderId="8" xfId="174" applyFont="1" applyBorder="1" applyAlignment="1">
      <alignment vertical="center" wrapText="1"/>
    </xf>
    <xf numFmtId="166" fontId="65" fillId="0" borderId="8" xfId="175" applyNumberFormat="1" applyFont="1" applyBorder="1" applyAlignment="1">
      <alignment horizontal="center" vertical="center"/>
    </xf>
    <xf numFmtId="0" fontId="65" fillId="0" borderId="8" xfId="174" applyFont="1" applyBorder="1" applyAlignment="1">
      <alignment vertical="center" wrapText="1" shrinkToFit="1"/>
    </xf>
    <xf numFmtId="0" fontId="97" fillId="0" borderId="16" xfId="1" applyFont="1" applyFill="1" applyBorder="1" applyAlignment="1" applyProtection="1">
      <alignment horizontal="center" vertical="center"/>
    </xf>
    <xf numFmtId="0" fontId="65" fillId="0" borderId="11" xfId="174" applyFont="1" applyBorder="1" applyAlignment="1">
      <alignment vertical="center" wrapText="1" shrinkToFit="1"/>
    </xf>
    <xf numFmtId="166" fontId="65" fillId="0" borderId="11" xfId="175" applyNumberFormat="1" applyFont="1" applyBorder="1" applyAlignment="1">
      <alignment vertical="center"/>
    </xf>
    <xf numFmtId="166" fontId="97" fillId="0" borderId="12" xfId="175" applyNumberFormat="1" applyFont="1" applyFill="1" applyBorder="1" applyAlignment="1" applyProtection="1">
      <alignment vertical="center"/>
      <protection locked="0"/>
    </xf>
    <xf numFmtId="0" fontId="98" fillId="0" borderId="1" xfId="1" applyFont="1" applyFill="1" applyBorder="1" applyAlignment="1" applyProtection="1">
      <alignment horizontal="center" vertical="center"/>
    </xf>
    <xf numFmtId="0" fontId="98" fillId="0" borderId="2" xfId="1" applyFont="1" applyFill="1" applyBorder="1" applyAlignment="1" applyProtection="1">
      <alignment vertical="center" wrapText="1"/>
      <protection locked="0"/>
    </xf>
    <xf numFmtId="166" fontId="98" fillId="0" borderId="2" xfId="175" applyNumberFormat="1" applyFont="1" applyFill="1" applyBorder="1" applyAlignment="1" applyProtection="1">
      <alignment vertical="center"/>
      <protection locked="0"/>
    </xf>
    <xf numFmtId="166" fontId="98" fillId="0" borderId="3" xfId="175" applyNumberFormat="1" applyFont="1" applyFill="1" applyBorder="1" applyAlignment="1" applyProtection="1">
      <alignment vertical="center"/>
      <protection locked="0"/>
    </xf>
    <xf numFmtId="0" fontId="57" fillId="0" borderId="68" xfId="174" applyFont="1" applyFill="1" applyBorder="1" applyAlignment="1">
      <alignment wrapText="1"/>
    </xf>
    <xf numFmtId="166" fontId="57" fillId="0" borderId="68" xfId="175" applyNumberFormat="1" applyFont="1" applyBorder="1" applyAlignment="1">
      <alignment horizontal="center"/>
    </xf>
    <xf numFmtId="166" fontId="97" fillId="0" borderId="55" xfId="175" applyNumberFormat="1" applyFont="1" applyFill="1" applyBorder="1" applyAlignment="1" applyProtection="1">
      <alignment vertical="center"/>
      <protection locked="0"/>
    </xf>
    <xf numFmtId="0" fontId="57" fillId="0" borderId="5" xfId="174" applyFont="1" applyBorder="1" applyAlignment="1">
      <alignment wrapText="1"/>
    </xf>
    <xf numFmtId="166" fontId="57" fillId="0" borderId="5" xfId="175" applyNumberFormat="1" applyFont="1" applyBorder="1" applyAlignment="1">
      <alignment horizontal="center"/>
    </xf>
    <xf numFmtId="0" fontId="57" fillId="0" borderId="8" xfId="174" applyFont="1" applyBorder="1" applyAlignment="1">
      <alignment wrapText="1"/>
    </xf>
    <xf numFmtId="166" fontId="57" fillId="0" borderId="8" xfId="175" applyNumberFormat="1" applyFont="1" applyFill="1" applyBorder="1" applyAlignment="1">
      <alignment horizontal="center"/>
    </xf>
    <xf numFmtId="0" fontId="57" fillId="0" borderId="8" xfId="174" applyFont="1" applyFill="1" applyBorder="1" applyAlignment="1">
      <alignment wrapText="1"/>
    </xf>
    <xf numFmtId="166" fontId="57" fillId="0" borderId="8" xfId="175" applyNumberFormat="1" applyFont="1" applyBorder="1" applyAlignment="1">
      <alignment horizontal="center"/>
    </xf>
    <xf numFmtId="0" fontId="97" fillId="0" borderId="10" xfId="1" applyFont="1" applyFill="1" applyBorder="1" applyAlignment="1" applyProtection="1">
      <alignment horizontal="center" vertical="center"/>
    </xf>
    <xf numFmtId="0" fontId="57" fillId="0" borderId="11" xfId="174" applyFont="1" applyFill="1" applyBorder="1" applyAlignment="1">
      <alignment wrapText="1"/>
    </xf>
    <xf numFmtId="166" fontId="115" fillId="0" borderId="11" xfId="175" applyNumberFormat="1" applyFont="1" applyFill="1" applyBorder="1" applyAlignment="1"/>
    <xf numFmtId="0" fontId="98" fillId="0" borderId="69" xfId="1" applyFont="1" applyFill="1" applyBorder="1" applyAlignment="1" applyProtection="1">
      <alignment horizontal="center" vertical="center"/>
    </xf>
    <xf numFmtId="0" fontId="98" fillId="0" borderId="59" xfId="1" applyFont="1" applyFill="1" applyBorder="1" applyAlignment="1" applyProtection="1">
      <alignment horizontal="left" vertical="center" wrapText="1"/>
    </xf>
    <xf numFmtId="166" fontId="98" fillId="0" borderId="59" xfId="175" applyNumberFormat="1" applyFont="1" applyFill="1" applyBorder="1" applyAlignment="1" applyProtection="1">
      <alignment vertical="center"/>
    </xf>
    <xf numFmtId="166" fontId="98" fillId="0" borderId="70" xfId="175" applyNumberFormat="1" applyFont="1" applyFill="1" applyBorder="1" applyAlignment="1" applyProtection="1">
      <alignment vertical="center"/>
    </xf>
    <xf numFmtId="0" fontId="97" fillId="0" borderId="4" xfId="1" applyFont="1" applyFill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left" vertical="center" wrapText="1" indent="1"/>
    </xf>
    <xf numFmtId="164" fontId="70" fillId="0" borderId="5" xfId="1" applyNumberFormat="1" applyFont="1" applyFill="1" applyBorder="1" applyAlignment="1" applyProtection="1">
      <alignment vertical="center" wrapText="1"/>
      <protection locked="0"/>
    </xf>
    <xf numFmtId="164" fontId="70" fillId="0" borderId="6" xfId="1" applyNumberFormat="1" applyFont="1" applyFill="1" applyBorder="1" applyAlignment="1" applyProtection="1">
      <alignment vertical="center" wrapText="1"/>
      <protection locked="0"/>
    </xf>
    <xf numFmtId="0" fontId="70" fillId="0" borderId="0" xfId="1" applyFont="1" applyFill="1" applyProtection="1"/>
    <xf numFmtId="0" fontId="97" fillId="0" borderId="7" xfId="1" applyFont="1" applyFill="1" applyBorder="1" applyAlignment="1" applyProtection="1">
      <alignment horizontal="center" vertical="center" wrapText="1"/>
    </xf>
    <xf numFmtId="0" fontId="70" fillId="0" borderId="8" xfId="1" applyFont="1" applyFill="1" applyBorder="1" applyAlignment="1" applyProtection="1">
      <alignment horizontal="left" vertical="center" wrapText="1" indent="1"/>
    </xf>
    <xf numFmtId="164" fontId="70" fillId="0" borderId="8" xfId="1" applyNumberFormat="1" applyFont="1" applyFill="1" applyBorder="1" applyAlignment="1" applyProtection="1">
      <alignment vertical="center" wrapText="1"/>
      <protection locked="0"/>
    </xf>
    <xf numFmtId="164" fontId="70" fillId="0" borderId="57" xfId="1" applyNumberFormat="1" applyFont="1" applyFill="1" applyBorder="1" applyAlignment="1" applyProtection="1">
      <alignment vertical="center" wrapText="1"/>
      <protection locked="0"/>
    </xf>
    <xf numFmtId="164" fontId="70" fillId="0" borderId="9" xfId="1" applyNumberFormat="1" applyFont="1" applyFill="1" applyBorder="1" applyAlignment="1" applyProtection="1">
      <alignment vertical="center" wrapText="1"/>
      <protection locked="0"/>
    </xf>
    <xf numFmtId="0" fontId="57" fillId="0" borderId="8" xfId="0" applyFont="1" applyBorder="1" applyAlignment="1" applyProtection="1">
      <alignment horizontal="left" vertical="center" wrapText="1" indent="1"/>
    </xf>
    <xf numFmtId="164" fontId="97" fillId="0" borderId="8" xfId="1" applyNumberFormat="1" applyFont="1" applyFill="1" applyBorder="1" applyAlignment="1" applyProtection="1">
      <alignment vertical="center" wrapText="1"/>
    </xf>
    <xf numFmtId="164" fontId="97" fillId="0" borderId="9" xfId="1" applyNumberFormat="1" applyFont="1" applyFill="1" applyBorder="1" applyAlignment="1" applyProtection="1">
      <alignment vertical="center" wrapText="1"/>
    </xf>
    <xf numFmtId="0" fontId="97" fillId="0" borderId="16" xfId="1" applyFont="1" applyFill="1" applyBorder="1" applyAlignment="1" applyProtection="1">
      <alignment horizontal="center" vertical="center" wrapText="1"/>
    </xf>
    <xf numFmtId="0" fontId="70" fillId="0" borderId="11" xfId="1" applyFont="1" applyFill="1" applyBorder="1" applyAlignment="1" applyProtection="1">
      <alignment horizontal="left" vertical="center" wrapText="1" indent="1"/>
    </xf>
    <xf numFmtId="164" fontId="97" fillId="0" borderId="11" xfId="1" applyNumberFormat="1" applyFont="1" applyFill="1" applyBorder="1" applyAlignment="1" applyProtection="1">
      <alignment vertical="center" wrapText="1"/>
      <protection locked="0"/>
    </xf>
    <xf numFmtId="164" fontId="97" fillId="0" borderId="72" xfId="1" applyNumberFormat="1" applyFont="1" applyFill="1" applyBorder="1" applyAlignment="1" applyProtection="1">
      <alignment vertical="center" wrapText="1"/>
      <protection locked="0"/>
    </xf>
    <xf numFmtId="164" fontId="97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8" xfId="1" applyNumberFormat="1" applyFont="1" applyFill="1" applyBorder="1" applyAlignment="1" applyProtection="1">
      <alignment horizontal="right" vertical="center" wrapText="1"/>
      <protection locked="0"/>
    </xf>
    <xf numFmtId="0" fontId="57" fillId="0" borderId="30" xfId="0" applyFont="1" applyBorder="1" applyAlignment="1">
      <alignment vertical="center" wrapText="1"/>
    </xf>
    <xf numFmtId="0" fontId="57" fillId="0" borderId="32" xfId="0" applyFont="1" applyBorder="1" applyAlignment="1">
      <alignment vertical="center" wrapText="1"/>
    </xf>
    <xf numFmtId="0" fontId="59" fillId="0" borderId="32" xfId="0" applyFont="1" applyFill="1" applyBorder="1" applyAlignment="1">
      <alignment horizontal="left" vertical="center" wrapText="1"/>
    </xf>
    <xf numFmtId="0" fontId="59" fillId="0" borderId="32" xfId="0" applyFont="1" applyFill="1" applyBorder="1" applyAlignment="1">
      <alignment vertical="center" wrapText="1"/>
    </xf>
    <xf numFmtId="0" fontId="57" fillId="0" borderId="32" xfId="0" applyFont="1" applyBorder="1" applyAlignment="1">
      <alignment vertical="center"/>
    </xf>
    <xf numFmtId="0" fontId="67" fillId="0" borderId="32" xfId="0" applyFont="1" applyBorder="1" applyAlignment="1">
      <alignment horizontal="left" vertical="center" indent="2"/>
    </xf>
    <xf numFmtId="0" fontId="57" fillId="0" borderId="32" xfId="0" applyFont="1" applyBorder="1" applyAlignment="1">
      <alignment horizontal="left" vertical="center"/>
    </xf>
    <xf numFmtId="0" fontId="57" fillId="0" borderId="32" xfId="0" applyFont="1" applyFill="1" applyBorder="1" applyAlignment="1">
      <alignment vertical="center"/>
    </xf>
    <xf numFmtId="0" fontId="57" fillId="0" borderId="48" xfId="0" applyFont="1" applyBorder="1" applyAlignment="1">
      <alignment vertical="center"/>
    </xf>
    <xf numFmtId="0" fontId="98" fillId="0" borderId="25" xfId="1" applyFont="1" applyFill="1" applyBorder="1" applyAlignment="1" applyProtection="1">
      <alignment horizontal="left" vertical="center" wrapText="1"/>
    </xf>
    <xf numFmtId="0" fontId="98" fillId="0" borderId="47" xfId="1" applyFont="1" applyFill="1" applyBorder="1" applyAlignment="1" applyProtection="1">
      <alignment horizontal="left" vertical="center" wrapText="1"/>
    </xf>
    <xf numFmtId="0" fontId="97" fillId="0" borderId="32" xfId="1" applyFont="1" applyFill="1" applyBorder="1" applyAlignment="1" applyProtection="1">
      <alignment horizontal="left" vertical="center" wrapText="1"/>
    </xf>
    <xf numFmtId="0" fontId="116" fillId="0" borderId="32" xfId="1" applyFont="1" applyFill="1" applyBorder="1" applyAlignment="1" applyProtection="1">
      <alignment horizontal="left" vertical="center" wrapText="1" indent="4"/>
    </xf>
    <xf numFmtId="0" fontId="116" fillId="0" borderId="32" xfId="1" applyFont="1" applyFill="1" applyBorder="1" applyAlignment="1" applyProtection="1">
      <alignment horizontal="left" vertical="center" wrapText="1" indent="1"/>
    </xf>
    <xf numFmtId="0" fontId="116" fillId="0" borderId="48" xfId="1" applyFont="1" applyFill="1" applyBorder="1" applyAlignment="1" applyProtection="1">
      <alignment horizontal="left" vertical="center" wrapText="1" indent="6"/>
    </xf>
    <xf numFmtId="49" fontId="70" fillId="0" borderId="36" xfId="1" applyNumberFormat="1" applyFont="1" applyFill="1" applyBorder="1" applyAlignment="1" applyProtection="1">
      <alignment horizontal="center" vertical="center" wrapText="1"/>
    </xf>
    <xf numFmtId="0" fontId="70" fillId="0" borderId="36" xfId="1" applyFont="1" applyFill="1" applyBorder="1" applyAlignment="1" applyProtection="1">
      <alignment horizontal="left" vertical="center" wrapText="1" indent="1"/>
    </xf>
    <xf numFmtId="0" fontId="70" fillId="0" borderId="36" xfId="1" applyFont="1" applyFill="1" applyBorder="1" applyAlignment="1" applyProtection="1">
      <alignment horizontal="center" vertical="center" wrapText="1"/>
    </xf>
    <xf numFmtId="164" fontId="70" fillId="0" borderId="36" xfId="1" applyNumberFormat="1" applyFont="1" applyFill="1" applyBorder="1" applyAlignment="1" applyProtection="1">
      <alignment vertical="center" wrapText="1"/>
      <protection locked="0"/>
    </xf>
    <xf numFmtId="49" fontId="70" fillId="0" borderId="32" xfId="1" applyNumberFormat="1" applyFont="1" applyFill="1" applyBorder="1" applyAlignment="1" applyProtection="1">
      <alignment horizontal="center" vertical="center" wrapText="1"/>
    </xf>
    <xf numFmtId="0" fontId="70" fillId="0" borderId="32" xfId="1" applyFont="1" applyFill="1" applyBorder="1" applyAlignment="1" applyProtection="1">
      <alignment horizontal="left" vertical="center" wrapText="1" indent="1"/>
    </xf>
    <xf numFmtId="0" fontId="70" fillId="0" borderId="32" xfId="1" applyFont="1" applyFill="1" applyBorder="1" applyAlignment="1" applyProtection="1">
      <alignment horizontal="center" vertical="center" wrapText="1"/>
    </xf>
    <xf numFmtId="164" fontId="70" fillId="0" borderId="32" xfId="1" applyNumberFormat="1" applyFont="1" applyFill="1" applyBorder="1" applyAlignment="1" applyProtection="1">
      <alignment vertical="center" wrapText="1"/>
      <protection locked="0"/>
    </xf>
    <xf numFmtId="49" fontId="69" fillId="0" borderId="32" xfId="1" applyNumberFormat="1" applyFont="1" applyFill="1" applyBorder="1" applyAlignment="1" applyProtection="1">
      <alignment horizontal="center" vertical="center" wrapText="1"/>
    </xf>
    <xf numFmtId="0" fontId="69" fillId="0" borderId="32" xfId="1" applyFont="1" applyFill="1" applyBorder="1" applyAlignment="1" applyProtection="1">
      <alignment vertical="center" wrapText="1"/>
    </xf>
    <xf numFmtId="0" fontId="69" fillId="0" borderId="32" xfId="1" applyFont="1" applyFill="1" applyBorder="1" applyAlignment="1" applyProtection="1">
      <alignment horizontal="center" vertical="center" wrapText="1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49" fontId="69" fillId="0" borderId="48" xfId="1" applyNumberFormat="1" applyFont="1" applyFill="1" applyBorder="1" applyAlignment="1" applyProtection="1">
      <alignment horizontal="center" vertical="center" wrapText="1"/>
    </xf>
    <xf numFmtId="0" fontId="69" fillId="0" borderId="48" xfId="1" applyFont="1" applyFill="1" applyBorder="1" applyAlignment="1" applyProtection="1">
      <alignment horizontal="left" vertical="center" wrapText="1" indent="1"/>
    </xf>
    <xf numFmtId="0" fontId="69" fillId="0" borderId="48" xfId="1" applyFont="1" applyFill="1" applyBorder="1" applyAlignment="1" applyProtection="1">
      <alignment horizontal="center" vertical="center" wrapText="1"/>
    </xf>
    <xf numFmtId="164" fontId="69" fillId="0" borderId="48" xfId="1" applyNumberFormat="1" applyFont="1" applyFill="1" applyBorder="1" applyAlignment="1" applyProtection="1">
      <alignment vertical="center" wrapText="1"/>
      <protection locked="0"/>
    </xf>
    <xf numFmtId="49" fontId="69" fillId="0" borderId="25" xfId="1" applyNumberFormat="1" applyFont="1" applyFill="1" applyBorder="1" applyAlignment="1" applyProtection="1">
      <alignment horizontal="center" vertical="center" wrapText="1"/>
    </xf>
    <xf numFmtId="0" fontId="69" fillId="0" borderId="25" xfId="1" applyFont="1" applyFill="1" applyBorder="1" applyAlignment="1" applyProtection="1">
      <alignment horizontal="left" vertical="center" wrapText="1" indent="1"/>
    </xf>
    <xf numFmtId="0" fontId="69" fillId="0" borderId="25" xfId="1" applyFont="1" applyFill="1" applyBorder="1" applyAlignment="1" applyProtection="1">
      <alignment horizontal="center" vertical="center" wrapText="1"/>
    </xf>
    <xf numFmtId="164" fontId="69" fillId="0" borderId="25" xfId="1" applyNumberFormat="1" applyFont="1" applyFill="1" applyBorder="1" applyAlignment="1" applyProtection="1">
      <alignment vertical="center" wrapText="1"/>
    </xf>
    <xf numFmtId="0" fontId="69" fillId="0" borderId="32" xfId="1" applyFont="1" applyFill="1" applyBorder="1" applyAlignment="1" applyProtection="1">
      <alignment horizontal="left" vertical="center" wrapText="1" indent="1"/>
    </xf>
    <xf numFmtId="0" fontId="69" fillId="0" borderId="58" xfId="1" applyFont="1" applyFill="1" applyBorder="1" applyAlignment="1" applyProtection="1">
      <alignment horizontal="center" vertical="center" wrapText="1"/>
    </xf>
    <xf numFmtId="164" fontId="69" fillId="0" borderId="32" xfId="1" applyNumberFormat="1" applyFont="1" applyFill="1" applyBorder="1" applyAlignment="1" applyProtection="1">
      <alignment vertical="center" wrapText="1"/>
    </xf>
    <xf numFmtId="0" fontId="69" fillId="0" borderId="47" xfId="1" applyFont="1" applyFill="1" applyBorder="1" applyAlignment="1" applyProtection="1">
      <alignment horizontal="center" vertical="center" wrapText="1"/>
    </xf>
    <xf numFmtId="0" fontId="69" fillId="0" borderId="47" xfId="1" applyFont="1" applyFill="1" applyBorder="1" applyAlignment="1" applyProtection="1">
      <alignment horizontal="left" vertical="center" wrapText="1" indent="1"/>
    </xf>
    <xf numFmtId="164" fontId="69" fillId="0" borderId="47" xfId="1" applyNumberFormat="1" applyFont="1" applyFill="1" applyBorder="1" applyAlignment="1" applyProtection="1">
      <alignment vertical="center" wrapText="1"/>
    </xf>
    <xf numFmtId="0" fontId="61" fillId="0" borderId="25" xfId="176" applyFont="1" applyBorder="1" applyAlignment="1">
      <alignment horizontal="center" vertical="center"/>
    </xf>
    <xf numFmtId="0" fontId="48" fillId="0" borderId="25" xfId="176" applyFont="1" applyBorder="1" applyAlignment="1">
      <alignment horizontal="center" vertical="center"/>
    </xf>
    <xf numFmtId="0" fontId="61" fillId="0" borderId="25" xfId="176" applyFont="1" applyBorder="1" applyAlignment="1">
      <alignment vertical="center"/>
    </xf>
    <xf numFmtId="0" fontId="48" fillId="0" borderId="25" xfId="176" applyFont="1" applyBorder="1" applyAlignment="1">
      <alignment vertical="center"/>
    </xf>
    <xf numFmtId="0" fontId="20" fillId="0" borderId="11" xfId="51" applyFont="1" applyFill="1" applyBorder="1" applyAlignment="1">
      <alignment vertical="center" wrapText="1"/>
    </xf>
    <xf numFmtId="3" fontId="56" fillId="0" borderId="12" xfId="51" applyNumberFormat="1" applyFont="1" applyFill="1" applyBorder="1" applyAlignment="1">
      <alignment vertical="center"/>
    </xf>
    <xf numFmtId="3" fontId="20" fillId="0" borderId="8" xfId="51" applyNumberFormat="1" applyFont="1" applyFill="1" applyBorder="1" applyAlignment="1">
      <alignment vertical="center"/>
    </xf>
    <xf numFmtId="3" fontId="20" fillId="0" borderId="11" xfId="51" applyNumberFormat="1" applyFont="1" applyFill="1" applyBorder="1" applyAlignment="1">
      <alignment vertical="center"/>
    </xf>
    <xf numFmtId="3" fontId="20" fillId="0" borderId="2" xfId="51" applyNumberFormat="1" applyFont="1" applyFill="1" applyBorder="1" applyAlignment="1">
      <alignment vertical="center"/>
    </xf>
    <xf numFmtId="3" fontId="20" fillId="0" borderId="5" xfId="51" applyNumberFormat="1" applyFont="1" applyFill="1" applyBorder="1" applyAlignment="1">
      <alignment vertical="center"/>
    </xf>
    <xf numFmtId="3" fontId="20" fillId="0" borderId="17" xfId="51" applyNumberFormat="1" applyFont="1" applyFill="1" applyBorder="1" applyAlignment="1">
      <alignment vertical="center"/>
    </xf>
    <xf numFmtId="3" fontId="20" fillId="0" borderId="14" xfId="51" applyNumberFormat="1" applyFont="1" applyFill="1" applyBorder="1" applyAlignment="1">
      <alignment vertical="center"/>
    </xf>
    <xf numFmtId="3" fontId="20" fillId="0" borderId="18" xfId="51" applyNumberFormat="1" applyFont="1" applyFill="1" applyBorder="1" applyAlignment="1">
      <alignment vertical="center"/>
    </xf>
    <xf numFmtId="0" fontId="20" fillId="0" borderId="4" xfId="51" applyFont="1" applyFill="1" applyBorder="1" applyAlignment="1">
      <alignment horizontal="center" vertical="center"/>
    </xf>
    <xf numFmtId="0" fontId="20" fillId="0" borderId="5" xfId="51" applyFont="1" applyFill="1" applyBorder="1" applyAlignment="1">
      <alignment vertical="center" wrapText="1"/>
    </xf>
    <xf numFmtId="166" fontId="7" fillId="0" borderId="0" xfId="210" applyNumberFormat="1" applyFont="1" applyFill="1" applyProtection="1"/>
    <xf numFmtId="164" fontId="11" fillId="0" borderId="9" xfId="1" applyNumberFormat="1" applyFont="1" applyFill="1" applyBorder="1" applyAlignment="1" applyProtection="1">
      <alignment vertical="center"/>
      <protection locked="0"/>
    </xf>
    <xf numFmtId="3" fontId="104" fillId="0" borderId="0" xfId="48" applyNumberFormat="1" applyFont="1"/>
    <xf numFmtId="0" fontId="117" fillId="0" borderId="0" xfId="0" applyFont="1"/>
    <xf numFmtId="164" fontId="7" fillId="0" borderId="0" xfId="1" applyNumberFormat="1" applyFill="1" applyProtection="1"/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16" fillId="0" borderId="8" xfId="2" applyFont="1" applyBorder="1" applyAlignment="1"/>
    <xf numFmtId="166" fontId="24" fillId="0" borderId="0" xfId="210" applyNumberFormat="1" applyFont="1" applyFill="1" applyProtection="1"/>
    <xf numFmtId="166" fontId="7" fillId="0" borderId="0" xfId="210" applyNumberFormat="1" applyFont="1" applyFill="1" applyAlignment="1" applyProtection="1">
      <alignment horizontal="right" vertical="center" indent="1"/>
    </xf>
    <xf numFmtId="0" fontId="0" fillId="0" borderId="0" xfId="0"/>
    <xf numFmtId="0" fontId="0" fillId="0" borderId="0" xfId="0" applyFill="1"/>
    <xf numFmtId="0" fontId="20" fillId="0" borderId="54" xfId="51" applyFont="1" applyFill="1" applyBorder="1" applyAlignment="1">
      <alignment horizontal="center" vertical="center"/>
    </xf>
    <xf numFmtId="3" fontId="20" fillId="0" borderId="18" xfId="51" applyNumberFormat="1" applyFont="1" applyFill="1" applyBorder="1" applyAlignment="1">
      <alignment horizontal="center" vertical="center" wrapText="1"/>
    </xf>
    <xf numFmtId="0" fontId="20" fillId="0" borderId="23" xfId="51" applyFont="1" applyFill="1" applyBorder="1" applyAlignment="1">
      <alignment horizontal="center" vertical="center"/>
    </xf>
    <xf numFmtId="3" fontId="20" fillId="0" borderId="19" xfId="51" applyNumberFormat="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57" fillId="0" borderId="0" xfId="51" applyFont="1" applyFill="1" applyAlignment="1"/>
    <xf numFmtId="3" fontId="57" fillId="0" borderId="0" xfId="51" applyNumberFormat="1" applyFont="1" applyFill="1" applyAlignment="1"/>
    <xf numFmtId="3" fontId="16" fillId="0" borderId="0" xfId="51" applyNumberFormat="1" applyFont="1" applyFill="1"/>
    <xf numFmtId="0" fontId="58" fillId="0" borderId="0" xfId="51" applyFont="1" applyFill="1" applyAlignment="1"/>
    <xf numFmtId="3" fontId="58" fillId="0" borderId="0" xfId="51" applyNumberFormat="1" applyFont="1" applyFill="1" applyAlignment="1"/>
    <xf numFmtId="3" fontId="20" fillId="0" borderId="0" xfId="51" applyNumberFormat="1" applyFont="1" applyFill="1"/>
    <xf numFmtId="0" fontId="59" fillId="0" borderId="0" xfId="51" applyFont="1" applyFill="1" applyAlignment="1"/>
    <xf numFmtId="3" fontId="59" fillId="0" borderId="0" xfId="51" applyNumberFormat="1" applyFont="1" applyFill="1" applyAlignment="1"/>
    <xf numFmtId="0" fontId="16" fillId="0" borderId="0" xfId="51" applyFont="1" applyFill="1" applyAlignment="1">
      <alignment horizontal="center"/>
    </xf>
    <xf numFmtId="3" fontId="54" fillId="0" borderId="0" xfId="51" applyNumberFormat="1" applyFont="1" applyFill="1"/>
    <xf numFmtId="0" fontId="54" fillId="0" borderId="0" xfId="51" applyFont="1" applyFill="1"/>
    <xf numFmtId="164" fontId="16" fillId="0" borderId="68" xfId="67" applyNumberFormat="1" applyFont="1" applyBorder="1" applyAlignment="1">
      <alignment vertical="center"/>
    </xf>
    <xf numFmtId="4" fontId="16" fillId="0" borderId="68" xfId="67" applyNumberFormat="1" applyFont="1" applyBorder="1" applyAlignment="1">
      <alignment vertical="center"/>
    </xf>
    <xf numFmtId="165" fontId="16" fillId="0" borderId="55" xfId="67" applyNumberFormat="1" applyFont="1" applyBorder="1" applyAlignment="1">
      <alignment vertical="center"/>
    </xf>
    <xf numFmtId="3" fontId="16" fillId="0" borderId="68" xfId="67" applyNumberFormat="1" applyFont="1" applyBorder="1" applyAlignment="1">
      <alignment vertical="center"/>
    </xf>
    <xf numFmtId="3" fontId="16" fillId="0" borderId="14" xfId="67" applyNumberFormat="1" applyFont="1" applyBorder="1" applyAlignment="1">
      <alignment vertical="center"/>
    </xf>
    <xf numFmtId="3" fontId="16" fillId="0" borderId="18" xfId="67" applyNumberFormat="1" applyFont="1" applyBorder="1" applyAlignment="1">
      <alignment vertical="center"/>
    </xf>
    <xf numFmtId="164" fontId="16" fillId="0" borderId="7" xfId="67" applyNumberFormat="1" applyFont="1" applyFill="1" applyBorder="1" applyAlignment="1">
      <alignment horizontal="left" vertical="center" wrapText="1"/>
    </xf>
    <xf numFmtId="164" fontId="16" fillId="0" borderId="10" xfId="67" applyNumberFormat="1" applyFont="1" applyFill="1" applyBorder="1" applyAlignment="1">
      <alignment horizontal="left" vertical="center" wrapText="1"/>
    </xf>
    <xf numFmtId="164" fontId="16" fillId="0" borderId="10" xfId="67" applyNumberFormat="1" applyFont="1" applyFill="1" applyBorder="1" applyAlignment="1">
      <alignment horizontal="left" vertical="center"/>
    </xf>
    <xf numFmtId="164" fontId="57" fillId="0" borderId="1" xfId="67" applyNumberFormat="1" applyFont="1" applyFill="1" applyBorder="1" applyAlignment="1">
      <alignment vertical="center" wrapText="1"/>
    </xf>
    <xf numFmtId="0" fontId="59" fillId="0" borderId="0" xfId="170" applyFont="1" applyAlignment="1">
      <alignment horizontal="center"/>
    </xf>
    <xf numFmtId="164" fontId="0" fillId="0" borderId="25" xfId="0" applyNumberFormat="1" applyFill="1" applyBorder="1" applyAlignment="1" applyProtection="1">
      <alignment vertical="center" wrapText="1"/>
    </xf>
    <xf numFmtId="164" fontId="0" fillId="0" borderId="25" xfId="0" applyNumberFormat="1" applyFont="1" applyFill="1" applyBorder="1" applyAlignment="1" applyProtection="1">
      <alignment horizontal="left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4"/>
    </xf>
    <xf numFmtId="0" fontId="23" fillId="0" borderId="25" xfId="1" applyFont="1" applyFill="1" applyBorder="1" applyAlignment="1" applyProtection="1">
      <alignment horizontal="left" vertical="center" wrapText="1" indent="8"/>
    </xf>
    <xf numFmtId="0" fontId="0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/>
    </xf>
    <xf numFmtId="0" fontId="11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2"/>
    </xf>
    <xf numFmtId="164" fontId="0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ont="1" applyFill="1" applyBorder="1" applyAlignment="1" applyProtection="1">
      <alignment vertical="center" wrapText="1"/>
      <protection locked="0"/>
    </xf>
    <xf numFmtId="164" fontId="23" fillId="0" borderId="25" xfId="0" applyNumberFormat="1" applyFont="1" applyFill="1" applyBorder="1" applyAlignment="1" applyProtection="1">
      <alignment vertical="center" wrapText="1"/>
      <protection locked="0"/>
    </xf>
    <xf numFmtId="3" fontId="0" fillId="0" borderId="79" xfId="0" applyNumberFormat="1" applyFont="1" applyBorder="1" applyAlignment="1" applyProtection="1">
      <alignment horizontal="right" vertical="center" indent="1"/>
      <protection locked="0"/>
    </xf>
    <xf numFmtId="3" fontId="0" fillId="0" borderId="78" xfId="0" applyNumberFormat="1" applyFont="1" applyBorder="1" applyAlignment="1" applyProtection="1">
      <alignment horizontal="right" vertical="center" indent="1"/>
      <protection locked="0"/>
    </xf>
    <xf numFmtId="3" fontId="16" fillId="0" borderId="9" xfId="2" applyNumberFormat="1" applyFont="1" applyBorder="1" applyAlignment="1">
      <alignment horizontal="right"/>
    </xf>
    <xf numFmtId="9" fontId="70" fillId="0" borderId="0" xfId="1" applyNumberFormat="1" applyFont="1" applyFill="1" applyProtection="1"/>
    <xf numFmtId="164" fontId="20" fillId="0" borderId="7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0" fontId="118" fillId="0" borderId="0" xfId="0" applyFont="1" applyFill="1" applyProtection="1"/>
    <xf numFmtId="0" fontId="119" fillId="0" borderId="0" xfId="0" applyFont="1" applyFill="1" applyProtection="1"/>
    <xf numFmtId="0" fontId="0" fillId="0" borderId="0" xfId="0" applyFill="1" applyProtection="1"/>
    <xf numFmtId="0" fontId="98" fillId="0" borderId="0" xfId="0" applyFont="1" applyFill="1" applyProtection="1">
      <protection locked="0"/>
    </xf>
    <xf numFmtId="0" fontId="97" fillId="0" borderId="0" xfId="0" applyFont="1" applyFill="1" applyProtection="1">
      <protection locked="0"/>
    </xf>
    <xf numFmtId="0" fontId="97" fillId="0" borderId="0" xfId="0" applyFont="1" applyFill="1" applyProtection="1"/>
    <xf numFmtId="0" fontId="89" fillId="0" borderId="0" xfId="0" applyFont="1" applyFill="1" applyAlignment="1" applyProtection="1">
      <alignment horizontal="right"/>
    </xf>
    <xf numFmtId="0" fontId="95" fillId="0" borderId="84" xfId="0" applyFont="1" applyFill="1" applyBorder="1" applyAlignment="1" applyProtection="1">
      <alignment horizontal="center" vertical="center" wrapText="1"/>
    </xf>
    <xf numFmtId="0" fontId="95" fillId="0" borderId="85" xfId="0" applyFont="1" applyFill="1" applyBorder="1" applyAlignment="1" applyProtection="1">
      <alignment horizontal="center" vertical="center" wrapText="1"/>
    </xf>
    <xf numFmtId="0" fontId="95" fillId="0" borderId="86" xfId="0" applyFont="1" applyFill="1" applyBorder="1" applyAlignment="1" applyProtection="1">
      <alignment horizontal="center" vertical="center" wrapText="1"/>
    </xf>
    <xf numFmtId="0" fontId="91" fillId="0" borderId="87" xfId="0" applyFont="1" applyFill="1" applyBorder="1" applyAlignment="1" applyProtection="1">
      <alignment horizontal="center" vertical="center"/>
    </xf>
    <xf numFmtId="0" fontId="91" fillId="0" borderId="47" xfId="0" applyFont="1" applyFill="1" applyBorder="1" applyAlignment="1" applyProtection="1">
      <alignment vertical="center" wrapText="1"/>
    </xf>
    <xf numFmtId="164" fontId="91" fillId="0" borderId="47" xfId="0" applyNumberFormat="1" applyFont="1" applyFill="1" applyBorder="1" applyAlignment="1" applyProtection="1">
      <alignment vertical="center"/>
      <protection locked="0"/>
    </xf>
    <xf numFmtId="164" fontId="28" fillId="0" borderId="88" xfId="0" applyNumberFormat="1" applyFont="1" applyFill="1" applyBorder="1" applyAlignment="1" applyProtection="1">
      <alignment vertical="center"/>
    </xf>
    <xf numFmtId="0" fontId="91" fillId="0" borderId="89" xfId="0" applyFont="1" applyFill="1" applyBorder="1" applyAlignment="1" applyProtection="1">
      <alignment horizontal="center" vertical="center"/>
    </xf>
    <xf numFmtId="0" fontId="91" fillId="0" borderId="25" xfId="0" applyFont="1" applyFill="1" applyBorder="1" applyAlignment="1" applyProtection="1">
      <alignment vertical="center" wrapText="1"/>
    </xf>
    <xf numFmtId="164" fontId="91" fillId="0" borderId="25" xfId="0" applyNumberFormat="1" applyFont="1" applyFill="1" applyBorder="1" applyAlignment="1" applyProtection="1">
      <alignment vertical="center"/>
      <protection locked="0"/>
    </xf>
    <xf numFmtId="164" fontId="28" fillId="0" borderId="78" xfId="0" applyNumberFormat="1" applyFont="1" applyFill="1" applyBorder="1" applyAlignment="1" applyProtection="1">
      <alignment vertical="center"/>
    </xf>
    <xf numFmtId="0" fontId="91" fillId="0" borderId="90" xfId="0" applyFont="1" applyFill="1" applyBorder="1" applyAlignment="1" applyProtection="1">
      <alignment horizontal="center" vertical="center"/>
    </xf>
    <xf numFmtId="0" fontId="91" fillId="0" borderId="29" xfId="0" applyFont="1" applyFill="1" applyBorder="1" applyAlignment="1" applyProtection="1">
      <alignment vertical="center" wrapText="1"/>
    </xf>
    <xf numFmtId="164" fontId="91" fillId="0" borderId="29" xfId="0" applyNumberFormat="1" applyFont="1" applyFill="1" applyBorder="1" applyAlignment="1" applyProtection="1">
      <alignment vertical="center"/>
      <protection locked="0"/>
    </xf>
    <xf numFmtId="164" fontId="28" fillId="0" borderId="91" xfId="0" applyNumberFormat="1" applyFont="1" applyFill="1" applyBorder="1" applyAlignment="1" applyProtection="1">
      <alignment vertical="center"/>
    </xf>
    <xf numFmtId="0" fontId="28" fillId="0" borderId="84" xfId="0" applyFont="1" applyFill="1" applyBorder="1" applyAlignment="1" applyProtection="1">
      <alignment horizontal="center" vertical="center"/>
    </xf>
    <xf numFmtId="0" fontId="90" fillId="0" borderId="85" xfId="0" applyFont="1" applyFill="1" applyBorder="1" applyAlignment="1" applyProtection="1">
      <alignment vertical="center" wrapText="1"/>
    </xf>
    <xf numFmtId="164" fontId="28" fillId="0" borderId="85" xfId="0" applyNumberFormat="1" applyFont="1" applyFill="1" applyBorder="1" applyAlignment="1" applyProtection="1">
      <alignment vertical="center"/>
    </xf>
    <xf numFmtId="164" fontId="28" fillId="0" borderId="86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horizontal="center"/>
    </xf>
    <xf numFmtId="10" fontId="0" fillId="0" borderId="0" xfId="212" applyNumberFormat="1" applyFont="1" applyFill="1" applyAlignment="1" applyProtection="1">
      <alignment vertical="center" wrapText="1"/>
    </xf>
    <xf numFmtId="0" fontId="20" fillId="0" borderId="18" xfId="51" applyFont="1" applyFill="1" applyBorder="1" applyAlignment="1">
      <alignment horizontal="center" vertical="center" wrapText="1"/>
    </xf>
    <xf numFmtId="0" fontId="20" fillId="0" borderId="14" xfId="51" applyFont="1" applyFill="1" applyBorder="1" applyAlignment="1">
      <alignment horizontal="center" vertical="center"/>
    </xf>
    <xf numFmtId="1" fontId="16" fillId="0" borderId="8" xfId="51" applyNumberFormat="1" applyFont="1" applyFill="1" applyBorder="1" applyAlignment="1">
      <alignment vertical="center"/>
    </xf>
    <xf numFmtId="3" fontId="20" fillId="0" borderId="12" xfId="51" applyNumberFormat="1" applyFont="1" applyFill="1" applyBorder="1" applyAlignment="1">
      <alignment vertical="center"/>
    </xf>
    <xf numFmtId="166" fontId="7" fillId="0" borderId="0" xfId="1" applyNumberFormat="1" applyFont="1" applyFill="1" applyAlignment="1" applyProtection="1">
      <alignment horizontal="right" vertical="center" indent="1"/>
    </xf>
    <xf numFmtId="0" fontId="57" fillId="0" borderId="92" xfId="48" applyFont="1" applyBorder="1" applyAlignment="1">
      <alignment horizontal="center" vertical="center"/>
    </xf>
    <xf numFmtId="0" fontId="57" fillId="0" borderId="93" xfId="48" applyFont="1" applyBorder="1" applyAlignment="1">
      <alignment horizontal="center" vertical="center"/>
    </xf>
    <xf numFmtId="0" fontId="59" fillId="0" borderId="89" xfId="48" applyFont="1" applyBorder="1" applyAlignment="1">
      <alignment horizontal="center" vertical="center"/>
    </xf>
    <xf numFmtId="166" fontId="59" fillId="0" borderId="94" xfId="35" applyNumberFormat="1" applyFont="1" applyBorder="1" applyAlignment="1">
      <alignment vertical="center"/>
    </xf>
    <xf numFmtId="166" fontId="59" fillId="0" borderId="97" xfId="35" applyNumberFormat="1" applyFont="1" applyBorder="1" applyAlignment="1">
      <alignment vertical="center"/>
    </xf>
    <xf numFmtId="0" fontId="59" fillId="0" borderId="98" xfId="48" applyFont="1" applyBorder="1" applyAlignment="1">
      <alignment horizontal="center" vertical="center" wrapText="1"/>
    </xf>
    <xf numFmtId="166" fontId="59" fillId="0" borderId="100" xfId="35" applyNumberFormat="1" applyFont="1" applyBorder="1" applyAlignment="1">
      <alignment horizontal="center" vertical="center" wrapText="1"/>
    </xf>
    <xf numFmtId="0" fontId="57" fillId="0" borderId="101" xfId="48" applyFont="1" applyBorder="1" applyAlignment="1">
      <alignment horizontal="center" vertical="center"/>
    </xf>
    <xf numFmtId="0" fontId="59" fillId="0" borderId="102" xfId="48" applyFont="1" applyBorder="1" applyAlignment="1">
      <alignment horizontal="center" vertical="center"/>
    </xf>
    <xf numFmtId="166" fontId="59" fillId="0" borderId="105" xfId="35" applyNumberFormat="1" applyFont="1" applyBorder="1" applyAlignment="1">
      <alignment vertical="center"/>
    </xf>
    <xf numFmtId="0" fontId="7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left" vertical="center" wrapText="1" inden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left" vertical="center" wrapText="1" indent="6"/>
    </xf>
    <xf numFmtId="164" fontId="7" fillId="0" borderId="0" xfId="1" applyNumberFormat="1" applyFont="1" applyFill="1" applyProtection="1"/>
    <xf numFmtId="0" fontId="7" fillId="0" borderId="0" xfId="1" applyFont="1" applyFill="1" applyAlignment="1" applyProtection="1"/>
    <xf numFmtId="166" fontId="7" fillId="0" borderId="0" xfId="1" applyNumberFormat="1" applyFont="1" applyFill="1" applyProtection="1"/>
    <xf numFmtId="164" fontId="16" fillId="0" borderId="0" xfId="159" applyNumberFormat="1" applyFont="1" applyFill="1" applyBorder="1" applyAlignment="1">
      <alignment vertical="center" wrapText="1"/>
    </xf>
    <xf numFmtId="164" fontId="48" fillId="0" borderId="0" xfId="159" applyNumberFormat="1" applyFont="1" applyFill="1" applyAlignment="1">
      <alignment vertical="center"/>
    </xf>
    <xf numFmtId="3" fontId="16" fillId="0" borderId="62" xfId="0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Fill="1" applyBorder="1" applyAlignment="1" applyProtection="1">
      <alignment horizontal="right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16" fillId="0" borderId="0" xfId="159" applyNumberFormat="1" applyFont="1" applyFill="1" applyBorder="1" applyAlignment="1">
      <alignment horizontal="left" vertical="center"/>
    </xf>
    <xf numFmtId="164" fontId="20" fillId="0" borderId="0" xfId="159" applyNumberFormat="1" applyFont="1" applyFill="1" applyBorder="1" applyAlignment="1">
      <alignment horizontal="left" vertical="center" wrapText="1"/>
    </xf>
    <xf numFmtId="164" fontId="16" fillId="0" borderId="0" xfId="159" applyNumberFormat="1" applyFont="1" applyFill="1" applyBorder="1" applyAlignment="1">
      <alignment horizontal="left" vertical="center" wrapText="1"/>
    </xf>
    <xf numFmtId="10" fontId="16" fillId="0" borderId="0" xfId="159" applyNumberFormat="1" applyFont="1" applyFill="1" applyBorder="1" applyAlignment="1">
      <alignment horizontal="left" vertical="center"/>
    </xf>
    <xf numFmtId="164" fontId="98" fillId="0" borderId="24" xfId="1" applyNumberFormat="1" applyFont="1" applyFill="1" applyBorder="1" applyAlignment="1" applyProtection="1">
      <alignment horizontal="center" vertical="center"/>
    </xf>
    <xf numFmtId="164" fontId="69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119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2" fillId="0" borderId="0" xfId="0" applyFont="1" applyFill="1" applyBorder="1" applyAlignment="1" applyProtection="1">
      <alignment horizontal="center"/>
    </xf>
    <xf numFmtId="0" fontId="11" fillId="0" borderId="0" xfId="169" applyFont="1" applyFill="1" applyProtection="1"/>
    <xf numFmtId="0" fontId="11" fillId="0" borderId="0" xfId="169" applyFont="1" applyFill="1" applyProtection="1">
      <protection locked="0"/>
    </xf>
    <xf numFmtId="164" fontId="11" fillId="0" borderId="0" xfId="169" applyNumberFormat="1" applyFont="1" applyFill="1" applyProtection="1">
      <protection locked="0"/>
    </xf>
    <xf numFmtId="0" fontId="57" fillId="0" borderId="30" xfId="0" applyFont="1" applyFill="1" applyBorder="1" applyAlignment="1">
      <alignment vertical="center" wrapText="1"/>
    </xf>
    <xf numFmtId="0" fontId="57" fillId="0" borderId="32" xfId="0" applyFont="1" applyFill="1" applyBorder="1" applyAlignment="1">
      <alignment vertical="center" wrapText="1"/>
    </xf>
    <xf numFmtId="0" fontId="16" fillId="0" borderId="32" xfId="0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left" vertical="center" indent="2"/>
    </xf>
    <xf numFmtId="0" fontId="18" fillId="0" borderId="32" xfId="0" applyFont="1" applyFill="1" applyBorder="1" applyAlignment="1">
      <alignment horizontal="center" vertical="center"/>
    </xf>
    <xf numFmtId="0" fontId="57" fillId="0" borderId="32" xfId="0" applyFont="1" applyFill="1" applyBorder="1" applyAlignment="1">
      <alignment horizontal="left" vertical="center"/>
    </xf>
    <xf numFmtId="0" fontId="57" fillId="0" borderId="48" xfId="0" applyFont="1" applyFill="1" applyBorder="1" applyAlignment="1">
      <alignment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vertical="center" wrapText="1"/>
    </xf>
    <xf numFmtId="0" fontId="16" fillId="0" borderId="32" xfId="0" applyFont="1" applyFill="1" applyBorder="1" applyAlignment="1">
      <alignment vertical="center" wrapText="1"/>
    </xf>
    <xf numFmtId="0" fontId="16" fillId="0" borderId="48" xfId="0" applyFont="1" applyFill="1" applyBorder="1" applyAlignment="1">
      <alignment vertical="center" wrapText="1"/>
    </xf>
    <xf numFmtId="0" fontId="16" fillId="0" borderId="36" xfId="0" applyFont="1" applyFill="1" applyBorder="1" applyAlignment="1">
      <alignment vertical="center" wrapText="1"/>
    </xf>
    <xf numFmtId="0" fontId="16" fillId="0" borderId="36" xfId="0" applyFont="1" applyFill="1" applyBorder="1" applyAlignment="1">
      <alignment vertical="center"/>
    </xf>
    <xf numFmtId="0" fontId="16" fillId="0" borderId="36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left" vertical="center" indent="2"/>
    </xf>
    <xf numFmtId="0" fontId="16" fillId="0" borderId="32" xfId="0" applyFont="1" applyFill="1" applyBorder="1" applyAlignment="1">
      <alignment horizontal="left" vertical="center"/>
    </xf>
    <xf numFmtId="0" fontId="16" fillId="0" borderId="48" xfId="0" applyFont="1" applyFill="1" applyBorder="1" applyAlignment="1">
      <alignment vertical="center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164" fontId="17" fillId="0" borderId="57" xfId="1" applyNumberFormat="1" applyFont="1" applyFill="1" applyBorder="1" applyAlignment="1" applyProtection="1">
      <alignment horizontal="right" vertical="center" wrapText="1"/>
    </xf>
    <xf numFmtId="164" fontId="17" fillId="0" borderId="8" xfId="1" applyNumberFormat="1" applyFont="1" applyFill="1" applyBorder="1" applyAlignment="1" applyProtection="1">
      <alignment horizontal="right" vertical="center" wrapText="1"/>
    </xf>
    <xf numFmtId="164" fontId="17" fillId="0" borderId="77" xfId="1" applyNumberFormat="1" applyFont="1" applyFill="1" applyBorder="1" applyAlignment="1" applyProtection="1">
      <alignment horizontal="right" vertical="center" wrapText="1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77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/>
    </xf>
    <xf numFmtId="164" fontId="19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 indent="6"/>
    </xf>
    <xf numFmtId="0" fontId="16" fillId="0" borderId="11" xfId="0" applyFont="1" applyFill="1" applyBorder="1" applyAlignment="1" applyProtection="1">
      <alignment horizontal="center" vertical="center" wrapText="1"/>
    </xf>
    <xf numFmtId="3" fontId="16" fillId="0" borderId="72" xfId="0" applyNumberFormat="1" applyFont="1" applyFill="1" applyBorder="1" applyAlignment="1" applyProtection="1">
      <alignment horizontal="right" vertical="center" wrapText="1"/>
    </xf>
    <xf numFmtId="164" fontId="19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horizontal="left" wrapText="1"/>
    </xf>
    <xf numFmtId="3" fontId="16" fillId="0" borderId="62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left" wrapText="1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7" xfId="1" applyNumberFormat="1" applyFont="1" applyFill="1" applyBorder="1" applyAlignment="1" applyProtection="1">
      <alignment vertical="center" wrapText="1"/>
      <protection locked="0"/>
    </xf>
    <xf numFmtId="3" fontId="16" fillId="0" borderId="57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 indent="7"/>
    </xf>
    <xf numFmtId="0" fontId="18" fillId="0" borderId="11" xfId="0" applyFont="1" applyFill="1" applyBorder="1" applyAlignment="1" applyProtection="1">
      <alignment horizontal="left" vertical="center" wrapText="1" indent="7"/>
    </xf>
    <xf numFmtId="3" fontId="16" fillId="0" borderId="72" xfId="0" applyNumberFormat="1" applyFont="1" applyFill="1" applyBorder="1" applyAlignment="1" applyProtection="1">
      <alignment horizontal="center" vertical="center" wrapTex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3" fontId="18" fillId="0" borderId="57" xfId="0" applyNumberFormat="1" applyFont="1" applyFill="1" applyBorder="1" applyAlignment="1" applyProtection="1">
      <alignment horizontal="right" vertical="center" wrapText="1"/>
    </xf>
    <xf numFmtId="3" fontId="18" fillId="0" borderId="8" xfId="0" applyNumberFormat="1" applyFont="1" applyFill="1" applyBorder="1" applyAlignment="1" applyProtection="1">
      <alignment horizontal="right" vertical="center" wrapText="1"/>
    </xf>
    <xf numFmtId="164" fontId="19" fillId="0" borderId="77" xfId="1" applyNumberFormat="1" applyFont="1" applyFill="1" applyBorder="1" applyAlignment="1" applyProtection="1">
      <alignment vertical="center" wrapText="1"/>
      <protection locked="0"/>
    </xf>
    <xf numFmtId="3" fontId="16" fillId="0" borderId="8" xfId="0" applyNumberFormat="1" applyFont="1" applyFill="1" applyBorder="1" applyAlignment="1" applyProtection="1">
      <alignment horizontal="right" vertical="center" wrapText="1"/>
    </xf>
    <xf numFmtId="0" fontId="16" fillId="0" borderId="11" xfId="0" applyFont="1" applyFill="1" applyBorder="1" applyAlignment="1" applyProtection="1">
      <alignment horizontal="left" wrapText="1"/>
    </xf>
    <xf numFmtId="0" fontId="16" fillId="0" borderId="11" xfId="0" applyFont="1" applyFill="1" applyBorder="1" applyAlignment="1" applyProtection="1">
      <alignment horizontal="center" wrapText="1"/>
    </xf>
    <xf numFmtId="3" fontId="16" fillId="0" borderId="72" xfId="0" applyNumberFormat="1" applyFont="1" applyFill="1" applyBorder="1" applyAlignment="1" applyProtection="1">
      <alignment horizontal="right" wrapText="1"/>
    </xf>
    <xf numFmtId="0" fontId="16" fillId="0" borderId="14" xfId="0" applyFont="1" applyFill="1" applyBorder="1" applyAlignment="1" applyProtection="1">
      <alignment horizontal="left" wrapText="1"/>
    </xf>
    <xf numFmtId="0" fontId="16" fillId="0" borderId="14" xfId="0" applyFont="1" applyFill="1" applyBorder="1" applyAlignment="1" applyProtection="1">
      <alignment horizontal="center" wrapText="1"/>
    </xf>
    <xf numFmtId="3" fontId="16" fillId="0" borderId="75" xfId="0" applyNumberFormat="1" applyFont="1" applyFill="1" applyBorder="1" applyAlignment="1" applyProtection="1">
      <alignment horizontal="right" wrapText="1"/>
    </xf>
    <xf numFmtId="0" fontId="16" fillId="0" borderId="8" xfId="0" applyFont="1" applyFill="1" applyBorder="1" applyAlignment="1" applyProtection="1">
      <alignment horizontal="center" wrapText="1"/>
    </xf>
    <xf numFmtId="3" fontId="16" fillId="0" borderId="57" xfId="0" applyNumberFormat="1" applyFont="1" applyFill="1" applyBorder="1" applyAlignment="1" applyProtection="1">
      <alignment horizontal="right" wrapText="1"/>
    </xf>
    <xf numFmtId="0" fontId="16" fillId="0" borderId="11" xfId="0" applyFont="1" applyFill="1" applyBorder="1" applyAlignment="1" applyProtection="1">
      <alignment horizontal="left" vertical="center" wrapText="1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horizontal="center" wrapText="1"/>
    </xf>
    <xf numFmtId="3" fontId="16" fillId="0" borderId="62" xfId="0" applyNumberFormat="1" applyFont="1" applyFill="1" applyBorder="1" applyAlignment="1" applyProtection="1">
      <alignment horizontal="right" wrapText="1"/>
    </xf>
    <xf numFmtId="0" fontId="16" fillId="0" borderId="2" xfId="0" applyFont="1" applyFill="1" applyBorder="1" applyAlignment="1" applyProtection="1">
      <alignment horizontal="center" wrapText="1"/>
    </xf>
    <xf numFmtId="0" fontId="16" fillId="0" borderId="14" xfId="0" applyFont="1" applyFill="1" applyBorder="1" applyAlignment="1" applyProtection="1">
      <alignment horizontal="left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3" fontId="16" fillId="0" borderId="11" xfId="0" applyNumberFormat="1" applyFont="1" applyFill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3" fontId="16" fillId="0" borderId="5" xfId="0" applyNumberFormat="1" applyFont="1" applyFill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Fill="1" applyBorder="1" applyAlignment="1" applyProtection="1">
      <alignment horizontal="left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164" fontId="15" fillId="0" borderId="77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left" wrapText="1" indent="5"/>
    </xf>
    <xf numFmtId="0" fontId="18" fillId="0" borderId="11" xfId="0" applyFont="1" applyFill="1" applyBorder="1" applyAlignment="1" applyProtection="1">
      <alignment horizontal="left" vertical="center" wrapText="1" indent="5"/>
    </xf>
    <xf numFmtId="0" fontId="20" fillId="0" borderId="2" xfId="0" applyFont="1" applyFill="1" applyBorder="1" applyAlignment="1" applyProtection="1">
      <alignment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3" fontId="18" fillId="0" borderId="18" xfId="0" applyNumberFormat="1" applyFont="1" applyFill="1" applyBorder="1" applyAlignment="1" applyProtection="1">
      <alignment horizontal="right" vertical="center" wrapText="1"/>
    </xf>
    <xf numFmtId="164" fontId="20" fillId="0" borderId="3" xfId="0" quotePrefix="1" applyNumberFormat="1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left" vertical="center" wrapText="1" indent="1"/>
    </xf>
    <xf numFmtId="3" fontId="20" fillId="0" borderId="61" xfId="0" applyNumberFormat="1" applyFont="1" applyFill="1" applyBorder="1" applyAlignment="1" applyProtection="1">
      <alignment vertical="center" wrapText="1"/>
    </xf>
    <xf numFmtId="0" fontId="11" fillId="0" borderId="14" xfId="1" applyFont="1" applyFill="1" applyBorder="1" applyAlignment="1" applyProtection="1">
      <alignment horizontal="left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3" fontId="11" fillId="0" borderId="14" xfId="1" applyNumberFormat="1" applyFont="1" applyFill="1" applyBorder="1" applyAlignment="1" applyProtection="1">
      <alignment horizontal="righ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164" fontId="20" fillId="0" borderId="2" xfId="159" applyNumberFormat="1" applyFont="1" applyFill="1" applyBorder="1" applyAlignment="1">
      <alignment horizontal="right" vertical="center"/>
    </xf>
    <xf numFmtId="164" fontId="20" fillId="0" borderId="61" xfId="159" applyNumberFormat="1" applyFont="1" applyFill="1" applyBorder="1" applyAlignment="1">
      <alignment horizontal="right" vertical="center"/>
    </xf>
    <xf numFmtId="164" fontId="20" fillId="0" borderId="3" xfId="159" applyNumberFormat="1" applyFont="1" applyFill="1" applyBorder="1" applyAlignment="1">
      <alignment horizontal="right" vertical="center"/>
    </xf>
    <xf numFmtId="164" fontId="20" fillId="0" borderId="2" xfId="159" applyNumberFormat="1" applyFont="1" applyFill="1" applyBorder="1" applyAlignment="1">
      <alignment vertical="center" wrapText="1"/>
    </xf>
    <xf numFmtId="164" fontId="20" fillId="0" borderId="3" xfId="159" applyNumberFormat="1" applyFont="1" applyFill="1" applyBorder="1" applyAlignment="1">
      <alignment vertical="center" wrapText="1"/>
    </xf>
    <xf numFmtId="164" fontId="57" fillId="0" borderId="0" xfId="159" applyNumberFormat="1" applyFont="1" applyFill="1" applyAlignment="1">
      <alignment vertical="center"/>
    </xf>
    <xf numFmtId="167" fontId="0" fillId="0" borderId="0" xfId="0" applyNumberFormat="1" applyFill="1" applyAlignment="1" applyProtection="1">
      <alignment vertical="center" wrapText="1"/>
    </xf>
    <xf numFmtId="0" fontId="63" fillId="0" borderId="56" xfId="176" applyFont="1" applyBorder="1" applyAlignment="1">
      <alignment horizontal="center" vertical="center" wrapText="1"/>
    </xf>
    <xf numFmtId="0" fontId="109" fillId="0" borderId="65" xfId="0" applyFont="1" applyBorder="1" applyAlignment="1">
      <alignment horizontal="center" vertical="center" wrapText="1"/>
    </xf>
    <xf numFmtId="0" fontId="109" fillId="0" borderId="66" xfId="0" applyFont="1" applyBorder="1" applyAlignment="1">
      <alignment horizontal="center" vertical="center" wrapText="1"/>
    </xf>
    <xf numFmtId="0" fontId="109" fillId="0" borderId="73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0" fontId="109" fillId="0" borderId="71" xfId="0" applyFont="1" applyBorder="1" applyAlignment="1">
      <alignment horizontal="center" vertical="center" wrapText="1"/>
    </xf>
    <xf numFmtId="0" fontId="13" fillId="0" borderId="75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0" fontId="13" fillId="0" borderId="63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164" fontId="62" fillId="0" borderId="0" xfId="0" applyNumberFormat="1" applyFont="1" applyFill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Border="1" applyAlignment="1">
      <alignment horizontal="center" vertical="center" wrapText="1"/>
    </xf>
    <xf numFmtId="0" fontId="61" fillId="0" borderId="0" xfId="51" applyFont="1" applyBorder="1" applyAlignment="1">
      <alignment horizontal="center" vertical="center"/>
    </xf>
    <xf numFmtId="0" fontId="64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Fill="1" applyBorder="1" applyAlignment="1">
      <alignment horizontal="center" vertical="center" wrapText="1"/>
    </xf>
    <xf numFmtId="0" fontId="20" fillId="0" borderId="18" xfId="51" applyFont="1" applyFill="1" applyBorder="1" applyAlignment="1">
      <alignment horizontal="center" vertical="center" wrapText="1"/>
    </xf>
    <xf numFmtId="0" fontId="20" fillId="0" borderId="5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horizontal="center" vertical="center"/>
    </xf>
    <xf numFmtId="0" fontId="20" fillId="0" borderId="15" xfId="51" applyFont="1" applyFill="1" applyBorder="1" applyAlignment="1">
      <alignment horizontal="center" vertical="center"/>
    </xf>
    <xf numFmtId="164" fontId="61" fillId="0" borderId="0" xfId="0" applyNumberFormat="1" applyFont="1" applyFill="1" applyAlignment="1">
      <alignment horizontal="center" vertical="center" wrapText="1"/>
    </xf>
    <xf numFmtId="0" fontId="20" fillId="0" borderId="26" xfId="144" applyFont="1" applyFill="1" applyBorder="1" applyAlignment="1">
      <alignment horizontal="center" vertical="center" wrapText="1"/>
    </xf>
    <xf numFmtId="0" fontId="20" fillId="0" borderId="37" xfId="144" applyFont="1" applyFill="1" applyBorder="1" applyAlignment="1">
      <alignment horizontal="center" vertical="center" wrapText="1"/>
    </xf>
    <xf numFmtId="0" fontId="20" fillId="0" borderId="83" xfId="144" applyFont="1" applyFill="1" applyBorder="1" applyAlignment="1">
      <alignment horizontal="center" vertical="center" wrapText="1"/>
    </xf>
    <xf numFmtId="0" fontId="20" fillId="0" borderId="14" xfId="144" applyFont="1" applyFill="1" applyBorder="1" applyAlignment="1">
      <alignment horizontal="center" vertical="center" wrapText="1"/>
    </xf>
    <xf numFmtId="0" fontId="20" fillId="0" borderId="8" xfId="144" applyFont="1" applyFill="1" applyBorder="1" applyAlignment="1">
      <alignment horizontal="center" vertical="center" wrapText="1"/>
    </xf>
    <xf numFmtId="0" fontId="20" fillId="0" borderId="18" xfId="144" applyFont="1" applyFill="1" applyBorder="1" applyAlignment="1">
      <alignment horizontal="center" vertical="center" wrapText="1"/>
    </xf>
    <xf numFmtId="0" fontId="20" fillId="0" borderId="19" xfId="144" applyFont="1" applyFill="1" applyBorder="1" applyAlignment="1">
      <alignment horizontal="center" vertical="center" wrapText="1"/>
    </xf>
    <xf numFmtId="0" fontId="20" fillId="0" borderId="55" xfId="144" applyFont="1" applyFill="1" applyBorder="1" applyAlignment="1">
      <alignment horizontal="center" vertical="center" wrapText="1"/>
    </xf>
    <xf numFmtId="0" fontId="20" fillId="0" borderId="70" xfId="144" applyFont="1" applyFill="1" applyBorder="1" applyAlignment="1">
      <alignment horizontal="center" vertical="center" wrapText="1"/>
    </xf>
    <xf numFmtId="0" fontId="61" fillId="0" borderId="95" xfId="48" applyFont="1" applyBorder="1" applyAlignment="1">
      <alignment horizontal="center" vertical="center"/>
    </xf>
    <xf numFmtId="0" fontId="61" fillId="0" borderId="96" xfId="48" applyFont="1" applyBorder="1" applyAlignment="1">
      <alignment horizontal="center" vertical="center"/>
    </xf>
    <xf numFmtId="0" fontId="65" fillId="0" borderId="0" xfId="48" applyFont="1" applyBorder="1"/>
    <xf numFmtId="0" fontId="59" fillId="0" borderId="74" xfId="48" applyFont="1" applyBorder="1" applyAlignment="1">
      <alignment horizontal="left" vertical="center"/>
    </xf>
    <xf numFmtId="0" fontId="59" fillId="0" borderId="2" xfId="48" applyFont="1" applyBorder="1" applyAlignment="1">
      <alignment horizontal="left" vertical="center"/>
    </xf>
    <xf numFmtId="0" fontId="59" fillId="0" borderId="103" xfId="48" applyFont="1" applyBorder="1" applyAlignment="1">
      <alignment vertical="center"/>
    </xf>
    <xf numFmtId="0" fontId="59" fillId="0" borderId="104" xfId="48" applyFont="1" applyBorder="1" applyAlignment="1">
      <alignment vertical="center"/>
    </xf>
    <xf numFmtId="0" fontId="114" fillId="0" borderId="0" xfId="48" applyFont="1" applyAlignment="1">
      <alignment horizontal="center" vertical="center" wrapText="1"/>
    </xf>
    <xf numFmtId="0" fontId="114" fillId="0" borderId="0" xfId="48" applyFont="1" applyAlignment="1">
      <alignment horizontal="center" vertical="center"/>
    </xf>
    <xf numFmtId="0" fontId="59" fillId="0" borderId="99" xfId="48" applyFont="1" applyBorder="1" applyAlignment="1">
      <alignment horizontal="center" vertical="center" wrapText="1"/>
    </xf>
    <xf numFmtId="0" fontId="0" fillId="0" borderId="82" xfId="0" applyFont="1" applyBorder="1" applyAlignment="1" applyProtection="1">
      <alignment horizontal="left" vertical="center"/>
      <protection locked="0"/>
    </xf>
    <xf numFmtId="0" fontId="0" fillId="0" borderId="80" xfId="0" applyFont="1" applyBorder="1" applyAlignment="1" applyProtection="1">
      <alignment horizontal="left" vertical="center"/>
      <protection locked="0"/>
    </xf>
    <xf numFmtId="0" fontId="0" fillId="0" borderId="81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 indent="1"/>
      <protection locked="0"/>
    </xf>
    <xf numFmtId="0" fontId="0" fillId="0" borderId="64" xfId="0" applyFont="1" applyBorder="1" applyAlignment="1" applyProtection="1">
      <alignment horizontal="left" vertical="center" indent="1"/>
      <protection locked="0"/>
    </xf>
    <xf numFmtId="0" fontId="0" fillId="0" borderId="21" xfId="0" applyFont="1" applyBorder="1" applyAlignment="1" applyProtection="1">
      <alignment horizontal="left" vertical="center" indent="1"/>
      <protection locked="0"/>
    </xf>
    <xf numFmtId="0" fontId="61" fillId="0" borderId="0" xfId="176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Border="1" applyAlignment="1">
      <alignment horizontal="right"/>
    </xf>
    <xf numFmtId="164" fontId="59" fillId="0" borderId="1" xfId="67" applyNumberFormat="1" applyFont="1" applyBorder="1" applyAlignment="1">
      <alignment horizontal="center" vertical="center"/>
    </xf>
    <xf numFmtId="164" fontId="59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5" xfId="67" applyNumberFormat="1" applyFont="1" applyFill="1" applyBorder="1" applyAlignment="1">
      <alignment horizontal="center" vertical="center"/>
    </xf>
    <xf numFmtId="164" fontId="20" fillId="0" borderId="51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64" fontId="16" fillId="0" borderId="0" xfId="159" applyNumberFormat="1" applyFont="1" applyFill="1" applyBorder="1" applyAlignment="1">
      <alignment horizontal="left" vertical="center" wrapText="1"/>
    </xf>
    <xf numFmtId="10" fontId="16" fillId="0" borderId="0" xfId="159" applyNumberFormat="1" applyFont="1" applyFill="1" applyBorder="1" applyAlignment="1">
      <alignment horizontal="left" vertical="center"/>
    </xf>
    <xf numFmtId="14" fontId="16" fillId="0" borderId="0" xfId="159" applyNumberFormat="1" applyFont="1" applyFill="1" applyBorder="1" applyAlignment="1">
      <alignment horizontal="left" vertical="center"/>
    </xf>
    <xf numFmtId="0" fontId="16" fillId="0" borderId="0" xfId="159" applyNumberFormat="1" applyFont="1" applyFill="1" applyBorder="1" applyAlignment="1">
      <alignment horizontal="left" vertical="center"/>
    </xf>
    <xf numFmtId="164" fontId="20" fillId="0" borderId="0" xfId="159" applyNumberFormat="1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164" fontId="16" fillId="0" borderId="0" xfId="159" applyNumberFormat="1" applyFont="1" applyFill="1" applyBorder="1" applyAlignment="1">
      <alignment horizontal="right" vertical="center" wrapText="1"/>
    </xf>
    <xf numFmtId="0" fontId="62" fillId="0" borderId="0" xfId="0" applyFont="1" applyFill="1" applyBorder="1" applyAlignment="1" applyProtection="1">
      <alignment horizontal="center" vertical="center" wrapText="1"/>
      <protection locked="0"/>
    </xf>
    <xf numFmtId="0" fontId="62" fillId="0" borderId="0" xfId="0" applyFont="1" applyFill="1" applyBorder="1" applyAlignment="1" applyProtection="1">
      <alignment horizontal="center" vertical="center"/>
      <protection locked="0"/>
    </xf>
    <xf numFmtId="0" fontId="69" fillId="0" borderId="56" xfId="0" applyFont="1" applyFill="1" applyBorder="1" applyAlignment="1" applyProtection="1">
      <alignment horizontal="center" vertical="center" wrapText="1"/>
    </xf>
    <xf numFmtId="0" fontId="69" fillId="0" borderId="65" xfId="0" applyFont="1" applyFill="1" applyBorder="1" applyAlignment="1" applyProtection="1">
      <alignment horizontal="center" vertical="center" wrapText="1"/>
    </xf>
    <xf numFmtId="0" fontId="69" fillId="0" borderId="66" xfId="0" applyFont="1" applyFill="1" applyBorder="1" applyAlignment="1" applyProtection="1">
      <alignment horizontal="center" vertical="center" wrapText="1"/>
    </xf>
    <xf numFmtId="164" fontId="98" fillId="0" borderId="24" xfId="1" applyNumberFormat="1" applyFont="1" applyFill="1" applyBorder="1" applyAlignment="1" applyProtection="1">
      <alignment horizontal="center" vertical="center"/>
    </xf>
    <xf numFmtId="0" fontId="8" fillId="0" borderId="0" xfId="169" applyFont="1" applyFill="1" applyAlignment="1" applyProtection="1">
      <alignment horizontal="center" vertical="center" wrapText="1"/>
    </xf>
    <xf numFmtId="0" fontId="8" fillId="0" borderId="0" xfId="169" applyFont="1" applyFill="1" applyAlignment="1" applyProtection="1">
      <alignment horizontal="center" vertical="center"/>
    </xf>
    <xf numFmtId="0" fontId="101" fillId="0" borderId="68" xfId="169" applyFont="1" applyFill="1" applyBorder="1" applyAlignment="1" applyProtection="1">
      <alignment horizontal="left" vertical="center" indent="1"/>
    </xf>
    <xf numFmtId="0" fontId="101" fillId="0" borderId="55" xfId="169" applyFont="1" applyFill="1" applyBorder="1" applyAlignment="1" applyProtection="1">
      <alignment horizontal="left" vertical="center" indent="1"/>
    </xf>
    <xf numFmtId="0" fontId="8" fillId="0" borderId="0" xfId="0" applyFont="1" applyFill="1" applyAlignment="1">
      <alignment horizontal="center" vertical="center" wrapText="1"/>
    </xf>
    <xf numFmtId="0" fontId="64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3" fillId="0" borderId="0" xfId="172" applyFont="1" applyFill="1" applyBorder="1" applyAlignment="1">
      <alignment horizontal="center" vertical="center" wrapText="1"/>
    </xf>
    <xf numFmtId="0" fontId="108" fillId="0" borderId="0" xfId="172" applyFont="1" applyFill="1" applyBorder="1" applyAlignment="1">
      <alignment horizontal="center" vertical="center" wrapText="1"/>
    </xf>
    <xf numFmtId="0" fontId="105" fillId="0" borderId="0" xfId="171" applyFont="1" applyAlignment="1">
      <alignment horizontal="center" vertical="center" wrapText="1"/>
    </xf>
    <xf numFmtId="0" fontId="105" fillId="0" borderId="0" xfId="171" applyFont="1" applyAlignment="1">
      <alignment horizontal="center" vertical="center"/>
    </xf>
    <xf numFmtId="0" fontId="105" fillId="0" borderId="0" xfId="171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3" fillId="0" borderId="0" xfId="170" applyFont="1" applyAlignment="1">
      <alignment horizontal="center" vertical="center" wrapText="1"/>
    </xf>
    <xf numFmtId="0" fontId="18" fillId="0" borderId="0" xfId="170" applyFont="1" applyBorder="1" applyAlignment="1">
      <alignment horizontal="right"/>
    </xf>
    <xf numFmtId="0" fontId="59" fillId="0" borderId="29" xfId="170" applyFont="1" applyBorder="1" applyAlignment="1">
      <alignment horizontal="center" vertical="center" wrapText="1"/>
    </xf>
    <xf numFmtId="0" fontId="59" fillId="0" borderId="47" xfId="170" applyFont="1" applyBorder="1" applyAlignment="1">
      <alignment horizontal="center" vertical="center" wrapText="1"/>
    </xf>
    <xf numFmtId="0" fontId="59" fillId="0" borderId="65" xfId="170" applyFont="1" applyBorder="1" applyAlignment="1">
      <alignment horizontal="center" vertical="center" wrapText="1"/>
    </xf>
    <xf numFmtId="0" fontId="59" fillId="0" borderId="24" xfId="170" applyFont="1" applyBorder="1" applyAlignment="1">
      <alignment horizontal="center" vertical="center" wrapText="1"/>
    </xf>
    <xf numFmtId="0" fontId="59" fillId="0" borderId="14" xfId="170" applyFont="1" applyBorder="1" applyAlignment="1">
      <alignment horizontal="center" vertical="center" wrapText="1"/>
    </xf>
    <xf numFmtId="0" fontId="59" fillId="0" borderId="15" xfId="170" applyFont="1" applyBorder="1" applyAlignment="1">
      <alignment horizontal="center" vertical="center" wrapText="1"/>
    </xf>
    <xf numFmtId="0" fontId="105" fillId="0" borderId="0" xfId="173" applyFont="1" applyAlignment="1">
      <alignment horizontal="center" vertical="center" wrapText="1"/>
    </xf>
    <xf numFmtId="164" fontId="62" fillId="0" borderId="0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119" fillId="0" borderId="0" xfId="0" applyFont="1" applyFill="1" applyAlignment="1" applyProtection="1">
      <alignment horizontal="left"/>
      <protection locked="0"/>
    </xf>
  </cellXfs>
  <cellStyles count="214">
    <cellStyle name="20% - 1. jelölőszín 2" xfId="77" xr:uid="{00000000-0005-0000-0000-000000000000}"/>
    <cellStyle name="20% - 2. jelölőszín 2" xfId="78" xr:uid="{00000000-0005-0000-0000-000001000000}"/>
    <cellStyle name="20% - 3. jelölőszín 2" xfId="79" xr:uid="{00000000-0005-0000-0000-000002000000}"/>
    <cellStyle name="20% - 4. jelölőszín 2" xfId="80" xr:uid="{00000000-0005-0000-0000-000003000000}"/>
    <cellStyle name="20% - 5. jelölőszín 2" xfId="81" xr:uid="{00000000-0005-0000-0000-000004000000}"/>
    <cellStyle name="20% - 6. jelölőszín 2" xfId="82" xr:uid="{00000000-0005-0000-0000-000005000000}"/>
    <cellStyle name="20% - Accent1" xfId="5" xr:uid="{00000000-0005-0000-0000-000006000000}"/>
    <cellStyle name="20% - Accent2" xfId="6" xr:uid="{00000000-0005-0000-0000-000007000000}"/>
    <cellStyle name="20% - Accent3" xfId="7" xr:uid="{00000000-0005-0000-0000-000008000000}"/>
    <cellStyle name="20% - Accent4" xfId="8" xr:uid="{00000000-0005-0000-0000-000009000000}"/>
    <cellStyle name="20% - Accent5" xfId="9" xr:uid="{00000000-0005-0000-0000-00000A000000}"/>
    <cellStyle name="20% - Accent6" xfId="10" xr:uid="{00000000-0005-0000-0000-00000B000000}"/>
    <cellStyle name="40% - 1. jelölőszín 2" xfId="83" xr:uid="{00000000-0005-0000-0000-00000C000000}"/>
    <cellStyle name="40% - 2. jelölőszín 2" xfId="84" xr:uid="{00000000-0005-0000-0000-00000D000000}"/>
    <cellStyle name="40% - 3. jelölőszín 2" xfId="85" xr:uid="{00000000-0005-0000-0000-00000E000000}"/>
    <cellStyle name="40% - 4. jelölőszín 2" xfId="86" xr:uid="{00000000-0005-0000-0000-00000F000000}"/>
    <cellStyle name="40% - 5. jelölőszín 2" xfId="87" xr:uid="{00000000-0005-0000-0000-000010000000}"/>
    <cellStyle name="40% - 6. jelölőszín 2" xfId="88" xr:uid="{00000000-0005-0000-0000-000011000000}"/>
    <cellStyle name="40% - Accent1" xfId="11" xr:uid="{00000000-0005-0000-0000-000012000000}"/>
    <cellStyle name="40% - Accent2" xfId="12" xr:uid="{00000000-0005-0000-0000-000013000000}"/>
    <cellStyle name="40% - Accent3" xfId="13" xr:uid="{00000000-0005-0000-0000-000014000000}"/>
    <cellStyle name="40% - Accent4" xfId="14" xr:uid="{00000000-0005-0000-0000-000015000000}"/>
    <cellStyle name="40% - Accent5" xfId="15" xr:uid="{00000000-0005-0000-0000-000016000000}"/>
    <cellStyle name="40% - Accent6" xfId="16" xr:uid="{00000000-0005-0000-0000-000017000000}"/>
    <cellStyle name="60% - 1. jelölőszín 2" xfId="89" xr:uid="{00000000-0005-0000-0000-000018000000}"/>
    <cellStyle name="60% - 2. jelölőszín 2" xfId="90" xr:uid="{00000000-0005-0000-0000-000019000000}"/>
    <cellStyle name="60% - 3. jelölőszín 2" xfId="91" xr:uid="{00000000-0005-0000-0000-00001A000000}"/>
    <cellStyle name="60% - 4. jelölőszín 2" xfId="92" xr:uid="{00000000-0005-0000-0000-00001B000000}"/>
    <cellStyle name="60% - 5. jelölőszín 2" xfId="93" xr:uid="{00000000-0005-0000-0000-00001C000000}"/>
    <cellStyle name="60% - 6. jelölőszín 2" xfId="94" xr:uid="{00000000-0005-0000-0000-00001D000000}"/>
    <cellStyle name="60% - Accent1" xfId="17" xr:uid="{00000000-0005-0000-0000-00001E000000}"/>
    <cellStyle name="60% - Accent2" xfId="18" xr:uid="{00000000-0005-0000-0000-00001F000000}"/>
    <cellStyle name="60% - Accent3" xfId="19" xr:uid="{00000000-0005-0000-0000-000020000000}"/>
    <cellStyle name="60% - Accent4" xfId="20" xr:uid="{00000000-0005-0000-0000-000021000000}"/>
    <cellStyle name="60% - Accent5" xfId="21" xr:uid="{00000000-0005-0000-0000-000022000000}"/>
    <cellStyle name="60% - Accent6" xfId="22" xr:uid="{00000000-0005-0000-0000-000023000000}"/>
    <cellStyle name="Accent1" xfId="23" xr:uid="{00000000-0005-0000-0000-000024000000}"/>
    <cellStyle name="Accent2" xfId="24" xr:uid="{00000000-0005-0000-0000-000025000000}"/>
    <cellStyle name="Accent3" xfId="25" xr:uid="{00000000-0005-0000-0000-000026000000}"/>
    <cellStyle name="Accent4" xfId="26" xr:uid="{00000000-0005-0000-0000-000027000000}"/>
    <cellStyle name="Accent5" xfId="27" xr:uid="{00000000-0005-0000-0000-000028000000}"/>
    <cellStyle name="Accent6" xfId="28" xr:uid="{00000000-0005-0000-0000-000029000000}"/>
    <cellStyle name="Bad" xfId="29" xr:uid="{00000000-0005-0000-0000-00002A000000}"/>
    <cellStyle name="Bevitel 2" xfId="95" xr:uid="{00000000-0005-0000-0000-00002B000000}"/>
    <cellStyle name="Calculation" xfId="30" xr:uid="{00000000-0005-0000-0000-00002C000000}"/>
    <cellStyle name="Check Cell" xfId="31" xr:uid="{00000000-0005-0000-0000-00002D000000}"/>
    <cellStyle name="Cím 2" xfId="96" xr:uid="{00000000-0005-0000-0000-00002E000000}"/>
    <cellStyle name="Címsor 1 2" xfId="97" xr:uid="{00000000-0005-0000-0000-00002F000000}"/>
    <cellStyle name="Címsor 2 2" xfId="98" xr:uid="{00000000-0005-0000-0000-000030000000}"/>
    <cellStyle name="Címsor 3 2" xfId="99" xr:uid="{00000000-0005-0000-0000-000031000000}"/>
    <cellStyle name="Címsor 4 2" xfId="100" xr:uid="{00000000-0005-0000-0000-000032000000}"/>
    <cellStyle name="Ellenőrzőcella 2" xfId="101" xr:uid="{00000000-0005-0000-0000-000033000000}"/>
    <cellStyle name="Explanatory Text" xfId="32" xr:uid="{00000000-0005-0000-0000-000034000000}"/>
    <cellStyle name="Ezres" xfId="210" builtinId="3"/>
    <cellStyle name="Ezres 10" xfId="102" xr:uid="{00000000-0005-0000-0000-000036000000}"/>
    <cellStyle name="Ezres 10 2" xfId="183" xr:uid="{00000000-0005-0000-0000-000037000000}"/>
    <cellStyle name="Ezres 11" xfId="175" xr:uid="{00000000-0005-0000-0000-000038000000}"/>
    <cellStyle name="Ezres 12" xfId="211" xr:uid="{00000000-0005-0000-0000-000039000000}"/>
    <cellStyle name="Ezres 2" xfId="33" xr:uid="{00000000-0005-0000-0000-00003A000000}"/>
    <cellStyle name="Ezres 2 2" xfId="34" xr:uid="{00000000-0005-0000-0000-00003B000000}"/>
    <cellStyle name="Ezres 2 3" xfId="35" xr:uid="{00000000-0005-0000-0000-00003C000000}"/>
    <cellStyle name="Ezres 3" xfId="36" xr:uid="{00000000-0005-0000-0000-00003D000000}"/>
    <cellStyle name="Ezres 3 2" xfId="37" xr:uid="{00000000-0005-0000-0000-00003E000000}"/>
    <cellStyle name="Ezres 3 3" xfId="103" xr:uid="{00000000-0005-0000-0000-00003F000000}"/>
    <cellStyle name="Ezres 3_2009. évi beszámoló mellékletei 04.14" xfId="104" xr:uid="{00000000-0005-0000-0000-000040000000}"/>
    <cellStyle name="Ezres 4" xfId="38" xr:uid="{00000000-0005-0000-0000-000041000000}"/>
    <cellStyle name="Ezres 4 2" xfId="105" xr:uid="{00000000-0005-0000-0000-000042000000}"/>
    <cellStyle name="Ezres 4 2 2" xfId="184" xr:uid="{00000000-0005-0000-0000-000043000000}"/>
    <cellStyle name="Ezres 5" xfId="106" xr:uid="{00000000-0005-0000-0000-000044000000}"/>
    <cellStyle name="Ezres 5 2" xfId="185" xr:uid="{00000000-0005-0000-0000-000045000000}"/>
    <cellStyle name="Ezres 6" xfId="107" xr:uid="{00000000-0005-0000-0000-000046000000}"/>
    <cellStyle name="Ezres 6 2" xfId="186" xr:uid="{00000000-0005-0000-0000-000047000000}"/>
    <cellStyle name="Ezres 7" xfId="108" xr:uid="{00000000-0005-0000-0000-000048000000}"/>
    <cellStyle name="Ezres 8" xfId="109" xr:uid="{00000000-0005-0000-0000-000049000000}"/>
    <cellStyle name="Ezres 9" xfId="110" xr:uid="{00000000-0005-0000-0000-00004A000000}"/>
    <cellStyle name="Ezres 9 2" xfId="111" xr:uid="{00000000-0005-0000-0000-00004B000000}"/>
    <cellStyle name="Figyelmeztetés 2" xfId="112" xr:uid="{00000000-0005-0000-0000-00004C000000}"/>
    <cellStyle name="Good" xfId="39" xr:uid="{00000000-0005-0000-0000-00004D000000}"/>
    <cellStyle name="Heading 1" xfId="40" xr:uid="{00000000-0005-0000-0000-00004E000000}"/>
    <cellStyle name="Heading 2" xfId="41" xr:uid="{00000000-0005-0000-0000-00004F000000}"/>
    <cellStyle name="Heading 3" xfId="42" xr:uid="{00000000-0005-0000-0000-000050000000}"/>
    <cellStyle name="Heading 4" xfId="43" xr:uid="{00000000-0005-0000-0000-000051000000}"/>
    <cellStyle name="Hiperhivatkozás" xfId="3" xr:uid="{00000000-0005-0000-0000-000052000000}"/>
    <cellStyle name="Hivatkozott cella 2" xfId="113" xr:uid="{00000000-0005-0000-0000-000053000000}"/>
    <cellStyle name="Input" xfId="44" xr:uid="{00000000-0005-0000-0000-000054000000}"/>
    <cellStyle name="Jegyzet 2" xfId="114" xr:uid="{00000000-0005-0000-0000-000055000000}"/>
    <cellStyle name="Jelölőszín (1) 2" xfId="115" xr:uid="{00000000-0005-0000-0000-000056000000}"/>
    <cellStyle name="Jelölőszín (2) 2" xfId="116" xr:uid="{00000000-0005-0000-0000-000057000000}"/>
    <cellStyle name="Jelölőszín (3) 2" xfId="117" xr:uid="{00000000-0005-0000-0000-000058000000}"/>
    <cellStyle name="Jelölőszín (4) 2" xfId="118" xr:uid="{00000000-0005-0000-0000-000059000000}"/>
    <cellStyle name="Jelölőszín (5) 2" xfId="119" xr:uid="{00000000-0005-0000-0000-00005A000000}"/>
    <cellStyle name="Jelölőszín (6) 2" xfId="120" xr:uid="{00000000-0005-0000-0000-00005B000000}"/>
    <cellStyle name="Jó 2" xfId="121" xr:uid="{00000000-0005-0000-0000-00005C000000}"/>
    <cellStyle name="Kimenet 2" xfId="122" xr:uid="{00000000-0005-0000-0000-00005D000000}"/>
    <cellStyle name="Linked Cell" xfId="45" xr:uid="{00000000-0005-0000-0000-00005E000000}"/>
    <cellStyle name="Magyarázó szöveg 2" xfId="123" xr:uid="{00000000-0005-0000-0000-00005F000000}"/>
    <cellStyle name="Már látott hiperhivatkozás" xfId="4" xr:uid="{00000000-0005-0000-0000-000060000000}"/>
    <cellStyle name="Neutral" xfId="46" xr:uid="{00000000-0005-0000-0000-000061000000}"/>
    <cellStyle name="Normál" xfId="0" builtinId="0"/>
    <cellStyle name="Normál 10" xfId="47" xr:uid="{00000000-0005-0000-0000-000063000000}"/>
    <cellStyle name="Normál 11" xfId="124" xr:uid="{00000000-0005-0000-0000-000064000000}"/>
    <cellStyle name="Normál 12" xfId="125" xr:uid="{00000000-0005-0000-0000-000065000000}"/>
    <cellStyle name="Normál 13" xfId="126" xr:uid="{00000000-0005-0000-0000-000066000000}"/>
    <cellStyle name="Normál 14" xfId="127" xr:uid="{00000000-0005-0000-0000-000067000000}"/>
    <cellStyle name="Normál 14 2" xfId="187" xr:uid="{00000000-0005-0000-0000-000068000000}"/>
    <cellStyle name="Normál 15" xfId="128" xr:uid="{00000000-0005-0000-0000-000069000000}"/>
    <cellStyle name="Normál 15 2" xfId="188" xr:uid="{00000000-0005-0000-0000-00006A000000}"/>
    <cellStyle name="Normál 16" xfId="129" xr:uid="{00000000-0005-0000-0000-00006B000000}"/>
    <cellStyle name="Normál 16 2" xfId="189" xr:uid="{00000000-0005-0000-0000-00006C000000}"/>
    <cellStyle name="Normál 17" xfId="48" xr:uid="{00000000-0005-0000-0000-00006D000000}"/>
    <cellStyle name="Normál 17 2" xfId="49" xr:uid="{00000000-0005-0000-0000-00006E000000}"/>
    <cellStyle name="Normál 17 2 2" xfId="178" xr:uid="{00000000-0005-0000-0000-00006F000000}"/>
    <cellStyle name="Normál 17 2 3" xfId="130" xr:uid="{00000000-0005-0000-0000-000070000000}"/>
    <cellStyle name="Normál 17 2 3 2" xfId="131" xr:uid="{00000000-0005-0000-0000-000071000000}"/>
    <cellStyle name="Normál 17 2 3 2 2" xfId="191" xr:uid="{00000000-0005-0000-0000-000072000000}"/>
    <cellStyle name="Normál 17 2 3 3" xfId="190" xr:uid="{00000000-0005-0000-0000-000073000000}"/>
    <cellStyle name="Normál 17 3" xfId="177" xr:uid="{00000000-0005-0000-0000-000074000000}"/>
    <cellStyle name="Normál 18" xfId="132" xr:uid="{00000000-0005-0000-0000-000075000000}"/>
    <cellStyle name="Normál 18 2" xfId="192" xr:uid="{00000000-0005-0000-0000-000076000000}"/>
    <cellStyle name="Normál 19" xfId="133" xr:uid="{00000000-0005-0000-0000-000077000000}"/>
    <cellStyle name="Normál 19 2" xfId="193" xr:uid="{00000000-0005-0000-0000-000078000000}"/>
    <cellStyle name="Normál 2" xfId="2" xr:uid="{00000000-0005-0000-0000-000079000000}"/>
    <cellStyle name="Normál 2 2" xfId="50" xr:uid="{00000000-0005-0000-0000-00007A000000}"/>
    <cellStyle name="Normál 2 2 10" xfId="51" xr:uid="{00000000-0005-0000-0000-00007B000000}"/>
    <cellStyle name="Normál 2 2 2" xfId="134" xr:uid="{00000000-0005-0000-0000-00007C000000}"/>
    <cellStyle name="Normál 2 2 3" xfId="135" xr:uid="{00000000-0005-0000-0000-00007D000000}"/>
    <cellStyle name="Normál 2 2 3 2" xfId="136" xr:uid="{00000000-0005-0000-0000-00007E000000}"/>
    <cellStyle name="Normál 2 2_2009. évi beszámoló mellékletei 04.14" xfId="137" xr:uid="{00000000-0005-0000-0000-00007F000000}"/>
    <cellStyle name="Normál 2 3" xfId="52" xr:uid="{00000000-0005-0000-0000-000080000000}"/>
    <cellStyle name="Normál 2 4" xfId="53" xr:uid="{00000000-0005-0000-0000-000081000000}"/>
    <cellStyle name="Normál 2 4 2" xfId="138" xr:uid="{00000000-0005-0000-0000-000082000000}"/>
    <cellStyle name="Normál 2 5" xfId="54" xr:uid="{00000000-0005-0000-0000-000083000000}"/>
    <cellStyle name="Normál 2 5 2" xfId="179" xr:uid="{00000000-0005-0000-0000-000084000000}"/>
    <cellStyle name="Normál 2_2.sz.melléklet intézmények pontosított 0203" xfId="139" xr:uid="{00000000-0005-0000-0000-000085000000}"/>
    <cellStyle name="Normál 20" xfId="140" xr:uid="{00000000-0005-0000-0000-000086000000}"/>
    <cellStyle name="Normál 20 2" xfId="194" xr:uid="{00000000-0005-0000-0000-000087000000}"/>
    <cellStyle name="Normál 21" xfId="141" xr:uid="{00000000-0005-0000-0000-000088000000}"/>
    <cellStyle name="Normál 21 2" xfId="195" xr:uid="{00000000-0005-0000-0000-000089000000}"/>
    <cellStyle name="Normál 22" xfId="142" xr:uid="{00000000-0005-0000-0000-00008A000000}"/>
    <cellStyle name="Normál 22 2" xfId="143" xr:uid="{00000000-0005-0000-0000-00008B000000}"/>
    <cellStyle name="Normál 22 2 2" xfId="197" xr:uid="{00000000-0005-0000-0000-00008C000000}"/>
    <cellStyle name="Normál 22 3" xfId="144" xr:uid="{00000000-0005-0000-0000-00008D000000}"/>
    <cellStyle name="Normál 22 3 2" xfId="145" xr:uid="{00000000-0005-0000-0000-00008E000000}"/>
    <cellStyle name="Normál 22 3 2 2" xfId="146" xr:uid="{00000000-0005-0000-0000-00008F000000}"/>
    <cellStyle name="Normál 22 3 2 2 2" xfId="200" xr:uid="{00000000-0005-0000-0000-000090000000}"/>
    <cellStyle name="Normál 22 3 2 3" xfId="199" xr:uid="{00000000-0005-0000-0000-000091000000}"/>
    <cellStyle name="Normál 22 3 3" xfId="198" xr:uid="{00000000-0005-0000-0000-000092000000}"/>
    <cellStyle name="Normál 22 4" xfId="196" xr:uid="{00000000-0005-0000-0000-000093000000}"/>
    <cellStyle name="Normál 23" xfId="147" xr:uid="{00000000-0005-0000-0000-000094000000}"/>
    <cellStyle name="Normál 23 2" xfId="148" xr:uid="{00000000-0005-0000-0000-000095000000}"/>
    <cellStyle name="Normál 23 2 2" xfId="202" xr:uid="{00000000-0005-0000-0000-000096000000}"/>
    <cellStyle name="Normál 23 3" xfId="201" xr:uid="{00000000-0005-0000-0000-000097000000}"/>
    <cellStyle name="Normál 24" xfId="149" xr:uid="{00000000-0005-0000-0000-000098000000}"/>
    <cellStyle name="Normál 24 2" xfId="203" xr:uid="{00000000-0005-0000-0000-000099000000}"/>
    <cellStyle name="Normál 25" xfId="55" xr:uid="{00000000-0005-0000-0000-00009A000000}"/>
    <cellStyle name="Normál 25 2" xfId="56" xr:uid="{00000000-0005-0000-0000-00009B000000}"/>
    <cellStyle name="Normál 25 2 2" xfId="181" xr:uid="{00000000-0005-0000-0000-00009C000000}"/>
    <cellStyle name="Normál 25 3" xfId="180" xr:uid="{00000000-0005-0000-0000-00009D000000}"/>
    <cellStyle name="Normál 26" xfId="170" xr:uid="{00000000-0005-0000-0000-00009E000000}"/>
    <cellStyle name="Normál 26 2" xfId="207" xr:uid="{00000000-0005-0000-0000-00009F000000}"/>
    <cellStyle name="Normál 27" xfId="171" xr:uid="{00000000-0005-0000-0000-0000A0000000}"/>
    <cellStyle name="Normál 27 2" xfId="208" xr:uid="{00000000-0005-0000-0000-0000A1000000}"/>
    <cellStyle name="Normál 28" xfId="173" xr:uid="{00000000-0005-0000-0000-0000A2000000}"/>
    <cellStyle name="Normál 28 2" xfId="209" xr:uid="{00000000-0005-0000-0000-0000A3000000}"/>
    <cellStyle name="Normál 29" xfId="174" xr:uid="{00000000-0005-0000-0000-0000A4000000}"/>
    <cellStyle name="Normál 3" xfId="57" xr:uid="{00000000-0005-0000-0000-0000A5000000}"/>
    <cellStyle name="Normál 3 2" xfId="58" xr:uid="{00000000-0005-0000-0000-0000A6000000}"/>
    <cellStyle name="Normál 3 3" xfId="150" xr:uid="{00000000-0005-0000-0000-0000A7000000}"/>
    <cellStyle name="Normál 3_TGA 2013 2_4_Köztisztaság" xfId="151" xr:uid="{00000000-0005-0000-0000-0000A8000000}"/>
    <cellStyle name="Normál 4" xfId="59" xr:uid="{00000000-0005-0000-0000-0000A9000000}"/>
    <cellStyle name="Normál 4 2" xfId="60" xr:uid="{00000000-0005-0000-0000-0000AA000000}"/>
    <cellStyle name="Normál 4 2 2" xfId="152" xr:uid="{00000000-0005-0000-0000-0000AB000000}"/>
    <cellStyle name="Normál 4 2 3" xfId="153" xr:uid="{00000000-0005-0000-0000-0000AC000000}"/>
    <cellStyle name="Normál 4 3" xfId="182" xr:uid="{00000000-0005-0000-0000-0000AD000000}"/>
    <cellStyle name="Normál 4_EU támogatott feladatok 0208" xfId="154" xr:uid="{00000000-0005-0000-0000-0000AE000000}"/>
    <cellStyle name="Normál 5" xfId="61" xr:uid="{00000000-0005-0000-0000-0000AF000000}"/>
    <cellStyle name="Normál 5 2" xfId="155" xr:uid="{00000000-0005-0000-0000-0000B0000000}"/>
    <cellStyle name="Normál 5 2 2" xfId="204" xr:uid="{00000000-0005-0000-0000-0000B1000000}"/>
    <cellStyle name="Normál 5 3" xfId="156" xr:uid="{00000000-0005-0000-0000-0000B2000000}"/>
    <cellStyle name="Normál 5 3 2" xfId="157" xr:uid="{00000000-0005-0000-0000-0000B3000000}"/>
    <cellStyle name="Normál 5 3 2 2" xfId="206" xr:uid="{00000000-0005-0000-0000-0000B4000000}"/>
    <cellStyle name="Normál 5 3 3" xfId="205" xr:uid="{00000000-0005-0000-0000-0000B5000000}"/>
    <cellStyle name="Normál 6" xfId="62" xr:uid="{00000000-0005-0000-0000-0000B6000000}"/>
    <cellStyle name="Normál 7" xfId="63" xr:uid="{00000000-0005-0000-0000-0000B7000000}"/>
    <cellStyle name="Normál 7 2" xfId="64" xr:uid="{00000000-0005-0000-0000-0000B8000000}"/>
    <cellStyle name="Normál 7 3" xfId="65" xr:uid="{00000000-0005-0000-0000-0000B9000000}"/>
    <cellStyle name="Normál 8" xfId="66" xr:uid="{00000000-0005-0000-0000-0000BA000000}"/>
    <cellStyle name="Normál 9" xfId="158" xr:uid="{00000000-0005-0000-0000-0000BB000000}"/>
    <cellStyle name="Normál_2001 évi terv" xfId="76" xr:uid="{00000000-0005-0000-0000-0000BC000000}"/>
    <cellStyle name="Normál_2003 évi kv javaslat" xfId="159" xr:uid="{00000000-0005-0000-0000-0000BD000000}"/>
    <cellStyle name="Normál_Függelékek és egyéb táblák 02.06" xfId="67" xr:uid="{00000000-0005-0000-0000-0000BE000000}"/>
    <cellStyle name="Normal_KARSZJ3" xfId="68" xr:uid="{00000000-0005-0000-0000-0000BF000000}"/>
    <cellStyle name="Normál_ktgvetés mellékletei 2012 01 20" xfId="176" xr:uid="{00000000-0005-0000-0000-0000C0000000}"/>
    <cellStyle name="Normál_KVRENMUNKA" xfId="1" xr:uid="{00000000-0005-0000-0000-0000C1000000}"/>
    <cellStyle name="Normál_létszám tájékoztató" xfId="172" xr:uid="{00000000-0005-0000-0000-0000C2000000}"/>
    <cellStyle name="Normál_SEGEDLETEK" xfId="169" xr:uid="{00000000-0005-0000-0000-0000C3000000}"/>
    <cellStyle name="Normal_tanusitv" xfId="69" xr:uid="{00000000-0005-0000-0000-0000C4000000}"/>
    <cellStyle name="Note" xfId="70" xr:uid="{00000000-0005-0000-0000-0000C5000000}"/>
    <cellStyle name="Output" xfId="71" xr:uid="{00000000-0005-0000-0000-0000C6000000}"/>
    <cellStyle name="Összesen 2" xfId="160" xr:uid="{00000000-0005-0000-0000-0000C7000000}"/>
    <cellStyle name="Pénznem 2" xfId="161" xr:uid="{00000000-0005-0000-0000-0000C8000000}"/>
    <cellStyle name="Rossz 2" xfId="162" xr:uid="{00000000-0005-0000-0000-0000C9000000}"/>
    <cellStyle name="Semleges 2" xfId="163" xr:uid="{00000000-0005-0000-0000-0000CA000000}"/>
    <cellStyle name="Stílus 1" xfId="164" xr:uid="{00000000-0005-0000-0000-0000CB000000}"/>
    <cellStyle name="Számítás 2" xfId="165" xr:uid="{00000000-0005-0000-0000-0000CC000000}"/>
    <cellStyle name="Százalék" xfId="212" builtinId="5"/>
    <cellStyle name="Százalék 2" xfId="72" xr:uid="{00000000-0005-0000-0000-0000CE000000}"/>
    <cellStyle name="Százalék 2 2" xfId="166" xr:uid="{00000000-0005-0000-0000-0000CF000000}"/>
    <cellStyle name="Százalék 3" xfId="167" xr:uid="{00000000-0005-0000-0000-0000D0000000}"/>
    <cellStyle name="Százalék 4" xfId="168" xr:uid="{00000000-0005-0000-0000-0000D1000000}"/>
    <cellStyle name="Százalék 5" xfId="213" xr:uid="{00000000-0005-0000-0000-0000D2000000}"/>
    <cellStyle name="Title" xfId="73" xr:uid="{00000000-0005-0000-0000-0000D3000000}"/>
    <cellStyle name="Total" xfId="74" xr:uid="{00000000-0005-0000-0000-0000D4000000}"/>
    <cellStyle name="Warning Text" xfId="75" xr:uid="{00000000-0005-0000-0000-0000D5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ng&#233;la/SZAK&#201;RT&#336;I%20TEV&#201;KENYS&#201;G/KONY&#193;R%20-%20K&#214;NYVEL&#201;S%20ELLEN&#336;RZ&#201;S/2017.%20ktgv/10%20sz%20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C4" t="str">
            <v>Forintban!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sqref="A1:C2"/>
    </sheetView>
  </sheetViews>
  <sheetFormatPr defaultColWidth="10.6640625" defaultRowHeight="12.75" x14ac:dyDescent="0.2"/>
  <cols>
    <col min="1" max="2" width="8.83203125" style="483" customWidth="1"/>
    <col min="3" max="3" width="73.5" style="459" customWidth="1"/>
    <col min="4" max="256" width="10.6640625" style="459"/>
    <col min="257" max="258" width="8.83203125" style="459" customWidth="1"/>
    <col min="259" max="259" width="73.5" style="459" customWidth="1"/>
    <col min="260" max="512" width="10.6640625" style="459"/>
    <col min="513" max="514" width="8.83203125" style="459" customWidth="1"/>
    <col min="515" max="515" width="73.5" style="459" customWidth="1"/>
    <col min="516" max="768" width="10.6640625" style="459"/>
    <col min="769" max="770" width="8.83203125" style="459" customWidth="1"/>
    <col min="771" max="771" width="73.5" style="459" customWidth="1"/>
    <col min="772" max="1024" width="10.6640625" style="459"/>
    <col min="1025" max="1026" width="8.83203125" style="459" customWidth="1"/>
    <col min="1027" max="1027" width="73.5" style="459" customWidth="1"/>
    <col min="1028" max="1280" width="10.6640625" style="459"/>
    <col min="1281" max="1282" width="8.83203125" style="459" customWidth="1"/>
    <col min="1283" max="1283" width="73.5" style="459" customWidth="1"/>
    <col min="1284" max="1536" width="10.6640625" style="459"/>
    <col min="1537" max="1538" width="8.83203125" style="459" customWidth="1"/>
    <col min="1539" max="1539" width="73.5" style="459" customWidth="1"/>
    <col min="1540" max="1792" width="10.6640625" style="459"/>
    <col min="1793" max="1794" width="8.83203125" style="459" customWidth="1"/>
    <col min="1795" max="1795" width="73.5" style="459" customWidth="1"/>
    <col min="1796" max="2048" width="10.6640625" style="459"/>
    <col min="2049" max="2050" width="8.83203125" style="459" customWidth="1"/>
    <col min="2051" max="2051" width="73.5" style="459" customWidth="1"/>
    <col min="2052" max="2304" width="10.6640625" style="459"/>
    <col min="2305" max="2306" width="8.83203125" style="459" customWidth="1"/>
    <col min="2307" max="2307" width="73.5" style="459" customWidth="1"/>
    <col min="2308" max="2560" width="10.6640625" style="459"/>
    <col min="2561" max="2562" width="8.83203125" style="459" customWidth="1"/>
    <col min="2563" max="2563" width="73.5" style="459" customWidth="1"/>
    <col min="2564" max="2816" width="10.6640625" style="459"/>
    <col min="2817" max="2818" width="8.83203125" style="459" customWidth="1"/>
    <col min="2819" max="2819" width="73.5" style="459" customWidth="1"/>
    <col min="2820" max="3072" width="10.6640625" style="459"/>
    <col min="3073" max="3074" width="8.83203125" style="459" customWidth="1"/>
    <col min="3075" max="3075" width="73.5" style="459" customWidth="1"/>
    <col min="3076" max="3328" width="10.6640625" style="459"/>
    <col min="3329" max="3330" width="8.83203125" style="459" customWidth="1"/>
    <col min="3331" max="3331" width="73.5" style="459" customWidth="1"/>
    <col min="3332" max="3584" width="10.6640625" style="459"/>
    <col min="3585" max="3586" width="8.83203125" style="459" customWidth="1"/>
    <col min="3587" max="3587" width="73.5" style="459" customWidth="1"/>
    <col min="3588" max="3840" width="10.6640625" style="459"/>
    <col min="3841" max="3842" width="8.83203125" style="459" customWidth="1"/>
    <col min="3843" max="3843" width="73.5" style="459" customWidth="1"/>
    <col min="3844" max="4096" width="10.6640625" style="459"/>
    <col min="4097" max="4098" width="8.83203125" style="459" customWidth="1"/>
    <col min="4099" max="4099" width="73.5" style="459" customWidth="1"/>
    <col min="4100" max="4352" width="10.6640625" style="459"/>
    <col min="4353" max="4354" width="8.83203125" style="459" customWidth="1"/>
    <col min="4355" max="4355" width="73.5" style="459" customWidth="1"/>
    <col min="4356" max="4608" width="10.6640625" style="459"/>
    <col min="4609" max="4610" width="8.83203125" style="459" customWidth="1"/>
    <col min="4611" max="4611" width="73.5" style="459" customWidth="1"/>
    <col min="4612" max="4864" width="10.6640625" style="459"/>
    <col min="4865" max="4866" width="8.83203125" style="459" customWidth="1"/>
    <col min="4867" max="4867" width="73.5" style="459" customWidth="1"/>
    <col min="4868" max="5120" width="10.6640625" style="459"/>
    <col min="5121" max="5122" width="8.83203125" style="459" customWidth="1"/>
    <col min="5123" max="5123" width="73.5" style="459" customWidth="1"/>
    <col min="5124" max="5376" width="10.6640625" style="459"/>
    <col min="5377" max="5378" width="8.83203125" style="459" customWidth="1"/>
    <col min="5379" max="5379" width="73.5" style="459" customWidth="1"/>
    <col min="5380" max="5632" width="10.6640625" style="459"/>
    <col min="5633" max="5634" width="8.83203125" style="459" customWidth="1"/>
    <col min="5635" max="5635" width="73.5" style="459" customWidth="1"/>
    <col min="5636" max="5888" width="10.6640625" style="459"/>
    <col min="5889" max="5890" width="8.83203125" style="459" customWidth="1"/>
    <col min="5891" max="5891" width="73.5" style="459" customWidth="1"/>
    <col min="5892" max="6144" width="10.6640625" style="459"/>
    <col min="6145" max="6146" width="8.83203125" style="459" customWidth="1"/>
    <col min="6147" max="6147" width="73.5" style="459" customWidth="1"/>
    <col min="6148" max="6400" width="10.6640625" style="459"/>
    <col min="6401" max="6402" width="8.83203125" style="459" customWidth="1"/>
    <col min="6403" max="6403" width="73.5" style="459" customWidth="1"/>
    <col min="6404" max="6656" width="10.6640625" style="459"/>
    <col min="6657" max="6658" width="8.83203125" style="459" customWidth="1"/>
    <col min="6659" max="6659" width="73.5" style="459" customWidth="1"/>
    <col min="6660" max="6912" width="10.6640625" style="459"/>
    <col min="6913" max="6914" width="8.83203125" style="459" customWidth="1"/>
    <col min="6915" max="6915" width="73.5" style="459" customWidth="1"/>
    <col min="6916" max="7168" width="10.6640625" style="459"/>
    <col min="7169" max="7170" width="8.83203125" style="459" customWidth="1"/>
    <col min="7171" max="7171" width="73.5" style="459" customWidth="1"/>
    <col min="7172" max="7424" width="10.6640625" style="459"/>
    <col min="7425" max="7426" width="8.83203125" style="459" customWidth="1"/>
    <col min="7427" max="7427" width="73.5" style="459" customWidth="1"/>
    <col min="7428" max="7680" width="10.6640625" style="459"/>
    <col min="7681" max="7682" width="8.83203125" style="459" customWidth="1"/>
    <col min="7683" max="7683" width="73.5" style="459" customWidth="1"/>
    <col min="7684" max="7936" width="10.6640625" style="459"/>
    <col min="7937" max="7938" width="8.83203125" style="459" customWidth="1"/>
    <col min="7939" max="7939" width="73.5" style="459" customWidth="1"/>
    <col min="7940" max="8192" width="10.6640625" style="459"/>
    <col min="8193" max="8194" width="8.83203125" style="459" customWidth="1"/>
    <col min="8195" max="8195" width="73.5" style="459" customWidth="1"/>
    <col min="8196" max="8448" width="10.6640625" style="459"/>
    <col min="8449" max="8450" width="8.83203125" style="459" customWidth="1"/>
    <col min="8451" max="8451" width="73.5" style="459" customWidth="1"/>
    <col min="8452" max="8704" width="10.6640625" style="459"/>
    <col min="8705" max="8706" width="8.83203125" style="459" customWidth="1"/>
    <col min="8707" max="8707" width="73.5" style="459" customWidth="1"/>
    <col min="8708" max="8960" width="10.6640625" style="459"/>
    <col min="8961" max="8962" width="8.83203125" style="459" customWidth="1"/>
    <col min="8963" max="8963" width="73.5" style="459" customWidth="1"/>
    <col min="8964" max="9216" width="10.6640625" style="459"/>
    <col min="9217" max="9218" width="8.83203125" style="459" customWidth="1"/>
    <col min="9219" max="9219" width="73.5" style="459" customWidth="1"/>
    <col min="9220" max="9472" width="10.6640625" style="459"/>
    <col min="9473" max="9474" width="8.83203125" style="459" customWidth="1"/>
    <col min="9475" max="9475" width="73.5" style="459" customWidth="1"/>
    <col min="9476" max="9728" width="10.6640625" style="459"/>
    <col min="9729" max="9730" width="8.83203125" style="459" customWidth="1"/>
    <col min="9731" max="9731" width="73.5" style="459" customWidth="1"/>
    <col min="9732" max="9984" width="10.6640625" style="459"/>
    <col min="9985" max="9986" width="8.83203125" style="459" customWidth="1"/>
    <col min="9987" max="9987" width="73.5" style="459" customWidth="1"/>
    <col min="9988" max="10240" width="10.6640625" style="459"/>
    <col min="10241" max="10242" width="8.83203125" style="459" customWidth="1"/>
    <col min="10243" max="10243" width="73.5" style="459" customWidth="1"/>
    <col min="10244" max="10496" width="10.6640625" style="459"/>
    <col min="10497" max="10498" width="8.83203125" style="459" customWidth="1"/>
    <col min="10499" max="10499" width="73.5" style="459" customWidth="1"/>
    <col min="10500" max="10752" width="10.6640625" style="459"/>
    <col min="10753" max="10754" width="8.83203125" style="459" customWidth="1"/>
    <col min="10755" max="10755" width="73.5" style="459" customWidth="1"/>
    <col min="10756" max="11008" width="10.6640625" style="459"/>
    <col min="11009" max="11010" width="8.83203125" style="459" customWidth="1"/>
    <col min="11011" max="11011" width="73.5" style="459" customWidth="1"/>
    <col min="11012" max="11264" width="10.6640625" style="459"/>
    <col min="11265" max="11266" width="8.83203125" style="459" customWidth="1"/>
    <col min="11267" max="11267" width="73.5" style="459" customWidth="1"/>
    <col min="11268" max="11520" width="10.6640625" style="459"/>
    <col min="11521" max="11522" width="8.83203125" style="459" customWidth="1"/>
    <col min="11523" max="11523" width="73.5" style="459" customWidth="1"/>
    <col min="11524" max="11776" width="10.6640625" style="459"/>
    <col min="11777" max="11778" width="8.83203125" style="459" customWidth="1"/>
    <col min="11779" max="11779" width="73.5" style="459" customWidth="1"/>
    <col min="11780" max="12032" width="10.6640625" style="459"/>
    <col min="12033" max="12034" width="8.83203125" style="459" customWidth="1"/>
    <col min="12035" max="12035" width="73.5" style="459" customWidth="1"/>
    <col min="12036" max="12288" width="10.6640625" style="459"/>
    <col min="12289" max="12290" width="8.83203125" style="459" customWidth="1"/>
    <col min="12291" max="12291" width="73.5" style="459" customWidth="1"/>
    <col min="12292" max="12544" width="10.6640625" style="459"/>
    <col min="12545" max="12546" width="8.83203125" style="459" customWidth="1"/>
    <col min="12547" max="12547" width="73.5" style="459" customWidth="1"/>
    <col min="12548" max="12800" width="10.6640625" style="459"/>
    <col min="12801" max="12802" width="8.83203125" style="459" customWidth="1"/>
    <col min="12803" max="12803" width="73.5" style="459" customWidth="1"/>
    <col min="12804" max="13056" width="10.6640625" style="459"/>
    <col min="13057" max="13058" width="8.83203125" style="459" customWidth="1"/>
    <col min="13059" max="13059" width="73.5" style="459" customWidth="1"/>
    <col min="13060" max="13312" width="10.6640625" style="459"/>
    <col min="13313" max="13314" width="8.83203125" style="459" customWidth="1"/>
    <col min="13315" max="13315" width="73.5" style="459" customWidth="1"/>
    <col min="13316" max="13568" width="10.6640625" style="459"/>
    <col min="13569" max="13570" width="8.83203125" style="459" customWidth="1"/>
    <col min="13571" max="13571" width="73.5" style="459" customWidth="1"/>
    <col min="13572" max="13824" width="10.6640625" style="459"/>
    <col min="13825" max="13826" width="8.83203125" style="459" customWidth="1"/>
    <col min="13827" max="13827" width="73.5" style="459" customWidth="1"/>
    <col min="13828" max="14080" width="10.6640625" style="459"/>
    <col min="14081" max="14082" width="8.83203125" style="459" customWidth="1"/>
    <col min="14083" max="14083" width="73.5" style="459" customWidth="1"/>
    <col min="14084" max="14336" width="10.6640625" style="459"/>
    <col min="14337" max="14338" width="8.83203125" style="459" customWidth="1"/>
    <col min="14339" max="14339" width="73.5" style="459" customWidth="1"/>
    <col min="14340" max="14592" width="10.6640625" style="459"/>
    <col min="14593" max="14594" width="8.83203125" style="459" customWidth="1"/>
    <col min="14595" max="14595" width="73.5" style="459" customWidth="1"/>
    <col min="14596" max="14848" width="10.6640625" style="459"/>
    <col min="14849" max="14850" width="8.83203125" style="459" customWidth="1"/>
    <col min="14851" max="14851" width="73.5" style="459" customWidth="1"/>
    <col min="14852" max="15104" width="10.6640625" style="459"/>
    <col min="15105" max="15106" width="8.83203125" style="459" customWidth="1"/>
    <col min="15107" max="15107" width="73.5" style="459" customWidth="1"/>
    <col min="15108" max="15360" width="10.6640625" style="459"/>
    <col min="15361" max="15362" width="8.83203125" style="459" customWidth="1"/>
    <col min="15363" max="15363" width="73.5" style="459" customWidth="1"/>
    <col min="15364" max="15616" width="10.6640625" style="459"/>
    <col min="15617" max="15618" width="8.83203125" style="459" customWidth="1"/>
    <col min="15619" max="15619" width="73.5" style="459" customWidth="1"/>
    <col min="15620" max="15872" width="10.6640625" style="459"/>
    <col min="15873" max="15874" width="8.83203125" style="459" customWidth="1"/>
    <col min="15875" max="15875" width="73.5" style="459" customWidth="1"/>
    <col min="15876" max="16128" width="10.6640625" style="459"/>
    <col min="16129" max="16130" width="8.83203125" style="459" customWidth="1"/>
    <col min="16131" max="16131" width="73.5" style="459" customWidth="1"/>
    <col min="16132" max="16384" width="10.6640625" style="459"/>
  </cols>
  <sheetData>
    <row r="1" spans="1:3" x14ac:dyDescent="0.2">
      <c r="A1" s="1072" t="s">
        <v>742</v>
      </c>
      <c r="B1" s="1073"/>
      <c r="C1" s="1074"/>
    </row>
    <row r="2" spans="1:3" ht="41.25" customHeight="1" x14ac:dyDescent="0.2">
      <c r="A2" s="1075"/>
      <c r="B2" s="1076"/>
      <c r="C2" s="1077"/>
    </row>
    <row r="4" spans="1:3" s="484" customFormat="1" ht="31.5" x14ac:dyDescent="0.2">
      <c r="A4" s="485" t="s">
        <v>537</v>
      </c>
      <c r="B4" s="486" t="s">
        <v>538</v>
      </c>
      <c r="C4" s="487" t="s">
        <v>539</v>
      </c>
    </row>
    <row r="5" spans="1:3" s="460" customFormat="1" ht="24" customHeight="1" x14ac:dyDescent="0.2">
      <c r="A5" s="830" t="s">
        <v>540</v>
      </c>
      <c r="B5" s="831"/>
      <c r="C5" s="832" t="s">
        <v>598</v>
      </c>
    </row>
    <row r="6" spans="1:3" s="460" customFormat="1" ht="24" customHeight="1" x14ac:dyDescent="0.2">
      <c r="A6" s="830" t="s">
        <v>541</v>
      </c>
      <c r="B6" s="831"/>
      <c r="C6" s="832" t="s">
        <v>542</v>
      </c>
    </row>
    <row r="7" spans="1:3" s="460" customFormat="1" ht="24" customHeight="1" x14ac:dyDescent="0.2">
      <c r="A7" s="830"/>
      <c r="B7" s="831" t="s">
        <v>9</v>
      </c>
      <c r="C7" s="833" t="s">
        <v>599</v>
      </c>
    </row>
    <row r="8" spans="1:3" s="460" customFormat="1" ht="24" customHeight="1" x14ac:dyDescent="0.2">
      <c r="A8" s="830" t="s">
        <v>349</v>
      </c>
      <c r="B8" s="831"/>
      <c r="C8" s="832" t="s">
        <v>543</v>
      </c>
    </row>
    <row r="9" spans="1:3" s="460" customFormat="1" ht="24" customHeight="1" x14ac:dyDescent="0.2">
      <c r="A9" s="831"/>
      <c r="B9" s="831" t="s">
        <v>9</v>
      </c>
      <c r="C9" s="833" t="s">
        <v>600</v>
      </c>
    </row>
    <row r="10" spans="1:3" s="460" customFormat="1" ht="24" customHeight="1" x14ac:dyDescent="0.2">
      <c r="A10" s="831"/>
      <c r="B10" s="831" t="s">
        <v>12</v>
      </c>
      <c r="C10" s="833" t="s">
        <v>601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7"/>
  <sheetViews>
    <sheetView topLeftCell="A40" workbookViewId="0">
      <selection activeCell="D57" sqref="D57"/>
    </sheetView>
  </sheetViews>
  <sheetFormatPr defaultColWidth="9.33203125" defaultRowHeight="15.75" x14ac:dyDescent="0.25"/>
  <cols>
    <col min="1" max="1" width="6.33203125" style="88" customWidth="1"/>
    <col min="2" max="2" width="70.83203125" style="88" customWidth="1"/>
    <col min="3" max="3" width="12.33203125" style="88" customWidth="1"/>
    <col min="4" max="4" width="16.83203125" style="88" customWidth="1"/>
    <col min="5" max="5" width="15" style="88" customWidth="1"/>
    <col min="6" max="6" width="17.6640625" style="89" customWidth="1"/>
    <col min="7" max="16384" width="9.33203125" style="88"/>
  </cols>
  <sheetData>
    <row r="1" spans="1:6" ht="51" customHeight="1" x14ac:dyDescent="0.25">
      <c r="A1" s="1084" t="s">
        <v>737</v>
      </c>
      <c r="B1" s="1085"/>
      <c r="C1" s="1085"/>
      <c r="D1" s="1085"/>
      <c r="E1" s="1085"/>
      <c r="F1" s="1085"/>
    </row>
    <row r="2" spans="1:6" ht="15.95" customHeight="1" x14ac:dyDescent="0.25">
      <c r="A2" s="1083" t="s">
        <v>0</v>
      </c>
      <c r="B2" s="1083"/>
      <c r="C2" s="1083"/>
      <c r="D2" s="1083"/>
      <c r="E2" s="1083"/>
      <c r="F2" s="1083"/>
    </row>
    <row r="3" spans="1:6" ht="15.95" customHeight="1" x14ac:dyDescent="0.25">
      <c r="A3" s="1082"/>
      <c r="B3" s="1082"/>
      <c r="C3" s="958"/>
      <c r="D3" s="958"/>
      <c r="E3" s="958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710" t="s">
        <v>408</v>
      </c>
      <c r="E4" s="710" t="s">
        <v>409</v>
      </c>
      <c r="F4" s="6" t="s">
        <v>711</v>
      </c>
    </row>
    <row r="5" spans="1:6" s="7" customFormat="1" ht="12" customHeight="1" x14ac:dyDescent="0.2">
      <c r="A5" s="4" t="s">
        <v>5</v>
      </c>
      <c r="B5" s="5" t="s">
        <v>6</v>
      </c>
      <c r="C5" s="5" t="s">
        <v>7</v>
      </c>
      <c r="D5" s="710" t="s">
        <v>8</v>
      </c>
      <c r="E5" s="710" t="s">
        <v>261</v>
      </c>
      <c r="F5" s="6" t="s">
        <v>410</v>
      </c>
    </row>
    <row r="6" spans="1:6" s="11" customFormat="1" ht="15.75" customHeight="1" x14ac:dyDescent="0.2">
      <c r="A6" s="8" t="s">
        <v>9</v>
      </c>
      <c r="B6" s="989" t="s">
        <v>10</v>
      </c>
      <c r="C6" s="990" t="s">
        <v>11</v>
      </c>
      <c r="D6" s="956">
        <f>'3.sz.mell'!F20</f>
        <v>55849500</v>
      </c>
      <c r="E6" s="956"/>
      <c r="F6" s="991">
        <f>SUM(D6:E6)</f>
        <v>55849500</v>
      </c>
    </row>
    <row r="7" spans="1:6" s="11" customFormat="1" ht="15.75" customHeight="1" x14ac:dyDescent="0.2">
      <c r="A7" s="12" t="s">
        <v>12</v>
      </c>
      <c r="B7" s="992" t="s">
        <v>13</v>
      </c>
      <c r="C7" s="993" t="s">
        <v>14</v>
      </c>
      <c r="D7" s="956">
        <f>'3.sz.mell'!F38</f>
        <v>53343750</v>
      </c>
      <c r="E7" s="957"/>
      <c r="F7" s="991">
        <f t="shared" ref="F7:F11" si="0">SUM(D7:E7)</f>
        <v>53343750</v>
      </c>
    </row>
    <row r="8" spans="1:6" s="11" customFormat="1" ht="24" customHeight="1" x14ac:dyDescent="0.2">
      <c r="A8" s="12" t="s">
        <v>15</v>
      </c>
      <c r="B8" s="992" t="s">
        <v>16</v>
      </c>
      <c r="C8" s="993" t="s">
        <v>17</v>
      </c>
      <c r="D8" s="957">
        <f>'3.sz.mell'!F55</f>
        <v>47253778</v>
      </c>
      <c r="E8" s="957"/>
      <c r="F8" s="991">
        <f t="shared" si="0"/>
        <v>47253778</v>
      </c>
    </row>
    <row r="9" spans="1:6" s="11" customFormat="1" ht="15.75" customHeight="1" x14ac:dyDescent="0.2">
      <c r="A9" s="12" t="s">
        <v>18</v>
      </c>
      <c r="B9" s="992" t="s">
        <v>19</v>
      </c>
      <c r="C9" s="993" t="s">
        <v>20</v>
      </c>
      <c r="D9" s="957">
        <f>'3.sz.mell'!F59</f>
        <v>2701930</v>
      </c>
      <c r="E9" s="957"/>
      <c r="F9" s="991">
        <f t="shared" si="0"/>
        <v>2701930</v>
      </c>
    </row>
    <row r="10" spans="1:6" s="11" customFormat="1" ht="15.75" customHeight="1" x14ac:dyDescent="0.2">
      <c r="A10" s="8" t="s">
        <v>21</v>
      </c>
      <c r="B10" s="992" t="s">
        <v>22</v>
      </c>
      <c r="C10" s="993" t="s">
        <v>23</v>
      </c>
      <c r="D10" s="957"/>
      <c r="E10" s="957"/>
      <c r="F10" s="991">
        <f t="shared" si="0"/>
        <v>0</v>
      </c>
    </row>
    <row r="11" spans="1:6" s="11" customFormat="1" ht="15.75" customHeight="1" x14ac:dyDescent="0.2">
      <c r="A11" s="12" t="s">
        <v>24</v>
      </c>
      <c r="B11" s="992" t="s">
        <v>25</v>
      </c>
      <c r="C11" s="993" t="s">
        <v>26</v>
      </c>
      <c r="D11" s="957"/>
      <c r="E11" s="957"/>
      <c r="F11" s="991">
        <f t="shared" si="0"/>
        <v>0</v>
      </c>
    </row>
    <row r="12" spans="1:6" s="11" customFormat="1" ht="15.75" customHeight="1" x14ac:dyDescent="0.2">
      <c r="A12" s="15" t="s">
        <v>27</v>
      </c>
      <c r="B12" s="16" t="s">
        <v>28</v>
      </c>
      <c r="C12" s="17" t="s">
        <v>29</v>
      </c>
      <c r="D12" s="994">
        <f>+D6+D7+D8+D9+D10+D11</f>
        <v>159148958</v>
      </c>
      <c r="E12" s="995">
        <f t="shared" ref="E12" si="1">+E6+E7+E8+E9+E10+E11</f>
        <v>0</v>
      </c>
      <c r="F12" s="996">
        <f>+F6+F7+F8+F9+F10+F11</f>
        <v>159148958</v>
      </c>
    </row>
    <row r="13" spans="1:6" s="11" customFormat="1" ht="15.75" customHeight="1" x14ac:dyDescent="0.2">
      <c r="A13" s="12" t="s">
        <v>30</v>
      </c>
      <c r="B13" s="992" t="s">
        <v>31</v>
      </c>
      <c r="C13" s="993" t="s">
        <v>32</v>
      </c>
      <c r="D13" s="957"/>
      <c r="E13" s="957"/>
      <c r="F13" s="997">
        <f>SUM(D13:E13)</f>
        <v>0</v>
      </c>
    </row>
    <row r="14" spans="1:6" s="11" customFormat="1" ht="15.75" customHeight="1" x14ac:dyDescent="0.2">
      <c r="A14" s="8" t="s">
        <v>33</v>
      </c>
      <c r="B14" s="992" t="s">
        <v>34</v>
      </c>
      <c r="C14" s="993" t="s">
        <v>35</v>
      </c>
      <c r="D14" s="998">
        <f>SUM(D15:D21)</f>
        <v>182470457</v>
      </c>
      <c r="E14" s="999">
        <f t="shared" ref="E14" si="2">SUM(E15:E21)</f>
        <v>0</v>
      </c>
      <c r="F14" s="1000">
        <f>SUM(F15:F21)</f>
        <v>182470457</v>
      </c>
    </row>
    <row r="15" spans="1:6" s="11" customFormat="1" ht="24" customHeight="1" x14ac:dyDescent="0.2">
      <c r="A15" s="12" t="s">
        <v>36</v>
      </c>
      <c r="B15" s="1001" t="s">
        <v>37</v>
      </c>
      <c r="C15" s="993" t="s">
        <v>35</v>
      </c>
      <c r="D15" s="957"/>
      <c r="E15" s="957"/>
      <c r="F15" s="1002">
        <f>SUM(D15:E15)</f>
        <v>0</v>
      </c>
    </row>
    <row r="16" spans="1:6" s="11" customFormat="1" ht="24.75" customHeight="1" x14ac:dyDescent="0.2">
      <c r="A16" s="12" t="s">
        <v>38</v>
      </c>
      <c r="B16" s="1003" t="s">
        <v>39</v>
      </c>
      <c r="C16" s="993" t="s">
        <v>35</v>
      </c>
      <c r="D16" s="957"/>
      <c r="E16" s="957"/>
      <c r="F16" s="1002"/>
    </row>
    <row r="17" spans="1:6" s="11" customFormat="1" ht="15.75" customHeight="1" x14ac:dyDescent="0.2">
      <c r="A17" s="8" t="s">
        <v>40</v>
      </c>
      <c r="B17" s="1003" t="s">
        <v>41</v>
      </c>
      <c r="C17" s="993" t="s">
        <v>35</v>
      </c>
      <c r="D17" s="957"/>
      <c r="E17" s="957"/>
      <c r="F17" s="1002">
        <f t="shared" ref="F17:F21" si="3">SUM(D17:E17)</f>
        <v>0</v>
      </c>
    </row>
    <row r="18" spans="1:6" s="11" customFormat="1" ht="19.5" customHeight="1" x14ac:dyDescent="0.2">
      <c r="A18" s="12" t="s">
        <v>42</v>
      </c>
      <c r="B18" s="1003" t="s">
        <v>43</v>
      </c>
      <c r="C18" s="993" t="s">
        <v>35</v>
      </c>
      <c r="D18" s="957">
        <v>55874919</v>
      </c>
      <c r="E18" s="957"/>
      <c r="F18" s="387">
        <f t="shared" si="3"/>
        <v>55874919</v>
      </c>
    </row>
    <row r="19" spans="1:6" s="11" customFormat="1" ht="19.5" customHeight="1" x14ac:dyDescent="0.2">
      <c r="A19" s="12" t="s">
        <v>44</v>
      </c>
      <c r="B19" s="1003" t="s">
        <v>45</v>
      </c>
      <c r="C19" s="993" t="s">
        <v>35</v>
      </c>
      <c r="D19" s="957">
        <v>5100000</v>
      </c>
      <c r="E19" s="957"/>
      <c r="F19" s="1002">
        <f t="shared" si="3"/>
        <v>5100000</v>
      </c>
    </row>
    <row r="20" spans="1:6" s="11" customFormat="1" ht="24" customHeight="1" x14ac:dyDescent="0.2">
      <c r="A20" s="8" t="s">
        <v>46</v>
      </c>
      <c r="B20" s="1003" t="s">
        <v>47</v>
      </c>
      <c r="C20" s="993" t="s">
        <v>35</v>
      </c>
      <c r="D20" s="957">
        <v>121495538</v>
      </c>
      <c r="E20" s="957"/>
      <c r="F20" s="1002">
        <f t="shared" si="3"/>
        <v>121495538</v>
      </c>
    </row>
    <row r="21" spans="1:6" s="11" customFormat="1" ht="24.75" customHeight="1" x14ac:dyDescent="0.2">
      <c r="A21" s="20" t="s">
        <v>48</v>
      </c>
      <c r="B21" s="1003" t="s">
        <v>49</v>
      </c>
      <c r="C21" s="1004" t="s">
        <v>35</v>
      </c>
      <c r="D21" s="1005"/>
      <c r="E21" s="1005"/>
      <c r="F21" s="1006">
        <f t="shared" si="3"/>
        <v>0</v>
      </c>
    </row>
    <row r="22" spans="1:6" s="11" customFormat="1" ht="18" customHeight="1" x14ac:dyDescent="0.2">
      <c r="A22" s="22" t="s">
        <v>50</v>
      </c>
      <c r="B22" s="1007" t="s">
        <v>51</v>
      </c>
      <c r="C22" s="1008" t="s">
        <v>52</v>
      </c>
      <c r="D22" s="726">
        <f>SUM(D12+D13+D14)</f>
        <v>341619415</v>
      </c>
      <c r="E22" s="727">
        <f t="shared" ref="E22" si="4">SUM(E12+E13+E14)</f>
        <v>0</v>
      </c>
      <c r="F22" s="1009">
        <f>SUM(F12+F13+F14)</f>
        <v>341619415</v>
      </c>
    </row>
    <row r="23" spans="1:6" s="11" customFormat="1" ht="15.75" customHeight="1" x14ac:dyDescent="0.2">
      <c r="A23" s="8" t="s">
        <v>53</v>
      </c>
      <c r="B23" s="1010" t="s">
        <v>54</v>
      </c>
      <c r="C23" s="990" t="s">
        <v>55</v>
      </c>
      <c r="D23" s="1011"/>
      <c r="E23" s="1011"/>
      <c r="F23" s="384">
        <f>SUM(D23:E23)</f>
        <v>0</v>
      </c>
    </row>
    <row r="24" spans="1:6" s="11" customFormat="1" ht="15.75" customHeight="1" x14ac:dyDescent="0.2">
      <c r="A24" s="12" t="s">
        <v>56</v>
      </c>
      <c r="B24" s="1012" t="s">
        <v>57</v>
      </c>
      <c r="C24" s="993" t="s">
        <v>58</v>
      </c>
      <c r="D24" s="1013">
        <f>SUM(D25:D30)</f>
        <v>98531059</v>
      </c>
      <c r="E24" s="386">
        <f t="shared" ref="E24" si="5">SUM(E25:E30)</f>
        <v>0</v>
      </c>
      <c r="F24" s="1014">
        <f>SUM(F25:F30)</f>
        <v>98531059</v>
      </c>
    </row>
    <row r="25" spans="1:6" s="11" customFormat="1" ht="15.75" customHeight="1" x14ac:dyDescent="0.2">
      <c r="A25" s="12" t="s">
        <v>59</v>
      </c>
      <c r="B25" s="1001" t="s">
        <v>60</v>
      </c>
      <c r="C25" s="993" t="s">
        <v>58</v>
      </c>
      <c r="D25" s="957"/>
      <c r="E25" s="1015"/>
      <c r="F25" s="387">
        <f t="shared" ref="F25:F30" si="6">SUM(D25:E25)</f>
        <v>0</v>
      </c>
    </row>
    <row r="26" spans="1:6" s="11" customFormat="1" ht="24" customHeight="1" x14ac:dyDescent="0.2">
      <c r="A26" s="8" t="s">
        <v>61</v>
      </c>
      <c r="B26" s="1016" t="s">
        <v>62</v>
      </c>
      <c r="C26" s="993" t="s">
        <v>58</v>
      </c>
      <c r="D26" s="957">
        <v>98531059</v>
      </c>
      <c r="E26" s="1015"/>
      <c r="F26" s="387">
        <f t="shared" si="6"/>
        <v>98531059</v>
      </c>
    </row>
    <row r="27" spans="1:6" s="11" customFormat="1" ht="15.75" customHeight="1" x14ac:dyDescent="0.2">
      <c r="A27" s="12" t="s">
        <v>63</v>
      </c>
      <c r="B27" s="1016" t="s">
        <v>64</v>
      </c>
      <c r="C27" s="993" t="s">
        <v>58</v>
      </c>
      <c r="D27" s="1015"/>
      <c r="E27" s="1015"/>
      <c r="F27" s="387">
        <f t="shared" si="6"/>
        <v>0</v>
      </c>
    </row>
    <row r="28" spans="1:6" s="11" customFormat="1" ht="15.75" customHeight="1" x14ac:dyDescent="0.2">
      <c r="A28" s="12" t="s">
        <v>65</v>
      </c>
      <c r="B28" s="1016" t="s">
        <v>66</v>
      </c>
      <c r="C28" s="993" t="s">
        <v>58</v>
      </c>
      <c r="D28" s="1015"/>
      <c r="E28" s="1015"/>
      <c r="F28" s="387">
        <f t="shared" si="6"/>
        <v>0</v>
      </c>
    </row>
    <row r="29" spans="1:6" s="11" customFormat="1" ht="24.75" customHeight="1" x14ac:dyDescent="0.2">
      <c r="A29" s="8" t="s">
        <v>67</v>
      </c>
      <c r="B29" s="1016" t="s">
        <v>68</v>
      </c>
      <c r="C29" s="993" t="s">
        <v>58</v>
      </c>
      <c r="D29" s="1015"/>
      <c r="E29" s="1015"/>
      <c r="F29" s="387">
        <f t="shared" si="6"/>
        <v>0</v>
      </c>
    </row>
    <row r="30" spans="1:6" s="11" customFormat="1" ht="24" customHeight="1" x14ac:dyDescent="0.2">
      <c r="A30" s="20" t="s">
        <v>69</v>
      </c>
      <c r="B30" s="1017" t="s">
        <v>70</v>
      </c>
      <c r="C30" s="1004" t="s">
        <v>58</v>
      </c>
      <c r="D30" s="1018"/>
      <c r="E30" s="1018"/>
      <c r="F30" s="1019">
        <f t="shared" si="6"/>
        <v>0</v>
      </c>
    </row>
    <row r="31" spans="1:6" s="11" customFormat="1" ht="22.5" customHeight="1" x14ac:dyDescent="0.2">
      <c r="A31" s="29" t="s">
        <v>71</v>
      </c>
      <c r="B31" s="30" t="s">
        <v>72</v>
      </c>
      <c r="C31" s="31" t="s">
        <v>73</v>
      </c>
      <c r="D31" s="728">
        <f t="shared" ref="D31:E31" si="7">SUM(D23+D24)</f>
        <v>98531059</v>
      </c>
      <c r="E31" s="392">
        <f t="shared" si="7"/>
        <v>0</v>
      </c>
      <c r="F31" s="1020">
        <f>SUM(F23+F24)</f>
        <v>98531059</v>
      </c>
    </row>
    <row r="32" spans="1:6" s="11" customFormat="1" ht="14.25" customHeight="1" x14ac:dyDescent="0.2">
      <c r="A32" s="32" t="s">
        <v>74</v>
      </c>
      <c r="B32" s="33" t="s">
        <v>75</v>
      </c>
      <c r="C32" s="34" t="s">
        <v>76</v>
      </c>
      <c r="D32" s="711"/>
      <c r="E32" s="711"/>
      <c r="F32" s="420">
        <f t="shared" ref="F32:F44" si="8">SUM(D32:E32)</f>
        <v>0</v>
      </c>
    </row>
    <row r="33" spans="1:6" s="11" customFormat="1" ht="14.25" customHeight="1" x14ac:dyDescent="0.2">
      <c r="A33" s="12" t="s">
        <v>77</v>
      </c>
      <c r="B33" s="992" t="s">
        <v>78</v>
      </c>
      <c r="C33" s="993" t="s">
        <v>79</v>
      </c>
      <c r="D33" s="998">
        <f t="shared" ref="D33:E33" si="9">SUM(D34:D36)</f>
        <v>3500000</v>
      </c>
      <c r="E33" s="999">
        <f t="shared" si="9"/>
        <v>0</v>
      </c>
      <c r="F33" s="1014">
        <f t="shared" si="8"/>
        <v>3500000</v>
      </c>
    </row>
    <row r="34" spans="1:6" s="11" customFormat="1" ht="14.25" customHeight="1" x14ac:dyDescent="0.2">
      <c r="A34" s="12" t="s">
        <v>80</v>
      </c>
      <c r="B34" s="35" t="s">
        <v>81</v>
      </c>
      <c r="C34" s="1021" t="s">
        <v>79</v>
      </c>
      <c r="D34" s="1022"/>
      <c r="E34" s="1023"/>
      <c r="F34" s="1024">
        <f t="shared" si="8"/>
        <v>0</v>
      </c>
    </row>
    <row r="35" spans="1:6" s="11" customFormat="1" ht="14.25" customHeight="1" x14ac:dyDescent="0.2">
      <c r="A35" s="8" t="s">
        <v>82</v>
      </c>
      <c r="B35" s="37" t="s">
        <v>83</v>
      </c>
      <c r="C35" s="1021" t="s">
        <v>79</v>
      </c>
      <c r="D35" s="1022"/>
      <c r="E35" s="1023"/>
      <c r="F35" s="1024">
        <f t="shared" si="8"/>
        <v>0</v>
      </c>
    </row>
    <row r="36" spans="1:6" s="11" customFormat="1" ht="14.25" customHeight="1" x14ac:dyDescent="0.2">
      <c r="A36" s="8" t="s">
        <v>84</v>
      </c>
      <c r="B36" s="37" t="s">
        <v>85</v>
      </c>
      <c r="C36" s="1021" t="s">
        <v>79</v>
      </c>
      <c r="D36" s="1022">
        <v>3500000</v>
      </c>
      <c r="E36" s="1023"/>
      <c r="F36" s="1024">
        <f t="shared" si="8"/>
        <v>3500000</v>
      </c>
    </row>
    <row r="37" spans="1:6" s="11" customFormat="1" ht="14.25" customHeight="1" x14ac:dyDescent="0.2">
      <c r="A37" s="12" t="s">
        <v>86</v>
      </c>
      <c r="B37" s="38" t="s">
        <v>87</v>
      </c>
      <c r="C37" s="993" t="s">
        <v>88</v>
      </c>
      <c r="D37" s="998">
        <f t="shared" ref="D37:E37" si="10">SUM(D38:D39)</f>
        <v>60000000</v>
      </c>
      <c r="E37" s="999">
        <f t="shared" si="10"/>
        <v>0</v>
      </c>
      <c r="F37" s="1014">
        <f t="shared" si="8"/>
        <v>60000000</v>
      </c>
    </row>
    <row r="38" spans="1:6" s="11" customFormat="1" ht="14.25" customHeight="1" x14ac:dyDescent="0.2">
      <c r="A38" s="12" t="s">
        <v>89</v>
      </c>
      <c r="B38" s="39" t="s">
        <v>90</v>
      </c>
      <c r="C38" s="1021" t="s">
        <v>88</v>
      </c>
      <c r="D38" s="1022">
        <v>60000000</v>
      </c>
      <c r="E38" s="1023"/>
      <c r="F38" s="1024">
        <f t="shared" si="8"/>
        <v>60000000</v>
      </c>
    </row>
    <row r="39" spans="1:6" s="11" customFormat="1" ht="14.25" customHeight="1" x14ac:dyDescent="0.2">
      <c r="A39" s="8" t="s">
        <v>91</v>
      </c>
      <c r="B39" s="39" t="s">
        <v>92</v>
      </c>
      <c r="C39" s="1021" t="s">
        <v>88</v>
      </c>
      <c r="D39" s="1022"/>
      <c r="E39" s="1023"/>
      <c r="F39" s="1014">
        <f t="shared" si="8"/>
        <v>0</v>
      </c>
    </row>
    <row r="40" spans="1:6" s="11" customFormat="1" ht="17.25" customHeight="1" x14ac:dyDescent="0.2">
      <c r="A40" s="8" t="s">
        <v>93</v>
      </c>
      <c r="B40" s="40" t="s">
        <v>636</v>
      </c>
      <c r="C40" s="993" t="s">
        <v>95</v>
      </c>
      <c r="D40" s="957">
        <v>3000000</v>
      </c>
      <c r="E40" s="1025"/>
      <c r="F40" s="1014">
        <f t="shared" si="8"/>
        <v>3000000</v>
      </c>
    </row>
    <row r="41" spans="1:6" s="11" customFormat="1" ht="17.25" customHeight="1" x14ac:dyDescent="0.2">
      <c r="A41" s="12" t="s">
        <v>96</v>
      </c>
      <c r="B41" s="38" t="s">
        <v>100</v>
      </c>
      <c r="C41" s="993" t="s">
        <v>101</v>
      </c>
      <c r="D41" s="998">
        <f>SUM(D42:D43)</f>
        <v>2760000</v>
      </c>
      <c r="E41" s="999">
        <f t="shared" ref="E41" si="11">SUM(E42:E43)</f>
        <v>0</v>
      </c>
      <c r="F41" s="1014">
        <f t="shared" si="8"/>
        <v>2760000</v>
      </c>
    </row>
    <row r="42" spans="1:6" s="11" customFormat="1" ht="14.25" customHeight="1" x14ac:dyDescent="0.2">
      <c r="A42" s="12" t="s">
        <v>97</v>
      </c>
      <c r="B42" s="39" t="s">
        <v>637</v>
      </c>
      <c r="C42" s="1021" t="s">
        <v>639</v>
      </c>
      <c r="D42" s="1022">
        <v>160000</v>
      </c>
      <c r="E42" s="1022"/>
      <c r="F42" s="387">
        <f t="shared" si="8"/>
        <v>160000</v>
      </c>
    </row>
    <row r="43" spans="1:6" s="11" customFormat="1" ht="14.25" customHeight="1" x14ac:dyDescent="0.2">
      <c r="A43" s="8" t="s">
        <v>98</v>
      </c>
      <c r="B43" s="39" t="s">
        <v>638</v>
      </c>
      <c r="C43" s="1021" t="s">
        <v>639</v>
      </c>
      <c r="D43" s="1022">
        <v>2600000</v>
      </c>
      <c r="E43" s="1022"/>
      <c r="F43" s="387">
        <f t="shared" si="8"/>
        <v>2600000</v>
      </c>
    </row>
    <row r="44" spans="1:6" s="11" customFormat="1" ht="14.25" customHeight="1" x14ac:dyDescent="0.2">
      <c r="A44" s="41" t="s">
        <v>99</v>
      </c>
      <c r="B44" s="1026" t="s">
        <v>640</v>
      </c>
      <c r="C44" s="1027" t="s">
        <v>641</v>
      </c>
      <c r="D44" s="1028"/>
      <c r="E44" s="1028"/>
      <c r="F44" s="421">
        <f t="shared" si="8"/>
        <v>0</v>
      </c>
    </row>
    <row r="45" spans="1:6" s="11" customFormat="1" ht="17.25" customHeight="1" x14ac:dyDescent="0.2">
      <c r="A45" s="29" t="s">
        <v>102</v>
      </c>
      <c r="B45" s="30" t="s">
        <v>103</v>
      </c>
      <c r="C45" s="31" t="s">
        <v>104</v>
      </c>
      <c r="D45" s="728">
        <f t="shared" ref="D45:E45" si="12">SUM(D32+D33+D37+D40+D41+D44)</f>
        <v>69260000</v>
      </c>
      <c r="E45" s="392">
        <f t="shared" si="12"/>
        <v>0</v>
      </c>
      <c r="F45" s="1020">
        <f>SUM(F32+F33+F37+F40+F41+F44)</f>
        <v>69260000</v>
      </c>
    </row>
    <row r="46" spans="1:6" s="11" customFormat="1" ht="14.25" customHeight="1" x14ac:dyDescent="0.2">
      <c r="A46" s="32" t="s">
        <v>105</v>
      </c>
      <c r="B46" s="1029" t="s">
        <v>106</v>
      </c>
      <c r="C46" s="1030" t="s">
        <v>107</v>
      </c>
      <c r="D46" s="1031">
        <v>11000000</v>
      </c>
      <c r="E46" s="1031"/>
      <c r="F46" s="425">
        <f t="shared" ref="F46:F56" si="13">SUM(D46:E46)</f>
        <v>11000000</v>
      </c>
    </row>
    <row r="47" spans="1:6" s="11" customFormat="1" ht="14.25" customHeight="1" x14ac:dyDescent="0.2">
      <c r="A47" s="12" t="s">
        <v>108</v>
      </c>
      <c r="B47" s="1012" t="s">
        <v>109</v>
      </c>
      <c r="C47" s="1032" t="s">
        <v>110</v>
      </c>
      <c r="D47" s="1033">
        <v>11688000</v>
      </c>
      <c r="E47" s="1033"/>
      <c r="F47" s="387">
        <f t="shared" si="13"/>
        <v>11688000</v>
      </c>
    </row>
    <row r="48" spans="1:6" s="11" customFormat="1" ht="14.25" customHeight="1" x14ac:dyDescent="0.2">
      <c r="A48" s="12" t="s">
        <v>111</v>
      </c>
      <c r="B48" s="1012" t="s">
        <v>112</v>
      </c>
      <c r="C48" s="1032" t="s">
        <v>113</v>
      </c>
      <c r="D48" s="1033">
        <v>2000000</v>
      </c>
      <c r="E48" s="1033"/>
      <c r="F48" s="387">
        <f t="shared" si="13"/>
        <v>2000000</v>
      </c>
    </row>
    <row r="49" spans="1:6" s="11" customFormat="1" ht="14.25" customHeight="1" x14ac:dyDescent="0.2">
      <c r="A49" s="12" t="s">
        <v>114</v>
      </c>
      <c r="B49" s="1012" t="s">
        <v>115</v>
      </c>
      <c r="C49" s="1032" t="s">
        <v>116</v>
      </c>
      <c r="D49" s="1033"/>
      <c r="E49" s="1033"/>
      <c r="F49" s="387">
        <f t="shared" si="13"/>
        <v>0</v>
      </c>
    </row>
    <row r="50" spans="1:6" s="11" customFormat="1" ht="14.25" customHeight="1" x14ac:dyDescent="0.2">
      <c r="A50" s="12" t="s">
        <v>117</v>
      </c>
      <c r="B50" s="1012" t="s">
        <v>118</v>
      </c>
      <c r="C50" s="1032" t="s">
        <v>119</v>
      </c>
      <c r="D50" s="1033">
        <v>2260000</v>
      </c>
      <c r="E50" s="1033"/>
      <c r="F50" s="387">
        <f t="shared" si="13"/>
        <v>2260000</v>
      </c>
    </row>
    <row r="51" spans="1:6" s="11" customFormat="1" ht="14.25" customHeight="1" x14ac:dyDescent="0.2">
      <c r="A51" s="12" t="s">
        <v>120</v>
      </c>
      <c r="B51" s="1012" t="s">
        <v>121</v>
      </c>
      <c r="C51" s="1032" t="s">
        <v>122</v>
      </c>
      <c r="D51" s="1033">
        <v>3800000</v>
      </c>
      <c r="E51" s="1033"/>
      <c r="F51" s="387">
        <f t="shared" si="13"/>
        <v>3800000</v>
      </c>
    </row>
    <row r="52" spans="1:6" s="11" customFormat="1" ht="14.25" customHeight="1" x14ac:dyDescent="0.2">
      <c r="A52" s="12" t="s">
        <v>123</v>
      </c>
      <c r="B52" s="1012" t="s">
        <v>124</v>
      </c>
      <c r="C52" s="1032" t="s">
        <v>125</v>
      </c>
      <c r="D52" s="1033"/>
      <c r="E52" s="1033"/>
      <c r="F52" s="387">
        <f t="shared" si="13"/>
        <v>0</v>
      </c>
    </row>
    <row r="53" spans="1:6" s="11" customFormat="1" ht="14.25" customHeight="1" x14ac:dyDescent="0.2">
      <c r="A53" s="12" t="s">
        <v>126</v>
      </c>
      <c r="B53" s="1012" t="s">
        <v>127</v>
      </c>
      <c r="C53" s="1032" t="s">
        <v>128</v>
      </c>
      <c r="D53" s="1033"/>
      <c r="E53" s="1033"/>
      <c r="F53" s="387">
        <f t="shared" si="13"/>
        <v>0</v>
      </c>
    </row>
    <row r="54" spans="1:6" s="11" customFormat="1" ht="14.25" customHeight="1" x14ac:dyDescent="0.2">
      <c r="A54" s="12" t="s">
        <v>129</v>
      </c>
      <c r="B54" s="1012" t="s">
        <v>130</v>
      </c>
      <c r="C54" s="1032" t="s">
        <v>131</v>
      </c>
      <c r="D54" s="1033"/>
      <c r="E54" s="1033"/>
      <c r="F54" s="426">
        <f t="shared" si="13"/>
        <v>0</v>
      </c>
    </row>
    <row r="55" spans="1:6" s="11" customFormat="1" ht="14.25" customHeight="1" x14ac:dyDescent="0.2">
      <c r="A55" s="12" t="s">
        <v>132</v>
      </c>
      <c r="B55" s="1012" t="s">
        <v>133</v>
      </c>
      <c r="C55" s="1032" t="s">
        <v>134</v>
      </c>
      <c r="D55" s="1033"/>
      <c r="E55" s="1033"/>
      <c r="F55" s="426">
        <f t="shared" si="13"/>
        <v>0</v>
      </c>
    </row>
    <row r="56" spans="1:6" s="11" customFormat="1" ht="14.25" customHeight="1" x14ac:dyDescent="0.2">
      <c r="A56" s="20" t="s">
        <v>135</v>
      </c>
      <c r="B56" s="1034" t="s">
        <v>136</v>
      </c>
      <c r="C56" s="1027" t="s">
        <v>137</v>
      </c>
      <c r="D56" s="1028">
        <v>1620000</v>
      </c>
      <c r="E56" s="1028"/>
      <c r="F56" s="391">
        <f t="shared" si="13"/>
        <v>1620000</v>
      </c>
    </row>
    <row r="57" spans="1:6" s="11" customFormat="1" ht="15.75" customHeight="1" x14ac:dyDescent="0.2">
      <c r="A57" s="22" t="s">
        <v>138</v>
      </c>
      <c r="B57" s="48" t="s">
        <v>139</v>
      </c>
      <c r="C57" s="1008" t="s">
        <v>140</v>
      </c>
      <c r="D57" s="731">
        <f t="shared" ref="D57:E57" si="14">SUM(D46:D56)</f>
        <v>32368000</v>
      </c>
      <c r="E57" s="694">
        <f t="shared" si="14"/>
        <v>0</v>
      </c>
      <c r="F57" s="1035">
        <f>SUM(F46:F56)</f>
        <v>32368000</v>
      </c>
    </row>
    <row r="58" spans="1:6" s="11" customFormat="1" ht="14.25" customHeight="1" x14ac:dyDescent="0.2">
      <c r="A58" s="49" t="s">
        <v>141</v>
      </c>
      <c r="B58" s="1010" t="s">
        <v>142</v>
      </c>
      <c r="C58" s="1036" t="s">
        <v>143</v>
      </c>
      <c r="D58" s="1037"/>
      <c r="E58" s="1037"/>
      <c r="F58" s="428">
        <f t="shared" ref="F58:F62" si="15">SUM(D58:E58)</f>
        <v>0</v>
      </c>
    </row>
    <row r="59" spans="1:6" s="11" customFormat="1" ht="14.25" customHeight="1" x14ac:dyDescent="0.2">
      <c r="A59" s="51" t="s">
        <v>144</v>
      </c>
      <c r="B59" s="1012" t="s">
        <v>145</v>
      </c>
      <c r="C59" s="1032" t="s">
        <v>146</v>
      </c>
      <c r="D59" s="1033">
        <v>20000000</v>
      </c>
      <c r="E59" s="1033"/>
      <c r="F59" s="426">
        <f t="shared" si="15"/>
        <v>20000000</v>
      </c>
    </row>
    <row r="60" spans="1:6" s="11" customFormat="1" ht="14.25" customHeight="1" x14ac:dyDescent="0.2">
      <c r="A60" s="51" t="s">
        <v>147</v>
      </c>
      <c r="B60" s="1012" t="s">
        <v>148</v>
      </c>
      <c r="C60" s="1032" t="s">
        <v>149</v>
      </c>
      <c r="D60" s="1033"/>
      <c r="E60" s="1033"/>
      <c r="F60" s="426">
        <f t="shared" si="15"/>
        <v>0</v>
      </c>
    </row>
    <row r="61" spans="1:6" s="11" customFormat="1" ht="14.25" customHeight="1" x14ac:dyDescent="0.2">
      <c r="A61" s="51" t="s">
        <v>150</v>
      </c>
      <c r="B61" s="1012" t="s">
        <v>151</v>
      </c>
      <c r="C61" s="1032" t="s">
        <v>152</v>
      </c>
      <c r="D61" s="1033"/>
      <c r="E61" s="1033"/>
      <c r="F61" s="426">
        <f t="shared" si="15"/>
        <v>0</v>
      </c>
    </row>
    <row r="62" spans="1:6" s="11" customFormat="1" ht="14.25" customHeight="1" x14ac:dyDescent="0.2">
      <c r="A62" s="52" t="s">
        <v>153</v>
      </c>
      <c r="B62" s="1034" t="s">
        <v>154</v>
      </c>
      <c r="C62" s="1027" t="s">
        <v>155</v>
      </c>
      <c r="D62" s="1028">
        <v>240000</v>
      </c>
      <c r="E62" s="1028"/>
      <c r="F62" s="391">
        <f t="shared" si="15"/>
        <v>240000</v>
      </c>
    </row>
    <row r="63" spans="1:6" s="11" customFormat="1" ht="19.5" customHeight="1" x14ac:dyDescent="0.2">
      <c r="A63" s="29" t="s">
        <v>156</v>
      </c>
      <c r="B63" s="48" t="s">
        <v>157</v>
      </c>
      <c r="C63" s="1038" t="s">
        <v>158</v>
      </c>
      <c r="D63" s="729">
        <f t="shared" ref="D63:E63" si="16">SUM(D58:D62)</f>
        <v>20240000</v>
      </c>
      <c r="E63" s="730">
        <f t="shared" si="16"/>
        <v>0</v>
      </c>
      <c r="F63" s="431">
        <f>SUM(F58:F62)</f>
        <v>20240000</v>
      </c>
    </row>
    <row r="64" spans="1:6" s="11" customFormat="1" ht="24" customHeight="1" x14ac:dyDescent="0.2">
      <c r="A64" s="32" t="s">
        <v>159</v>
      </c>
      <c r="B64" s="1039" t="s">
        <v>160</v>
      </c>
      <c r="C64" s="1040" t="s">
        <v>161</v>
      </c>
      <c r="D64" s="1041"/>
      <c r="E64" s="1041"/>
      <c r="F64" s="425">
        <f t="shared" ref="F64:F65" si="17">SUM(D64:E64)</f>
        <v>0</v>
      </c>
    </row>
    <row r="65" spans="1:6" s="11" customFormat="1" ht="17.25" customHeight="1" x14ac:dyDescent="0.2">
      <c r="A65" s="20" t="s">
        <v>162</v>
      </c>
      <c r="B65" s="1034" t="s">
        <v>163</v>
      </c>
      <c r="C65" s="1042" t="s">
        <v>164</v>
      </c>
      <c r="D65" s="1033">
        <v>1600000</v>
      </c>
      <c r="E65" s="1043"/>
      <c r="F65" s="421">
        <f t="shared" si="17"/>
        <v>1600000</v>
      </c>
    </row>
    <row r="66" spans="1:6" s="11" customFormat="1" ht="17.25" customHeight="1" x14ac:dyDescent="0.2">
      <c r="A66" s="29" t="s">
        <v>165</v>
      </c>
      <c r="B66" s="1007" t="s">
        <v>166</v>
      </c>
      <c r="C66" s="1008" t="s">
        <v>167</v>
      </c>
      <c r="D66" s="727">
        <f t="shared" ref="D66:E66" si="18">SUM(D64:D65)</f>
        <v>1600000</v>
      </c>
      <c r="E66" s="727">
        <f t="shared" si="18"/>
        <v>0</v>
      </c>
      <c r="F66" s="1044">
        <f>SUM(F64:F65)</f>
        <v>1600000</v>
      </c>
    </row>
    <row r="67" spans="1:6" s="11" customFormat="1" ht="16.5" customHeight="1" x14ac:dyDescent="0.2">
      <c r="A67" s="8" t="s">
        <v>168</v>
      </c>
      <c r="B67" s="989" t="s">
        <v>169</v>
      </c>
      <c r="C67" s="990" t="s">
        <v>170</v>
      </c>
      <c r="D67" s="1045"/>
      <c r="E67" s="1045"/>
      <c r="F67" s="1046">
        <f t="shared" ref="F67:F68" si="19">SUM(D67:E67)</f>
        <v>0</v>
      </c>
    </row>
    <row r="68" spans="1:6" s="11" customFormat="1" ht="14.25" customHeight="1" x14ac:dyDescent="0.2">
      <c r="A68" s="20" t="s">
        <v>171</v>
      </c>
      <c r="B68" s="1034" t="s">
        <v>172</v>
      </c>
      <c r="C68" s="1004" t="s">
        <v>173</v>
      </c>
      <c r="D68" s="1043"/>
      <c r="E68" s="1043"/>
      <c r="F68" s="57">
        <f t="shared" si="19"/>
        <v>0</v>
      </c>
    </row>
    <row r="69" spans="1:6" s="11" customFormat="1" ht="15.75" customHeight="1" x14ac:dyDescent="0.2">
      <c r="A69" s="20" t="s">
        <v>174</v>
      </c>
      <c r="B69" s="1047" t="s">
        <v>175</v>
      </c>
      <c r="C69" s="1048" t="s">
        <v>176</v>
      </c>
      <c r="D69" s="1049">
        <f t="shared" ref="D69:E69" si="20">SUM(D67:D68)</f>
        <v>0</v>
      </c>
      <c r="E69" s="1049">
        <f t="shared" si="20"/>
        <v>0</v>
      </c>
      <c r="F69" s="1050">
        <f>SUM(F67:F68)</f>
        <v>0</v>
      </c>
    </row>
    <row r="70" spans="1:6" s="11" customFormat="1" ht="25.5" customHeight="1" x14ac:dyDescent="0.2">
      <c r="A70" s="29" t="s">
        <v>177</v>
      </c>
      <c r="B70" s="48" t="s">
        <v>178</v>
      </c>
      <c r="C70" s="60" t="s">
        <v>179</v>
      </c>
      <c r="D70" s="392">
        <f t="shared" ref="D70:E70" si="21">SUM(D22+D31+D45+D57+D63+D66+D69)</f>
        <v>563618474</v>
      </c>
      <c r="E70" s="392">
        <f t="shared" si="21"/>
        <v>0</v>
      </c>
      <c r="F70" s="393">
        <f>SUM(F22+F31+F45+F57+F63+F66+F69)</f>
        <v>563618474</v>
      </c>
    </row>
    <row r="71" spans="1:6" s="11" customFormat="1" ht="14.25" customHeight="1" x14ac:dyDescent="0.2">
      <c r="A71" s="8" t="s">
        <v>180</v>
      </c>
      <c r="B71" s="989" t="s">
        <v>732</v>
      </c>
      <c r="C71" s="990" t="s">
        <v>733</v>
      </c>
      <c r="D71" s="956">
        <v>5605355</v>
      </c>
      <c r="E71" s="956"/>
      <c r="F71" s="430">
        <f t="shared" ref="F71:F74" si="22">SUM(D71:E71)</f>
        <v>5605355</v>
      </c>
    </row>
    <row r="72" spans="1:6" s="11" customFormat="1" ht="14.25" customHeight="1" x14ac:dyDescent="0.2">
      <c r="A72" s="12" t="s">
        <v>181</v>
      </c>
      <c r="B72" s="992" t="s">
        <v>182</v>
      </c>
      <c r="C72" s="993" t="s">
        <v>183</v>
      </c>
      <c r="D72" s="1051">
        <f t="shared" ref="D72:E72" si="23">SUM(D73:D74)</f>
        <v>50000000</v>
      </c>
      <c r="E72" s="403">
        <f t="shared" si="23"/>
        <v>0</v>
      </c>
      <c r="F72" s="1052">
        <f t="shared" si="22"/>
        <v>50000000</v>
      </c>
    </row>
    <row r="73" spans="1:6" s="11" customFormat="1" ht="14.25" customHeight="1" x14ac:dyDescent="0.2">
      <c r="A73" s="12" t="s">
        <v>184</v>
      </c>
      <c r="B73" s="1053" t="s">
        <v>185</v>
      </c>
      <c r="C73" s="993" t="s">
        <v>186</v>
      </c>
      <c r="D73" s="957">
        <v>50000000</v>
      </c>
      <c r="E73" s="957"/>
      <c r="F73" s="426">
        <f t="shared" si="22"/>
        <v>50000000</v>
      </c>
    </row>
    <row r="74" spans="1:6" s="11" customFormat="1" ht="14.25" customHeight="1" x14ac:dyDescent="0.2">
      <c r="A74" s="20" t="s">
        <v>187</v>
      </c>
      <c r="B74" s="1054" t="s">
        <v>188</v>
      </c>
      <c r="C74" s="993" t="s">
        <v>189</v>
      </c>
      <c r="D74" s="1005"/>
      <c r="E74" s="1005"/>
      <c r="F74" s="391">
        <f t="shared" si="22"/>
        <v>0</v>
      </c>
    </row>
    <row r="75" spans="1:6" s="11" customFormat="1" ht="24.75" customHeight="1" x14ac:dyDescent="0.2">
      <c r="A75" s="29" t="s">
        <v>190</v>
      </c>
      <c r="B75" s="1055" t="s">
        <v>191</v>
      </c>
      <c r="C75" s="1008" t="s">
        <v>192</v>
      </c>
      <c r="D75" s="728">
        <f t="shared" ref="D75:E75" si="24">SUM(D71:D72)</f>
        <v>55605355</v>
      </c>
      <c r="E75" s="392">
        <f t="shared" si="24"/>
        <v>0</v>
      </c>
      <c r="F75" s="1020">
        <f>SUM(F71:F72)</f>
        <v>55605355</v>
      </c>
    </row>
    <row r="76" spans="1:6" s="11" customFormat="1" ht="27" customHeight="1" x14ac:dyDescent="0.2">
      <c r="A76" s="29" t="s">
        <v>193</v>
      </c>
      <c r="B76" s="1055" t="s">
        <v>194</v>
      </c>
      <c r="C76" s="1008" t="s">
        <v>590</v>
      </c>
      <c r="D76" s="728">
        <f t="shared" ref="D76:E76" si="25">SUM(D75,D70)</f>
        <v>619223829</v>
      </c>
      <c r="E76" s="392">
        <f t="shared" si="25"/>
        <v>0</v>
      </c>
      <c r="F76" s="1020">
        <f>SUM(F75,F70)</f>
        <v>619223829</v>
      </c>
    </row>
    <row r="77" spans="1:6" ht="17.25" customHeight="1" x14ac:dyDescent="0.25">
      <c r="A77" s="1083"/>
      <c r="B77" s="1083"/>
      <c r="C77" s="1083"/>
      <c r="D77" s="1083"/>
      <c r="E77" s="1083"/>
      <c r="F77" s="1083"/>
    </row>
    <row r="78" spans="1:6" s="952" customFormat="1" ht="16.5" customHeight="1" x14ac:dyDescent="0.25">
      <c r="A78" s="1083" t="s">
        <v>195</v>
      </c>
      <c r="B78" s="1083"/>
      <c r="C78" s="1083"/>
      <c r="D78" s="1083"/>
      <c r="E78" s="1083"/>
      <c r="F78" s="1083"/>
    </row>
    <row r="79" spans="1:6" ht="38.1" customHeight="1" x14ac:dyDescent="0.25">
      <c r="A79" s="4" t="s">
        <v>2</v>
      </c>
      <c r="B79" s="5" t="s">
        <v>196</v>
      </c>
      <c r="C79" s="5" t="s">
        <v>4</v>
      </c>
      <c r="D79" s="710" t="s">
        <v>408</v>
      </c>
      <c r="E79" s="710" t="s">
        <v>409</v>
      </c>
      <c r="F79" s="6" t="str">
        <f>+F4</f>
        <v>2019. évi eredeti előirányzat</v>
      </c>
    </row>
    <row r="80" spans="1:6" s="7" customFormat="1" ht="12" customHeight="1" x14ac:dyDescent="0.2">
      <c r="A80" s="4" t="s">
        <v>5</v>
      </c>
      <c r="B80" s="5" t="s">
        <v>6</v>
      </c>
      <c r="C80" s="5" t="s">
        <v>7</v>
      </c>
      <c r="D80" s="710" t="s">
        <v>8</v>
      </c>
      <c r="E80" s="710" t="s">
        <v>261</v>
      </c>
      <c r="F80" s="6" t="s">
        <v>410</v>
      </c>
    </row>
    <row r="81" spans="1:6" ht="16.5" customHeight="1" x14ac:dyDescent="0.25">
      <c r="A81" s="78" t="s">
        <v>9</v>
      </c>
      <c r="B81" s="33" t="s">
        <v>197</v>
      </c>
      <c r="C81" s="34" t="s">
        <v>198</v>
      </c>
      <c r="D81" s="715">
        <v>130677641</v>
      </c>
      <c r="E81" s="715"/>
      <c r="F81" s="846">
        <f>SUM(D81:E81)</f>
        <v>130677641</v>
      </c>
    </row>
    <row r="82" spans="1:6" ht="16.5" customHeight="1" x14ac:dyDescent="0.25">
      <c r="A82" s="51" t="s">
        <v>12</v>
      </c>
      <c r="B82" s="67" t="s">
        <v>199</v>
      </c>
      <c r="C82" s="68" t="s">
        <v>200</v>
      </c>
      <c r="D82" s="716">
        <v>17453885.662500001</v>
      </c>
      <c r="E82" s="716"/>
      <c r="F82" s="846">
        <f t="shared" ref="F82:F85" si="26">SUM(D82:E82)</f>
        <v>17453885.662500001</v>
      </c>
    </row>
    <row r="83" spans="1:6" ht="16.5" customHeight="1" x14ac:dyDescent="0.25">
      <c r="A83" s="51" t="s">
        <v>15</v>
      </c>
      <c r="B83" s="67" t="s">
        <v>201</v>
      </c>
      <c r="C83" s="68" t="s">
        <v>202</v>
      </c>
      <c r="D83" s="716">
        <v>173112763</v>
      </c>
      <c r="E83" s="716"/>
      <c r="F83" s="846">
        <f t="shared" si="26"/>
        <v>173112763</v>
      </c>
    </row>
    <row r="84" spans="1:6" ht="16.5" customHeight="1" x14ac:dyDescent="0.25">
      <c r="A84" s="51" t="s">
        <v>18</v>
      </c>
      <c r="B84" s="67" t="s">
        <v>203</v>
      </c>
      <c r="C84" s="68" t="s">
        <v>204</v>
      </c>
      <c r="D84" s="716">
        <v>2000000</v>
      </c>
      <c r="E84" s="716"/>
      <c r="F84" s="846">
        <f t="shared" si="26"/>
        <v>2000000</v>
      </c>
    </row>
    <row r="85" spans="1:6" ht="16.5" customHeight="1" x14ac:dyDescent="0.25">
      <c r="A85" s="51" t="s">
        <v>21</v>
      </c>
      <c r="B85" s="67" t="s">
        <v>205</v>
      </c>
      <c r="C85" s="68" t="s">
        <v>206</v>
      </c>
      <c r="D85" s="999">
        <f t="shared" ref="D85:E85" si="27">SUM(D86:D92)</f>
        <v>21178862</v>
      </c>
      <c r="E85" s="999">
        <f t="shared" si="27"/>
        <v>0</v>
      </c>
      <c r="F85" s="846">
        <f t="shared" si="26"/>
        <v>21178862</v>
      </c>
    </row>
    <row r="86" spans="1:6" ht="16.5" customHeight="1" x14ac:dyDescent="0.25">
      <c r="A86" s="51" t="s">
        <v>24</v>
      </c>
      <c r="B86" s="67" t="s">
        <v>207</v>
      </c>
      <c r="C86" s="68" t="s">
        <v>642</v>
      </c>
      <c r="D86" s="716">
        <v>9778862</v>
      </c>
      <c r="E86" s="716"/>
      <c r="F86" s="846">
        <f>SUM(D86:E86)</f>
        <v>9778862</v>
      </c>
    </row>
    <row r="87" spans="1:6" ht="16.5" customHeight="1" x14ac:dyDescent="0.25">
      <c r="A87" s="51" t="s">
        <v>27</v>
      </c>
      <c r="B87" s="69" t="s">
        <v>209</v>
      </c>
      <c r="C87" s="95" t="s">
        <v>210</v>
      </c>
      <c r="D87" s="717"/>
      <c r="E87" s="717"/>
      <c r="F87" s="846">
        <f t="shared" ref="F87:F90" si="28">SUM(D87:E87)</f>
        <v>0</v>
      </c>
    </row>
    <row r="88" spans="1:6" ht="16.5" customHeight="1" x14ac:dyDescent="0.25">
      <c r="A88" s="51" t="s">
        <v>30</v>
      </c>
      <c r="B88" s="69" t="s">
        <v>211</v>
      </c>
      <c r="C88" s="95" t="s">
        <v>212</v>
      </c>
      <c r="D88" s="717"/>
      <c r="E88" s="717"/>
      <c r="F88" s="846">
        <f t="shared" si="28"/>
        <v>0</v>
      </c>
    </row>
    <row r="89" spans="1:6" ht="16.5" customHeight="1" x14ac:dyDescent="0.25">
      <c r="A89" s="51" t="s">
        <v>33</v>
      </c>
      <c r="B89" s="70" t="s">
        <v>213</v>
      </c>
      <c r="C89" s="95" t="s">
        <v>214</v>
      </c>
      <c r="D89" s="717">
        <v>5400000</v>
      </c>
      <c r="E89" s="717"/>
      <c r="F89" s="846">
        <f t="shared" si="28"/>
        <v>5400000</v>
      </c>
    </row>
    <row r="90" spans="1:6" ht="16.5" customHeight="1" x14ac:dyDescent="0.25">
      <c r="A90" s="51" t="s">
        <v>36</v>
      </c>
      <c r="B90" s="69" t="s">
        <v>215</v>
      </c>
      <c r="C90" s="95" t="s">
        <v>216</v>
      </c>
      <c r="D90" s="717"/>
      <c r="E90" s="717"/>
      <c r="F90" s="846">
        <f t="shared" si="28"/>
        <v>0</v>
      </c>
    </row>
    <row r="91" spans="1:6" ht="16.5" customHeight="1" x14ac:dyDescent="0.25">
      <c r="A91" s="51" t="s">
        <v>38</v>
      </c>
      <c r="B91" s="69" t="s">
        <v>217</v>
      </c>
      <c r="C91" s="95" t="s">
        <v>218</v>
      </c>
      <c r="D91" s="717">
        <v>6000000</v>
      </c>
      <c r="E91" s="717"/>
      <c r="F91" s="846">
        <f>SUM(D91:E91)</f>
        <v>6000000</v>
      </c>
    </row>
    <row r="92" spans="1:6" ht="16.5" customHeight="1" x14ac:dyDescent="0.25">
      <c r="A92" s="51" t="s">
        <v>40</v>
      </c>
      <c r="B92" s="69" t="s">
        <v>219</v>
      </c>
      <c r="C92" s="95" t="s">
        <v>220</v>
      </c>
      <c r="D92" s="717">
        <f>SUM(D93:D94)</f>
        <v>0</v>
      </c>
      <c r="E92" s="717">
        <f>SUM(E93:E94)</f>
        <v>0</v>
      </c>
      <c r="F92" s="419">
        <f>SUM(F93:F94)</f>
        <v>0</v>
      </c>
    </row>
    <row r="93" spans="1:6" ht="16.5" customHeight="1" x14ac:dyDescent="0.25">
      <c r="A93" s="51" t="s">
        <v>42</v>
      </c>
      <c r="B93" s="69" t="s">
        <v>221</v>
      </c>
      <c r="C93" s="71" t="s">
        <v>220</v>
      </c>
      <c r="D93" s="718"/>
      <c r="E93" s="718"/>
      <c r="F93" s="419">
        <f>SUM(D93:E93)</f>
        <v>0</v>
      </c>
    </row>
    <row r="94" spans="1:6" ht="16.5" customHeight="1" x14ac:dyDescent="0.25">
      <c r="A94" s="719" t="s">
        <v>44</v>
      </c>
      <c r="B94" s="720" t="s">
        <v>222</v>
      </c>
      <c r="C94" s="721" t="s">
        <v>220</v>
      </c>
      <c r="D94" s="722"/>
      <c r="E94" s="722"/>
      <c r="F94" s="419">
        <f>SUM(D94:E94)</f>
        <v>0</v>
      </c>
    </row>
    <row r="95" spans="1:6" ht="16.5" customHeight="1" x14ac:dyDescent="0.25">
      <c r="A95" s="74" t="s">
        <v>46</v>
      </c>
      <c r="B95" s="75" t="s">
        <v>404</v>
      </c>
      <c r="C95" s="31" t="s">
        <v>223</v>
      </c>
      <c r="D95" s="712">
        <f>SUM(D81:D85)</f>
        <v>344423151.66250002</v>
      </c>
      <c r="E95" s="712">
        <f t="shared" ref="E95" si="29">SUM(E81:E85)</f>
        <v>0</v>
      </c>
      <c r="F95" s="427">
        <f>SUM(F81:F85)</f>
        <v>344423151.66250002</v>
      </c>
    </row>
    <row r="96" spans="1:6" ht="16.5" customHeight="1" x14ac:dyDescent="0.25">
      <c r="A96" s="78" t="s">
        <v>48</v>
      </c>
      <c r="B96" s="33" t="s">
        <v>224</v>
      </c>
      <c r="C96" s="34" t="s">
        <v>225</v>
      </c>
      <c r="D96" s="715">
        <v>111799135</v>
      </c>
      <c r="E96" s="715"/>
      <c r="F96" s="425">
        <f>SUM(D96:E96)</f>
        <v>111799135</v>
      </c>
    </row>
    <row r="97" spans="1:6" ht="16.5" customHeight="1" x14ac:dyDescent="0.25">
      <c r="A97" s="51" t="s">
        <v>50</v>
      </c>
      <c r="B97" s="67" t="s">
        <v>226</v>
      </c>
      <c r="C97" s="68" t="s">
        <v>227</v>
      </c>
      <c r="D97" s="716">
        <v>29063668</v>
      </c>
      <c r="E97" s="716"/>
      <c r="F97" s="387">
        <f t="shared" ref="F97:F103" si="30">SUM(D97:E97)</f>
        <v>29063668</v>
      </c>
    </row>
    <row r="98" spans="1:6" ht="16.5" customHeight="1" x14ac:dyDescent="0.25">
      <c r="A98" s="51" t="s">
        <v>53</v>
      </c>
      <c r="B98" s="992" t="s">
        <v>228</v>
      </c>
      <c r="C98" s="993" t="s">
        <v>229</v>
      </c>
      <c r="D98" s="1025">
        <f t="shared" ref="D98:E98" si="31">SUM(D99:D104)</f>
        <v>0</v>
      </c>
      <c r="E98" s="1025">
        <f t="shared" si="31"/>
        <v>0</v>
      </c>
      <c r="F98" s="387">
        <f>SUM(D98:E98)</f>
        <v>0</v>
      </c>
    </row>
    <row r="99" spans="1:6" ht="16.5" customHeight="1" x14ac:dyDescent="0.25">
      <c r="A99" s="51" t="s">
        <v>56</v>
      </c>
      <c r="B99" s="586" t="s">
        <v>230</v>
      </c>
      <c r="C99" s="1021" t="s">
        <v>231</v>
      </c>
      <c r="D99" s="1023"/>
      <c r="E99" s="1023"/>
      <c r="F99" s="583">
        <f t="shared" si="30"/>
        <v>0</v>
      </c>
    </row>
    <row r="100" spans="1:6" ht="16.5" customHeight="1" x14ac:dyDescent="0.25">
      <c r="A100" s="51" t="s">
        <v>59</v>
      </c>
      <c r="B100" s="587" t="s">
        <v>211</v>
      </c>
      <c r="C100" s="1021" t="s">
        <v>232</v>
      </c>
      <c r="D100" s="1023"/>
      <c r="E100" s="1023"/>
      <c r="F100" s="583">
        <f t="shared" si="30"/>
        <v>0</v>
      </c>
    </row>
    <row r="101" spans="1:6" ht="16.5" customHeight="1" x14ac:dyDescent="0.25">
      <c r="A101" s="51" t="s">
        <v>61</v>
      </c>
      <c r="B101" s="587" t="s">
        <v>233</v>
      </c>
      <c r="C101" s="1021" t="s">
        <v>234</v>
      </c>
      <c r="D101" s="1023"/>
      <c r="E101" s="1023"/>
      <c r="F101" s="583">
        <f t="shared" si="30"/>
        <v>0</v>
      </c>
    </row>
    <row r="102" spans="1:6" ht="16.5" customHeight="1" x14ac:dyDescent="0.25">
      <c r="A102" s="51" t="s">
        <v>63</v>
      </c>
      <c r="B102" s="587" t="s">
        <v>235</v>
      </c>
      <c r="C102" s="1021" t="s">
        <v>236</v>
      </c>
      <c r="D102" s="1023"/>
      <c r="E102" s="1023"/>
      <c r="F102" s="583">
        <f t="shared" si="30"/>
        <v>0</v>
      </c>
    </row>
    <row r="103" spans="1:6" ht="16.5" customHeight="1" x14ac:dyDescent="0.25">
      <c r="A103" s="51" t="s">
        <v>65</v>
      </c>
      <c r="B103" s="587" t="s">
        <v>237</v>
      </c>
      <c r="C103" s="1021" t="s">
        <v>238</v>
      </c>
      <c r="D103" s="1023"/>
      <c r="E103" s="1023"/>
      <c r="F103" s="583">
        <f t="shared" si="30"/>
        <v>0</v>
      </c>
    </row>
    <row r="104" spans="1:6" ht="16.5" customHeight="1" x14ac:dyDescent="0.25">
      <c r="A104" s="719" t="s">
        <v>67</v>
      </c>
      <c r="B104" s="723" t="s">
        <v>239</v>
      </c>
      <c r="C104" s="1056" t="s">
        <v>240</v>
      </c>
      <c r="D104" s="1057"/>
      <c r="E104" s="1057"/>
      <c r="F104" s="724">
        <f>SUM(D104:E104)</f>
        <v>0</v>
      </c>
    </row>
    <row r="105" spans="1:6" ht="16.5" customHeight="1" x14ac:dyDescent="0.25">
      <c r="A105" s="74" t="s">
        <v>69</v>
      </c>
      <c r="B105" s="75" t="s">
        <v>403</v>
      </c>
      <c r="C105" s="31" t="s">
        <v>241</v>
      </c>
      <c r="D105" s="712">
        <f>+D96+D97+D98</f>
        <v>140862803</v>
      </c>
      <c r="E105" s="712">
        <f t="shared" ref="E105" si="32">+E96+E97+E98</f>
        <v>0</v>
      </c>
      <c r="F105" s="393">
        <f>+F96+F97+F98</f>
        <v>140862803</v>
      </c>
    </row>
    <row r="106" spans="1:6" ht="16.5" customHeight="1" x14ac:dyDescent="0.25">
      <c r="A106" s="77" t="s">
        <v>71</v>
      </c>
      <c r="B106" s="48" t="s">
        <v>242</v>
      </c>
      <c r="C106" s="31" t="s">
        <v>243</v>
      </c>
      <c r="D106" s="713">
        <f t="shared" ref="D106:E106" si="33">SUM(D95+D105)</f>
        <v>485285954.66250002</v>
      </c>
      <c r="E106" s="714">
        <f t="shared" si="33"/>
        <v>0</v>
      </c>
      <c r="F106" s="431">
        <f>SUM(F95+F105)</f>
        <v>485285954.66250002</v>
      </c>
    </row>
    <row r="107" spans="1:6" ht="16.5" customHeight="1" x14ac:dyDescent="0.25">
      <c r="A107" s="78" t="s">
        <v>74</v>
      </c>
      <c r="B107" s="1061" t="s">
        <v>244</v>
      </c>
      <c r="C107" s="1062" t="s">
        <v>245</v>
      </c>
      <c r="D107" s="1063"/>
      <c r="E107" s="1063"/>
      <c r="F107" s="432">
        <f>'18.sz.mell'!D8</f>
        <v>0</v>
      </c>
    </row>
    <row r="108" spans="1:6" ht="16.5" customHeight="1" x14ac:dyDescent="0.25">
      <c r="A108" s="51" t="s">
        <v>77</v>
      </c>
      <c r="B108" s="81" t="s">
        <v>246</v>
      </c>
      <c r="C108" s="68" t="s">
        <v>247</v>
      </c>
      <c r="D108" s="716"/>
      <c r="E108" s="716"/>
      <c r="F108" s="387"/>
    </row>
    <row r="109" spans="1:6" ht="16.5" customHeight="1" x14ac:dyDescent="0.25">
      <c r="A109" s="82" t="s">
        <v>80</v>
      </c>
      <c r="B109" s="81" t="s">
        <v>248</v>
      </c>
      <c r="C109" s="68" t="s">
        <v>249</v>
      </c>
      <c r="D109" s="716">
        <v>5605355</v>
      </c>
      <c r="E109" s="716"/>
      <c r="F109" s="387">
        <f>SUM(D109:E109)</f>
        <v>5605355</v>
      </c>
    </row>
    <row r="110" spans="1:6" ht="16.5" customHeight="1" x14ac:dyDescent="0.25">
      <c r="A110" s="51" t="s">
        <v>82</v>
      </c>
      <c r="B110" s="81" t="s">
        <v>396</v>
      </c>
      <c r="C110" s="68" t="s">
        <v>395</v>
      </c>
      <c r="D110" s="716">
        <v>128332519</v>
      </c>
      <c r="E110" s="716"/>
      <c r="F110" s="387">
        <f>SUM(D110:E110)</f>
        <v>128332519</v>
      </c>
    </row>
    <row r="111" spans="1:6" ht="16.5" customHeight="1" x14ac:dyDescent="0.25">
      <c r="A111" s="82" t="s">
        <v>84</v>
      </c>
      <c r="B111" s="81" t="s">
        <v>250</v>
      </c>
      <c r="C111" s="68" t="s">
        <v>251</v>
      </c>
      <c r="D111" s="716"/>
      <c r="E111" s="716"/>
      <c r="F111" s="387"/>
    </row>
    <row r="112" spans="1:6" ht="16.5" customHeight="1" x14ac:dyDescent="0.25">
      <c r="A112" s="51" t="s">
        <v>86</v>
      </c>
      <c r="B112" s="30" t="s">
        <v>252</v>
      </c>
      <c r="C112" s="31" t="s">
        <v>253</v>
      </c>
      <c r="D112" s="712">
        <f t="shared" ref="D112:E112" si="34">SUM(D107:D111)</f>
        <v>133937874</v>
      </c>
      <c r="E112" s="712">
        <f t="shared" si="34"/>
        <v>0</v>
      </c>
      <c r="F112" s="1058">
        <f>SUM(F107:F111)</f>
        <v>133937874</v>
      </c>
    </row>
    <row r="113" spans="1:6" s="11" customFormat="1" ht="24.75" customHeight="1" x14ac:dyDescent="0.2">
      <c r="A113" s="725" t="s">
        <v>89</v>
      </c>
      <c r="B113" s="1007" t="s">
        <v>254</v>
      </c>
      <c r="C113" s="1059" t="s">
        <v>255</v>
      </c>
      <c r="D113" s="1060">
        <f t="shared" ref="D113:E113" si="35">D106+D112</f>
        <v>619223828.66250002</v>
      </c>
      <c r="E113" s="1060">
        <f t="shared" si="35"/>
        <v>0</v>
      </c>
      <c r="F113" s="1058">
        <f>F106+F112</f>
        <v>619223828.66250002</v>
      </c>
    </row>
    <row r="114" spans="1:6" x14ac:dyDescent="0.25">
      <c r="B114" s="1064"/>
      <c r="C114" s="947"/>
    </row>
    <row r="115" spans="1:6" x14ac:dyDescent="0.25">
      <c r="B115" s="948"/>
      <c r="C115" s="949"/>
    </row>
    <row r="116" spans="1:6" x14ac:dyDescent="0.25">
      <c r="B116" s="950"/>
      <c r="C116" s="949"/>
    </row>
    <row r="117" spans="1:6" x14ac:dyDescent="0.25">
      <c r="B117" s="946"/>
      <c r="C117" s="946"/>
    </row>
  </sheetData>
  <mergeCells count="5">
    <mergeCell ref="A1:F1"/>
    <mergeCell ref="A2:F2"/>
    <mergeCell ref="A3:B3"/>
    <mergeCell ref="A77:F77"/>
    <mergeCell ref="A78:F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&amp;R&amp;"Times New Roman CE,Félkövér dőlt"&amp;11 9. melléklet a ........./2019. (.......) önkormányzati rendelethez</oddHeader>
  </headerFooter>
  <rowBreaks count="2" manualBreakCount="2">
    <brk id="45" max="3" man="1"/>
    <brk id="76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5"/>
  <sheetViews>
    <sheetView topLeftCell="A16" zoomScaleNormal="100" workbookViewId="0">
      <selection activeCell="L41" sqref="L41"/>
    </sheetView>
  </sheetViews>
  <sheetFormatPr defaultRowHeight="12.75" x14ac:dyDescent="0.2"/>
  <cols>
    <col min="1" max="1" width="6.83203125" style="300" customWidth="1"/>
    <col min="2" max="2" width="60.1640625" style="301" customWidth="1"/>
    <col min="3" max="3" width="8.1640625" style="301" customWidth="1"/>
    <col min="4" max="5" width="14.5" style="235" customWidth="1"/>
    <col min="6" max="6" width="16" style="235" customWidth="1"/>
    <col min="7" max="7" width="14.5" style="235" customWidth="1"/>
    <col min="8" max="231" width="9.33203125" style="235"/>
    <col min="232" max="232" width="6.83203125" style="235" customWidth="1"/>
    <col min="233" max="233" width="60.1640625" style="235" customWidth="1"/>
    <col min="234" max="234" width="8.1640625" style="235" customWidth="1"/>
    <col min="235" max="237" width="14.5" style="235" customWidth="1"/>
    <col min="238" max="487" width="9.33203125" style="235"/>
    <col min="488" max="488" width="6.83203125" style="235" customWidth="1"/>
    <col min="489" max="489" width="60.1640625" style="235" customWidth="1"/>
    <col min="490" max="490" width="8.1640625" style="235" customWidth="1"/>
    <col min="491" max="493" width="14.5" style="235" customWidth="1"/>
    <col min="494" max="743" width="9.33203125" style="235"/>
    <col min="744" max="744" width="6.83203125" style="235" customWidth="1"/>
    <col min="745" max="745" width="60.1640625" style="235" customWidth="1"/>
    <col min="746" max="746" width="8.1640625" style="235" customWidth="1"/>
    <col min="747" max="749" width="14.5" style="235" customWidth="1"/>
    <col min="750" max="999" width="9.33203125" style="235"/>
    <col min="1000" max="1000" width="6.83203125" style="235" customWidth="1"/>
    <col min="1001" max="1001" width="60.1640625" style="235" customWidth="1"/>
    <col min="1002" max="1002" width="8.1640625" style="235" customWidth="1"/>
    <col min="1003" max="1005" width="14.5" style="235" customWidth="1"/>
    <col min="1006" max="1255" width="9.33203125" style="235"/>
    <col min="1256" max="1256" width="6.83203125" style="235" customWidth="1"/>
    <col min="1257" max="1257" width="60.1640625" style="235" customWidth="1"/>
    <col min="1258" max="1258" width="8.1640625" style="235" customWidth="1"/>
    <col min="1259" max="1261" width="14.5" style="235" customWidth="1"/>
    <col min="1262" max="1511" width="9.33203125" style="235"/>
    <col min="1512" max="1512" width="6.83203125" style="235" customWidth="1"/>
    <col min="1513" max="1513" width="60.1640625" style="235" customWidth="1"/>
    <col min="1514" max="1514" width="8.1640625" style="235" customWidth="1"/>
    <col min="1515" max="1517" width="14.5" style="235" customWidth="1"/>
    <col min="1518" max="1767" width="9.33203125" style="235"/>
    <col min="1768" max="1768" width="6.83203125" style="235" customWidth="1"/>
    <col min="1769" max="1769" width="60.1640625" style="235" customWidth="1"/>
    <col min="1770" max="1770" width="8.1640625" style="235" customWidth="1"/>
    <col min="1771" max="1773" width="14.5" style="235" customWidth="1"/>
    <col min="1774" max="2023" width="9.33203125" style="235"/>
    <col min="2024" max="2024" width="6.83203125" style="235" customWidth="1"/>
    <col min="2025" max="2025" width="60.1640625" style="235" customWidth="1"/>
    <col min="2026" max="2026" width="8.1640625" style="235" customWidth="1"/>
    <col min="2027" max="2029" width="14.5" style="235" customWidth="1"/>
    <col min="2030" max="2279" width="9.33203125" style="235"/>
    <col min="2280" max="2280" width="6.83203125" style="235" customWidth="1"/>
    <col min="2281" max="2281" width="60.1640625" style="235" customWidth="1"/>
    <col min="2282" max="2282" width="8.1640625" style="235" customWidth="1"/>
    <col min="2283" max="2285" width="14.5" style="235" customWidth="1"/>
    <col min="2286" max="2535" width="9.33203125" style="235"/>
    <col min="2536" max="2536" width="6.83203125" style="235" customWidth="1"/>
    <col min="2537" max="2537" width="60.1640625" style="235" customWidth="1"/>
    <col min="2538" max="2538" width="8.1640625" style="235" customWidth="1"/>
    <col min="2539" max="2541" width="14.5" style="235" customWidth="1"/>
    <col min="2542" max="2791" width="9.33203125" style="235"/>
    <col min="2792" max="2792" width="6.83203125" style="235" customWidth="1"/>
    <col min="2793" max="2793" width="60.1640625" style="235" customWidth="1"/>
    <col min="2794" max="2794" width="8.1640625" style="235" customWidth="1"/>
    <col min="2795" max="2797" width="14.5" style="235" customWidth="1"/>
    <col min="2798" max="3047" width="9.33203125" style="235"/>
    <col min="3048" max="3048" width="6.83203125" style="235" customWidth="1"/>
    <col min="3049" max="3049" width="60.1640625" style="235" customWidth="1"/>
    <col min="3050" max="3050" width="8.1640625" style="235" customWidth="1"/>
    <col min="3051" max="3053" width="14.5" style="235" customWidth="1"/>
    <col min="3054" max="3303" width="9.33203125" style="235"/>
    <col min="3304" max="3304" width="6.83203125" style="235" customWidth="1"/>
    <col min="3305" max="3305" width="60.1640625" style="235" customWidth="1"/>
    <col min="3306" max="3306" width="8.1640625" style="235" customWidth="1"/>
    <col min="3307" max="3309" width="14.5" style="235" customWidth="1"/>
    <col min="3310" max="3559" width="9.33203125" style="235"/>
    <col min="3560" max="3560" width="6.83203125" style="235" customWidth="1"/>
    <col min="3561" max="3561" width="60.1640625" style="235" customWidth="1"/>
    <col min="3562" max="3562" width="8.1640625" style="235" customWidth="1"/>
    <col min="3563" max="3565" width="14.5" style="235" customWidth="1"/>
    <col min="3566" max="3815" width="9.33203125" style="235"/>
    <col min="3816" max="3816" width="6.83203125" style="235" customWidth="1"/>
    <col min="3817" max="3817" width="60.1640625" style="235" customWidth="1"/>
    <col min="3818" max="3818" width="8.1640625" style="235" customWidth="1"/>
    <col min="3819" max="3821" width="14.5" style="235" customWidth="1"/>
    <col min="3822" max="4071" width="9.33203125" style="235"/>
    <col min="4072" max="4072" width="6.83203125" style="235" customWidth="1"/>
    <col min="4073" max="4073" width="60.1640625" style="235" customWidth="1"/>
    <col min="4074" max="4074" width="8.1640625" style="235" customWidth="1"/>
    <col min="4075" max="4077" width="14.5" style="235" customWidth="1"/>
    <col min="4078" max="4327" width="9.33203125" style="235"/>
    <col min="4328" max="4328" width="6.83203125" style="235" customWidth="1"/>
    <col min="4329" max="4329" width="60.1640625" style="235" customWidth="1"/>
    <col min="4330" max="4330" width="8.1640625" style="235" customWidth="1"/>
    <col min="4331" max="4333" width="14.5" style="235" customWidth="1"/>
    <col min="4334" max="4583" width="9.33203125" style="235"/>
    <col min="4584" max="4584" width="6.83203125" style="235" customWidth="1"/>
    <col min="4585" max="4585" width="60.1640625" style="235" customWidth="1"/>
    <col min="4586" max="4586" width="8.1640625" style="235" customWidth="1"/>
    <col min="4587" max="4589" width="14.5" style="235" customWidth="1"/>
    <col min="4590" max="4839" width="9.33203125" style="235"/>
    <col min="4840" max="4840" width="6.83203125" style="235" customWidth="1"/>
    <col min="4841" max="4841" width="60.1640625" style="235" customWidth="1"/>
    <col min="4842" max="4842" width="8.1640625" style="235" customWidth="1"/>
    <col min="4843" max="4845" width="14.5" style="235" customWidth="1"/>
    <col min="4846" max="5095" width="9.33203125" style="235"/>
    <col min="5096" max="5096" width="6.83203125" style="235" customWidth="1"/>
    <col min="5097" max="5097" width="60.1640625" style="235" customWidth="1"/>
    <col min="5098" max="5098" width="8.1640625" style="235" customWidth="1"/>
    <col min="5099" max="5101" width="14.5" style="235" customWidth="1"/>
    <col min="5102" max="5351" width="9.33203125" style="235"/>
    <col min="5352" max="5352" width="6.83203125" style="235" customWidth="1"/>
    <col min="5353" max="5353" width="60.1640625" style="235" customWidth="1"/>
    <col min="5354" max="5354" width="8.1640625" style="235" customWidth="1"/>
    <col min="5355" max="5357" width="14.5" style="235" customWidth="1"/>
    <col min="5358" max="5607" width="9.33203125" style="235"/>
    <col min="5608" max="5608" width="6.83203125" style="235" customWidth="1"/>
    <col min="5609" max="5609" width="60.1640625" style="235" customWidth="1"/>
    <col min="5610" max="5610" width="8.1640625" style="235" customWidth="1"/>
    <col min="5611" max="5613" width="14.5" style="235" customWidth="1"/>
    <col min="5614" max="5863" width="9.33203125" style="235"/>
    <col min="5864" max="5864" width="6.83203125" style="235" customWidth="1"/>
    <col min="5865" max="5865" width="60.1640625" style="235" customWidth="1"/>
    <col min="5866" max="5866" width="8.1640625" style="235" customWidth="1"/>
    <col min="5867" max="5869" width="14.5" style="235" customWidth="1"/>
    <col min="5870" max="6119" width="9.33203125" style="235"/>
    <col min="6120" max="6120" width="6.83203125" style="235" customWidth="1"/>
    <col min="6121" max="6121" width="60.1640625" style="235" customWidth="1"/>
    <col min="6122" max="6122" width="8.1640625" style="235" customWidth="1"/>
    <col min="6123" max="6125" width="14.5" style="235" customWidth="1"/>
    <col min="6126" max="6375" width="9.33203125" style="235"/>
    <col min="6376" max="6376" width="6.83203125" style="235" customWidth="1"/>
    <col min="6377" max="6377" width="60.1640625" style="235" customWidth="1"/>
    <col min="6378" max="6378" width="8.1640625" style="235" customWidth="1"/>
    <col min="6379" max="6381" width="14.5" style="235" customWidth="1"/>
    <col min="6382" max="6631" width="9.33203125" style="235"/>
    <col min="6632" max="6632" width="6.83203125" style="235" customWidth="1"/>
    <col min="6633" max="6633" width="60.1640625" style="235" customWidth="1"/>
    <col min="6634" max="6634" width="8.1640625" style="235" customWidth="1"/>
    <col min="6635" max="6637" width="14.5" style="235" customWidth="1"/>
    <col min="6638" max="6887" width="9.33203125" style="235"/>
    <col min="6888" max="6888" width="6.83203125" style="235" customWidth="1"/>
    <col min="6889" max="6889" width="60.1640625" style="235" customWidth="1"/>
    <col min="6890" max="6890" width="8.1640625" style="235" customWidth="1"/>
    <col min="6891" max="6893" width="14.5" style="235" customWidth="1"/>
    <col min="6894" max="7143" width="9.33203125" style="235"/>
    <col min="7144" max="7144" width="6.83203125" style="235" customWidth="1"/>
    <col min="7145" max="7145" width="60.1640625" style="235" customWidth="1"/>
    <col min="7146" max="7146" width="8.1640625" style="235" customWidth="1"/>
    <col min="7147" max="7149" width="14.5" style="235" customWidth="1"/>
    <col min="7150" max="7399" width="9.33203125" style="235"/>
    <col min="7400" max="7400" width="6.83203125" style="235" customWidth="1"/>
    <col min="7401" max="7401" width="60.1640625" style="235" customWidth="1"/>
    <col min="7402" max="7402" width="8.1640625" style="235" customWidth="1"/>
    <col min="7403" max="7405" width="14.5" style="235" customWidth="1"/>
    <col min="7406" max="7655" width="9.33203125" style="235"/>
    <col min="7656" max="7656" width="6.83203125" style="235" customWidth="1"/>
    <col min="7657" max="7657" width="60.1640625" style="235" customWidth="1"/>
    <col min="7658" max="7658" width="8.1640625" style="235" customWidth="1"/>
    <col min="7659" max="7661" width="14.5" style="235" customWidth="1"/>
    <col min="7662" max="7911" width="9.33203125" style="235"/>
    <col min="7912" max="7912" width="6.83203125" style="235" customWidth="1"/>
    <col min="7913" max="7913" width="60.1640625" style="235" customWidth="1"/>
    <col min="7914" max="7914" width="8.1640625" style="235" customWidth="1"/>
    <col min="7915" max="7917" width="14.5" style="235" customWidth="1"/>
    <col min="7918" max="8167" width="9.33203125" style="235"/>
    <col min="8168" max="8168" width="6.83203125" style="235" customWidth="1"/>
    <col min="8169" max="8169" width="60.1640625" style="235" customWidth="1"/>
    <col min="8170" max="8170" width="8.1640625" style="235" customWidth="1"/>
    <col min="8171" max="8173" width="14.5" style="235" customWidth="1"/>
    <col min="8174" max="8423" width="9.33203125" style="235"/>
    <col min="8424" max="8424" width="6.83203125" style="235" customWidth="1"/>
    <col min="8425" max="8425" width="60.1640625" style="235" customWidth="1"/>
    <col min="8426" max="8426" width="8.1640625" style="235" customWidth="1"/>
    <col min="8427" max="8429" width="14.5" style="235" customWidth="1"/>
    <col min="8430" max="8679" width="9.33203125" style="235"/>
    <col min="8680" max="8680" width="6.83203125" style="235" customWidth="1"/>
    <col min="8681" max="8681" width="60.1640625" style="235" customWidth="1"/>
    <col min="8682" max="8682" width="8.1640625" style="235" customWidth="1"/>
    <col min="8683" max="8685" width="14.5" style="235" customWidth="1"/>
    <col min="8686" max="8935" width="9.33203125" style="235"/>
    <col min="8936" max="8936" width="6.83203125" style="235" customWidth="1"/>
    <col min="8937" max="8937" width="60.1640625" style="235" customWidth="1"/>
    <col min="8938" max="8938" width="8.1640625" style="235" customWidth="1"/>
    <col min="8939" max="8941" width="14.5" style="235" customWidth="1"/>
    <col min="8942" max="9191" width="9.33203125" style="235"/>
    <col min="9192" max="9192" width="6.83203125" style="235" customWidth="1"/>
    <col min="9193" max="9193" width="60.1640625" style="235" customWidth="1"/>
    <col min="9194" max="9194" width="8.1640625" style="235" customWidth="1"/>
    <col min="9195" max="9197" width="14.5" style="235" customWidth="1"/>
    <col min="9198" max="9447" width="9.33203125" style="235"/>
    <col min="9448" max="9448" width="6.83203125" style="235" customWidth="1"/>
    <col min="9449" max="9449" width="60.1640625" style="235" customWidth="1"/>
    <col min="9450" max="9450" width="8.1640625" style="235" customWidth="1"/>
    <col min="9451" max="9453" width="14.5" style="235" customWidth="1"/>
    <col min="9454" max="9703" width="9.33203125" style="235"/>
    <col min="9704" max="9704" width="6.83203125" style="235" customWidth="1"/>
    <col min="9705" max="9705" width="60.1640625" style="235" customWidth="1"/>
    <col min="9706" max="9706" width="8.1640625" style="235" customWidth="1"/>
    <col min="9707" max="9709" width="14.5" style="235" customWidth="1"/>
    <col min="9710" max="9959" width="9.33203125" style="235"/>
    <col min="9960" max="9960" width="6.83203125" style="235" customWidth="1"/>
    <col min="9961" max="9961" width="60.1640625" style="235" customWidth="1"/>
    <col min="9962" max="9962" width="8.1640625" style="235" customWidth="1"/>
    <col min="9963" max="9965" width="14.5" style="235" customWidth="1"/>
    <col min="9966" max="10215" width="9.33203125" style="235"/>
    <col min="10216" max="10216" width="6.83203125" style="235" customWidth="1"/>
    <col min="10217" max="10217" width="60.1640625" style="235" customWidth="1"/>
    <col min="10218" max="10218" width="8.1640625" style="235" customWidth="1"/>
    <col min="10219" max="10221" width="14.5" style="235" customWidth="1"/>
    <col min="10222" max="10471" width="9.33203125" style="235"/>
    <col min="10472" max="10472" width="6.83203125" style="235" customWidth="1"/>
    <col min="10473" max="10473" width="60.1640625" style="235" customWidth="1"/>
    <col min="10474" max="10474" width="8.1640625" style="235" customWidth="1"/>
    <col min="10475" max="10477" width="14.5" style="235" customWidth="1"/>
    <col min="10478" max="10727" width="9.33203125" style="235"/>
    <col min="10728" max="10728" width="6.83203125" style="235" customWidth="1"/>
    <col min="10729" max="10729" width="60.1640625" style="235" customWidth="1"/>
    <col min="10730" max="10730" width="8.1640625" style="235" customWidth="1"/>
    <col min="10731" max="10733" width="14.5" style="235" customWidth="1"/>
    <col min="10734" max="10983" width="9.33203125" style="235"/>
    <col min="10984" max="10984" width="6.83203125" style="235" customWidth="1"/>
    <col min="10985" max="10985" width="60.1640625" style="235" customWidth="1"/>
    <col min="10986" max="10986" width="8.1640625" style="235" customWidth="1"/>
    <col min="10987" max="10989" width="14.5" style="235" customWidth="1"/>
    <col min="10990" max="11239" width="9.33203125" style="235"/>
    <col min="11240" max="11240" width="6.83203125" style="235" customWidth="1"/>
    <col min="11241" max="11241" width="60.1640625" style="235" customWidth="1"/>
    <col min="11242" max="11242" width="8.1640625" style="235" customWidth="1"/>
    <col min="11243" max="11245" width="14.5" style="235" customWidth="1"/>
    <col min="11246" max="11495" width="9.33203125" style="235"/>
    <col min="11496" max="11496" width="6.83203125" style="235" customWidth="1"/>
    <col min="11497" max="11497" width="60.1640625" style="235" customWidth="1"/>
    <col min="11498" max="11498" width="8.1640625" style="235" customWidth="1"/>
    <col min="11499" max="11501" width="14.5" style="235" customWidth="1"/>
    <col min="11502" max="11751" width="9.33203125" style="235"/>
    <col min="11752" max="11752" width="6.83203125" style="235" customWidth="1"/>
    <col min="11753" max="11753" width="60.1640625" style="235" customWidth="1"/>
    <col min="11754" max="11754" width="8.1640625" style="235" customWidth="1"/>
    <col min="11755" max="11757" width="14.5" style="235" customWidth="1"/>
    <col min="11758" max="12007" width="9.33203125" style="235"/>
    <col min="12008" max="12008" width="6.83203125" style="235" customWidth="1"/>
    <col min="12009" max="12009" width="60.1640625" style="235" customWidth="1"/>
    <col min="12010" max="12010" width="8.1640625" style="235" customWidth="1"/>
    <col min="12011" max="12013" width="14.5" style="235" customWidth="1"/>
    <col min="12014" max="12263" width="9.33203125" style="235"/>
    <col min="12264" max="12264" width="6.83203125" style="235" customWidth="1"/>
    <col min="12265" max="12265" width="60.1640625" style="235" customWidth="1"/>
    <col min="12266" max="12266" width="8.1640625" style="235" customWidth="1"/>
    <col min="12267" max="12269" width="14.5" style="235" customWidth="1"/>
    <col min="12270" max="12519" width="9.33203125" style="235"/>
    <col min="12520" max="12520" width="6.83203125" style="235" customWidth="1"/>
    <col min="12521" max="12521" width="60.1640625" style="235" customWidth="1"/>
    <col min="12522" max="12522" width="8.1640625" style="235" customWidth="1"/>
    <col min="12523" max="12525" width="14.5" style="235" customWidth="1"/>
    <col min="12526" max="12775" width="9.33203125" style="235"/>
    <col min="12776" max="12776" width="6.83203125" style="235" customWidth="1"/>
    <col min="12777" max="12777" width="60.1640625" style="235" customWidth="1"/>
    <col min="12778" max="12778" width="8.1640625" style="235" customWidth="1"/>
    <col min="12779" max="12781" width="14.5" style="235" customWidth="1"/>
    <col min="12782" max="13031" width="9.33203125" style="235"/>
    <col min="13032" max="13032" width="6.83203125" style="235" customWidth="1"/>
    <col min="13033" max="13033" width="60.1640625" style="235" customWidth="1"/>
    <col min="13034" max="13034" width="8.1640625" style="235" customWidth="1"/>
    <col min="13035" max="13037" width="14.5" style="235" customWidth="1"/>
    <col min="13038" max="13287" width="9.33203125" style="235"/>
    <col min="13288" max="13288" width="6.83203125" style="235" customWidth="1"/>
    <col min="13289" max="13289" width="60.1640625" style="235" customWidth="1"/>
    <col min="13290" max="13290" width="8.1640625" style="235" customWidth="1"/>
    <col min="13291" max="13293" width="14.5" style="235" customWidth="1"/>
    <col min="13294" max="13543" width="9.33203125" style="235"/>
    <col min="13544" max="13544" width="6.83203125" style="235" customWidth="1"/>
    <col min="13545" max="13545" width="60.1640625" style="235" customWidth="1"/>
    <col min="13546" max="13546" width="8.1640625" style="235" customWidth="1"/>
    <col min="13547" max="13549" width="14.5" style="235" customWidth="1"/>
    <col min="13550" max="13799" width="9.33203125" style="235"/>
    <col min="13800" max="13800" width="6.83203125" style="235" customWidth="1"/>
    <col min="13801" max="13801" width="60.1640625" style="235" customWidth="1"/>
    <col min="13802" max="13802" width="8.1640625" style="235" customWidth="1"/>
    <col min="13803" max="13805" width="14.5" style="235" customWidth="1"/>
    <col min="13806" max="14055" width="9.33203125" style="235"/>
    <col min="14056" max="14056" width="6.83203125" style="235" customWidth="1"/>
    <col min="14057" max="14057" width="60.1640625" style="235" customWidth="1"/>
    <col min="14058" max="14058" width="8.1640625" style="235" customWidth="1"/>
    <col min="14059" max="14061" width="14.5" style="235" customWidth="1"/>
    <col min="14062" max="14311" width="9.33203125" style="235"/>
    <col min="14312" max="14312" width="6.83203125" style="235" customWidth="1"/>
    <col min="14313" max="14313" width="60.1640625" style="235" customWidth="1"/>
    <col min="14314" max="14314" width="8.1640625" style="235" customWidth="1"/>
    <col min="14315" max="14317" width="14.5" style="235" customWidth="1"/>
    <col min="14318" max="14567" width="9.33203125" style="235"/>
    <col min="14568" max="14568" width="6.83203125" style="235" customWidth="1"/>
    <col min="14569" max="14569" width="60.1640625" style="235" customWidth="1"/>
    <col min="14570" max="14570" width="8.1640625" style="235" customWidth="1"/>
    <col min="14571" max="14573" width="14.5" style="235" customWidth="1"/>
    <col min="14574" max="14823" width="9.33203125" style="235"/>
    <col min="14824" max="14824" width="6.83203125" style="235" customWidth="1"/>
    <col min="14825" max="14825" width="60.1640625" style="235" customWidth="1"/>
    <col min="14826" max="14826" width="8.1640625" style="235" customWidth="1"/>
    <col min="14827" max="14829" width="14.5" style="235" customWidth="1"/>
    <col min="14830" max="15079" width="9.33203125" style="235"/>
    <col min="15080" max="15080" width="6.83203125" style="235" customWidth="1"/>
    <col min="15081" max="15081" width="60.1640625" style="235" customWidth="1"/>
    <col min="15082" max="15082" width="8.1640625" style="235" customWidth="1"/>
    <col min="15083" max="15085" width="14.5" style="235" customWidth="1"/>
    <col min="15086" max="15335" width="9.33203125" style="235"/>
    <col min="15336" max="15336" width="6.83203125" style="235" customWidth="1"/>
    <col min="15337" max="15337" width="60.1640625" style="235" customWidth="1"/>
    <col min="15338" max="15338" width="8.1640625" style="235" customWidth="1"/>
    <col min="15339" max="15341" width="14.5" style="235" customWidth="1"/>
    <col min="15342" max="15591" width="9.33203125" style="235"/>
    <col min="15592" max="15592" width="6.83203125" style="235" customWidth="1"/>
    <col min="15593" max="15593" width="60.1640625" style="235" customWidth="1"/>
    <col min="15594" max="15594" width="8.1640625" style="235" customWidth="1"/>
    <col min="15595" max="15597" width="14.5" style="235" customWidth="1"/>
    <col min="15598" max="15847" width="9.33203125" style="235"/>
    <col min="15848" max="15848" width="6.83203125" style="235" customWidth="1"/>
    <col min="15849" max="15849" width="60.1640625" style="235" customWidth="1"/>
    <col min="15850" max="15850" width="8.1640625" style="235" customWidth="1"/>
    <col min="15851" max="15853" width="14.5" style="235" customWidth="1"/>
    <col min="15854" max="16103" width="9.33203125" style="235"/>
    <col min="16104" max="16104" width="6.83203125" style="235" customWidth="1"/>
    <col min="16105" max="16105" width="60.1640625" style="235" customWidth="1"/>
    <col min="16106" max="16106" width="8.1640625" style="235" customWidth="1"/>
    <col min="16107" max="16109" width="14.5" style="235" customWidth="1"/>
    <col min="16110" max="16384" width="9.33203125" style="235"/>
  </cols>
  <sheetData>
    <row r="1" spans="1:7" s="229" customFormat="1" ht="51.75" customHeight="1" x14ac:dyDescent="0.2">
      <c r="A1" s="1149" t="s">
        <v>708</v>
      </c>
      <c r="B1" s="1150"/>
      <c r="C1" s="1150"/>
      <c r="D1" s="1150"/>
      <c r="E1" s="1150"/>
      <c r="F1" s="1150"/>
      <c r="G1" s="1150"/>
    </row>
    <row r="2" spans="1:7" s="232" customFormat="1" ht="12" customHeight="1" x14ac:dyDescent="0.2">
      <c r="A2" s="230"/>
      <c r="B2" s="230"/>
      <c r="C2" s="231"/>
      <c r="D2" s="231"/>
      <c r="E2" s="231"/>
      <c r="F2" s="231"/>
      <c r="G2" s="231" t="s">
        <v>1</v>
      </c>
    </row>
    <row r="3" spans="1:7" ht="38.25" customHeight="1" x14ac:dyDescent="0.2">
      <c r="A3" s="233" t="s">
        <v>361</v>
      </c>
      <c r="B3" s="233" t="s">
        <v>406</v>
      </c>
      <c r="C3" s="234" t="s">
        <v>407</v>
      </c>
      <c r="D3" s="627" t="s">
        <v>408</v>
      </c>
      <c r="E3" s="628" t="s">
        <v>409</v>
      </c>
      <c r="F3" s="629" t="s">
        <v>593</v>
      </c>
      <c r="G3" s="234" t="s">
        <v>596</v>
      </c>
    </row>
    <row r="4" spans="1:7" s="237" customFormat="1" ht="12.95" customHeight="1" x14ac:dyDescent="0.2">
      <c r="A4" s="236" t="s">
        <v>5</v>
      </c>
      <c r="B4" s="236" t="s">
        <v>6</v>
      </c>
      <c r="C4" s="236" t="s">
        <v>7</v>
      </c>
      <c r="D4" s="630" t="s">
        <v>8</v>
      </c>
      <c r="E4" s="631" t="s">
        <v>261</v>
      </c>
      <c r="F4" s="632" t="s">
        <v>410</v>
      </c>
      <c r="G4" s="236" t="s">
        <v>594</v>
      </c>
    </row>
    <row r="5" spans="1:7" s="237" customFormat="1" ht="15.95" customHeight="1" x14ac:dyDescent="0.2">
      <c r="A5" s="1151" t="s">
        <v>258</v>
      </c>
      <c r="B5" s="1152"/>
      <c r="C5" s="1152"/>
      <c r="D5" s="1152"/>
      <c r="E5" s="1152"/>
      <c r="F5" s="1152"/>
      <c r="G5" s="1153"/>
    </row>
    <row r="6" spans="1:7" s="237" customFormat="1" ht="25.5" customHeight="1" x14ac:dyDescent="0.2">
      <c r="A6" s="238" t="s">
        <v>9</v>
      </c>
      <c r="B6" s="980" t="s">
        <v>411</v>
      </c>
      <c r="C6" s="238" t="s">
        <v>412</v>
      </c>
      <c r="D6" s="633"/>
      <c r="E6" s="634"/>
      <c r="F6" s="635"/>
      <c r="G6" s="239">
        <f>SUM(D6:F6)</f>
        <v>0</v>
      </c>
    </row>
    <row r="7" spans="1:7" s="237" customFormat="1" ht="30" customHeight="1" x14ac:dyDescent="0.2">
      <c r="A7" s="240" t="s">
        <v>12</v>
      </c>
      <c r="B7" s="981" t="s">
        <v>710</v>
      </c>
      <c r="C7" s="240" t="s">
        <v>709</v>
      </c>
      <c r="D7" s="636"/>
      <c r="E7" s="637"/>
      <c r="F7" s="638"/>
      <c r="G7" s="241">
        <f t="shared" ref="G7:G9" si="0">SUM(D7:F7)</f>
        <v>0</v>
      </c>
    </row>
    <row r="8" spans="1:7" s="237" customFormat="1" ht="25.5" customHeight="1" x14ac:dyDescent="0.2">
      <c r="A8" s="240" t="s">
        <v>15</v>
      </c>
      <c r="B8" s="981" t="s">
        <v>413</v>
      </c>
      <c r="C8" s="242" t="s">
        <v>414</v>
      </c>
      <c r="D8" s="636"/>
      <c r="E8" s="637"/>
      <c r="F8" s="638"/>
      <c r="G8" s="241">
        <f t="shared" si="0"/>
        <v>0</v>
      </c>
    </row>
    <row r="9" spans="1:7" s="237" customFormat="1" ht="25.5" customHeight="1" x14ac:dyDescent="0.2">
      <c r="A9" s="600" t="s">
        <v>18</v>
      </c>
      <c r="B9" s="982" t="s">
        <v>415</v>
      </c>
      <c r="C9" s="601" t="s">
        <v>416</v>
      </c>
      <c r="D9" s="639"/>
      <c r="E9" s="640"/>
      <c r="F9" s="641"/>
      <c r="G9" s="620">
        <f t="shared" si="0"/>
        <v>0</v>
      </c>
    </row>
    <row r="10" spans="1:7" s="237" customFormat="1" ht="27.75" customHeight="1" x14ac:dyDescent="0.2">
      <c r="A10" s="254" t="s">
        <v>21</v>
      </c>
      <c r="B10" s="604" t="s">
        <v>417</v>
      </c>
      <c r="C10" s="254" t="s">
        <v>35</v>
      </c>
      <c r="D10" s="642">
        <f>SUM(D6:D9)</f>
        <v>0</v>
      </c>
      <c r="E10" s="643">
        <f>SUM(E6:E9)</f>
        <v>0</v>
      </c>
      <c r="F10" s="644">
        <f>SUM(F6:F9)</f>
        <v>0</v>
      </c>
      <c r="G10" s="605">
        <f>SUM(G6:G9)</f>
        <v>0</v>
      </c>
    </row>
    <row r="11" spans="1:7" s="237" customFormat="1" ht="24.75" customHeight="1" x14ac:dyDescent="0.2">
      <c r="A11" s="602" t="s">
        <v>24</v>
      </c>
      <c r="B11" s="983" t="s">
        <v>418</v>
      </c>
      <c r="C11" s="602" t="s">
        <v>419</v>
      </c>
      <c r="D11" s="645"/>
      <c r="E11" s="646"/>
      <c r="F11" s="647"/>
      <c r="G11" s="603">
        <f>SUM(D11:F11)</f>
        <v>0</v>
      </c>
    </row>
    <row r="12" spans="1:7" s="237" customFormat="1" ht="30" customHeight="1" x14ac:dyDescent="0.2">
      <c r="A12" s="240" t="s">
        <v>27</v>
      </c>
      <c r="B12" s="981" t="s">
        <v>420</v>
      </c>
      <c r="C12" s="240" t="s">
        <v>421</v>
      </c>
      <c r="D12" s="648"/>
      <c r="E12" s="649"/>
      <c r="F12" s="650"/>
      <c r="G12" s="603">
        <f t="shared" ref="G12:G14" si="1">SUM(D12:F12)</f>
        <v>0</v>
      </c>
    </row>
    <row r="13" spans="1:7" s="237" customFormat="1" ht="30" customHeight="1" x14ac:dyDescent="0.2">
      <c r="A13" s="240" t="s">
        <v>30</v>
      </c>
      <c r="B13" s="981" t="s">
        <v>422</v>
      </c>
      <c r="C13" s="240" t="s">
        <v>423</v>
      </c>
      <c r="D13" s="648"/>
      <c r="E13" s="649"/>
      <c r="F13" s="650"/>
      <c r="G13" s="603">
        <f t="shared" si="1"/>
        <v>0</v>
      </c>
    </row>
    <row r="14" spans="1:7" s="237" customFormat="1" ht="30" customHeight="1" x14ac:dyDescent="0.2">
      <c r="A14" s="600" t="s">
        <v>33</v>
      </c>
      <c r="B14" s="982" t="s">
        <v>424</v>
      </c>
      <c r="C14" s="600" t="s">
        <v>425</v>
      </c>
      <c r="D14" s="651"/>
      <c r="E14" s="652"/>
      <c r="F14" s="653"/>
      <c r="G14" s="603">
        <f t="shared" si="1"/>
        <v>0</v>
      </c>
    </row>
    <row r="15" spans="1:7" s="237" customFormat="1" ht="21.75" customHeight="1" x14ac:dyDescent="0.2">
      <c r="A15" s="254" t="s">
        <v>36</v>
      </c>
      <c r="B15" s="607" t="s">
        <v>397</v>
      </c>
      <c r="C15" s="608" t="s">
        <v>58</v>
      </c>
      <c r="D15" s="642">
        <f>SUM(D11:D14)</f>
        <v>0</v>
      </c>
      <c r="E15" s="643">
        <f>SUM(E11:E14)</f>
        <v>0</v>
      </c>
      <c r="F15" s="644">
        <f>SUM(F11:F14)</f>
        <v>0</v>
      </c>
      <c r="G15" s="605">
        <f>SUM(G11:G14)</f>
        <v>0</v>
      </c>
    </row>
    <row r="16" spans="1:7" s="248" customFormat="1" ht="16.5" customHeight="1" x14ac:dyDescent="0.2">
      <c r="A16" s="602" t="s">
        <v>38</v>
      </c>
      <c r="B16" s="984" t="s">
        <v>106</v>
      </c>
      <c r="C16" s="985" t="s">
        <v>107</v>
      </c>
      <c r="D16" s="654"/>
      <c r="E16" s="655"/>
      <c r="F16" s="656"/>
      <c r="G16" s="606">
        <f>SUM(D16:E16)</f>
        <v>0</v>
      </c>
    </row>
    <row r="17" spans="1:7" s="248" customFormat="1" ht="16.5" customHeight="1" x14ac:dyDescent="0.2">
      <c r="A17" s="240" t="s">
        <v>40</v>
      </c>
      <c r="B17" s="252" t="s">
        <v>109</v>
      </c>
      <c r="C17" s="974" t="s">
        <v>110</v>
      </c>
      <c r="D17" s="657"/>
      <c r="E17" s="658"/>
      <c r="F17" s="659"/>
      <c r="G17" s="247">
        <f>SUM(D17:F17)</f>
        <v>0</v>
      </c>
    </row>
    <row r="18" spans="1:7" s="248" customFormat="1" ht="16.5" customHeight="1" x14ac:dyDescent="0.2">
      <c r="A18" s="240" t="s">
        <v>42</v>
      </c>
      <c r="B18" s="252" t="s">
        <v>426</v>
      </c>
      <c r="C18" s="974" t="s">
        <v>113</v>
      </c>
      <c r="D18" s="657">
        <f>SUM(D19:D20)</f>
        <v>0</v>
      </c>
      <c r="E18" s="658">
        <f>SUM(E19:E20)</f>
        <v>0</v>
      </c>
      <c r="F18" s="659">
        <f>SUM(F19:F20)</f>
        <v>0</v>
      </c>
      <c r="G18" s="247">
        <f>SUM(G19:G20)</f>
        <v>0</v>
      </c>
    </row>
    <row r="19" spans="1:7" s="248" customFormat="1" ht="16.5" customHeight="1" x14ac:dyDescent="0.2">
      <c r="A19" s="240" t="s">
        <v>44</v>
      </c>
      <c r="B19" s="986" t="s">
        <v>427</v>
      </c>
      <c r="C19" s="976" t="s">
        <v>428</v>
      </c>
      <c r="D19" s="660"/>
      <c r="E19" s="661"/>
      <c r="F19" s="662"/>
      <c r="G19" s="250">
        <f>SUM(D19:F19)</f>
        <v>0</v>
      </c>
    </row>
    <row r="20" spans="1:7" s="251" customFormat="1" ht="16.5" customHeight="1" x14ac:dyDescent="0.2">
      <c r="A20" s="240" t="s">
        <v>46</v>
      </c>
      <c r="B20" s="986" t="s">
        <v>429</v>
      </c>
      <c r="C20" s="976" t="s">
        <v>430</v>
      </c>
      <c r="D20" s="660"/>
      <c r="E20" s="661"/>
      <c r="F20" s="662"/>
      <c r="G20" s="250">
        <f t="shared" ref="G20:G28" si="2">SUM(D20:F20)</f>
        <v>0</v>
      </c>
    </row>
    <row r="21" spans="1:7" s="251" customFormat="1" ht="16.5" customHeight="1" x14ac:dyDescent="0.2">
      <c r="A21" s="240" t="s">
        <v>48</v>
      </c>
      <c r="B21" s="987" t="s">
        <v>115</v>
      </c>
      <c r="C21" s="974" t="s">
        <v>116</v>
      </c>
      <c r="D21" s="660"/>
      <c r="E21" s="661"/>
      <c r="F21" s="662"/>
      <c r="G21" s="250">
        <f t="shared" si="2"/>
        <v>0</v>
      </c>
    </row>
    <row r="22" spans="1:7" s="248" customFormat="1" ht="16.5" customHeight="1" x14ac:dyDescent="0.2">
      <c r="A22" s="240" t="s">
        <v>50</v>
      </c>
      <c r="B22" s="252" t="s">
        <v>118</v>
      </c>
      <c r="C22" s="974" t="s">
        <v>119</v>
      </c>
      <c r="D22" s="657"/>
      <c r="E22" s="658"/>
      <c r="F22" s="659"/>
      <c r="G22" s="250">
        <f t="shared" si="2"/>
        <v>0</v>
      </c>
    </row>
    <row r="23" spans="1:7" s="248" customFormat="1" ht="16.5" customHeight="1" x14ac:dyDescent="0.2">
      <c r="A23" s="240" t="s">
        <v>53</v>
      </c>
      <c r="B23" s="252" t="s">
        <v>431</v>
      </c>
      <c r="C23" s="974" t="s">
        <v>122</v>
      </c>
      <c r="D23" s="657"/>
      <c r="E23" s="658"/>
      <c r="F23" s="659"/>
      <c r="G23" s="250">
        <f t="shared" si="2"/>
        <v>0</v>
      </c>
    </row>
    <row r="24" spans="1:7" s="251" customFormat="1" ht="16.5" customHeight="1" x14ac:dyDescent="0.2">
      <c r="A24" s="240" t="s">
        <v>56</v>
      </c>
      <c r="B24" s="252" t="s">
        <v>432</v>
      </c>
      <c r="C24" s="974" t="s">
        <v>125</v>
      </c>
      <c r="D24" s="657"/>
      <c r="E24" s="658"/>
      <c r="F24" s="659"/>
      <c r="G24" s="250">
        <f t="shared" si="2"/>
        <v>0</v>
      </c>
    </row>
    <row r="25" spans="1:7" s="251" customFormat="1" ht="16.5" customHeight="1" x14ac:dyDescent="0.2">
      <c r="A25" s="240" t="s">
        <v>59</v>
      </c>
      <c r="B25" s="252" t="s">
        <v>127</v>
      </c>
      <c r="C25" s="974" t="s">
        <v>128</v>
      </c>
      <c r="D25" s="657"/>
      <c r="E25" s="658"/>
      <c r="F25" s="659"/>
      <c r="G25" s="250">
        <f t="shared" si="2"/>
        <v>0</v>
      </c>
    </row>
    <row r="26" spans="1:7" s="251" customFormat="1" ht="16.5" customHeight="1" x14ac:dyDescent="0.2">
      <c r="A26" s="240" t="s">
        <v>61</v>
      </c>
      <c r="B26" s="252" t="s">
        <v>433</v>
      </c>
      <c r="C26" s="974" t="s">
        <v>131</v>
      </c>
      <c r="D26" s="657"/>
      <c r="E26" s="658"/>
      <c r="F26" s="659"/>
      <c r="G26" s="250">
        <f t="shared" si="2"/>
        <v>0</v>
      </c>
    </row>
    <row r="27" spans="1:7" s="251" customFormat="1" ht="16.5" customHeight="1" x14ac:dyDescent="0.2">
      <c r="A27" s="240" t="s">
        <v>63</v>
      </c>
      <c r="B27" s="252" t="s">
        <v>434</v>
      </c>
      <c r="C27" s="974" t="s">
        <v>134</v>
      </c>
      <c r="D27" s="657"/>
      <c r="E27" s="658"/>
      <c r="F27" s="659"/>
      <c r="G27" s="250">
        <f t="shared" si="2"/>
        <v>0</v>
      </c>
    </row>
    <row r="28" spans="1:7" s="251" customFormat="1" ht="16.5" customHeight="1" x14ac:dyDescent="0.2">
      <c r="A28" s="600" t="s">
        <v>65</v>
      </c>
      <c r="B28" s="988" t="s">
        <v>136</v>
      </c>
      <c r="C28" s="979" t="s">
        <v>137</v>
      </c>
      <c r="D28" s="663"/>
      <c r="E28" s="664"/>
      <c r="F28" s="665"/>
      <c r="G28" s="250">
        <f t="shared" si="2"/>
        <v>0</v>
      </c>
    </row>
    <row r="29" spans="1:7" s="251" customFormat="1" ht="21" customHeight="1" x14ac:dyDescent="0.2">
      <c r="A29" s="254" t="s">
        <v>67</v>
      </c>
      <c r="B29" s="255" t="s">
        <v>435</v>
      </c>
      <c r="C29" s="610" t="s">
        <v>140</v>
      </c>
      <c r="D29" s="666">
        <f>SUM(D16+D17+D18+D21+D22+D23+D24+D25+D26+D27+D28)</f>
        <v>0</v>
      </c>
      <c r="E29" s="667">
        <f>SUM(E16+E17+E18+E21+E22+E23+E24+E25+E26+E27+E28)</f>
        <v>0</v>
      </c>
      <c r="F29" s="668">
        <f>SUM(F16+F17+F18+F21+F22+F23+F24+F25+F26+F27+F28)</f>
        <v>0</v>
      </c>
      <c r="G29" s="257">
        <f>SUM(G16+G17+G18+G21+G22+G23+G24+G25+G26+G27+G28)</f>
        <v>0</v>
      </c>
    </row>
    <row r="30" spans="1:7" s="253" customFormat="1" ht="21" customHeight="1" x14ac:dyDescent="0.2">
      <c r="A30" s="254" t="s">
        <v>69</v>
      </c>
      <c r="B30" s="255" t="s">
        <v>399</v>
      </c>
      <c r="C30" s="610" t="s">
        <v>158</v>
      </c>
      <c r="D30" s="666"/>
      <c r="E30" s="667"/>
      <c r="F30" s="668"/>
      <c r="G30" s="257">
        <f>SUM(D30:F30)</f>
        <v>0</v>
      </c>
    </row>
    <row r="31" spans="1:7" s="251" customFormat="1" ht="21" customHeight="1" x14ac:dyDescent="0.2">
      <c r="A31" s="254" t="s">
        <v>71</v>
      </c>
      <c r="B31" s="255" t="s">
        <v>371</v>
      </c>
      <c r="C31" s="610" t="s">
        <v>167</v>
      </c>
      <c r="D31" s="669"/>
      <c r="E31" s="670"/>
      <c r="F31" s="671"/>
      <c r="G31" s="615">
        <f>SUM(D31:F31)</f>
        <v>0</v>
      </c>
    </row>
    <row r="32" spans="1:7" s="251" customFormat="1" ht="21" customHeight="1" x14ac:dyDescent="0.2">
      <c r="A32" s="611" t="s">
        <v>74</v>
      </c>
      <c r="B32" s="612" t="s">
        <v>400</v>
      </c>
      <c r="C32" s="613" t="s">
        <v>176</v>
      </c>
      <c r="D32" s="672"/>
      <c r="E32" s="673"/>
      <c r="F32" s="674"/>
      <c r="G32" s="614">
        <f>SUM(D32:F32)</f>
        <v>0</v>
      </c>
    </row>
    <row r="33" spans="1:7" s="251" customFormat="1" ht="21" customHeight="1" x14ac:dyDescent="0.2">
      <c r="A33" s="254" t="s">
        <v>77</v>
      </c>
      <c r="B33" s="255" t="s">
        <v>436</v>
      </c>
      <c r="C33" s="256"/>
      <c r="D33" s="666">
        <f>D10+D15+D29+D30+D31+D32</f>
        <v>0</v>
      </c>
      <c r="E33" s="667">
        <f>E10+E15+E29+E30+E31+E32</f>
        <v>0</v>
      </c>
      <c r="F33" s="668">
        <f>F10+F15+F29+F30+F31+F32</f>
        <v>0</v>
      </c>
      <c r="G33" s="257">
        <f>G10+G15+G29+G30+G31+G32</f>
        <v>0</v>
      </c>
    </row>
    <row r="34" spans="1:7" s="248" customFormat="1" ht="20.25" customHeight="1" x14ac:dyDescent="0.2">
      <c r="A34" s="240" t="s">
        <v>80</v>
      </c>
      <c r="B34" s="258" t="s">
        <v>437</v>
      </c>
      <c r="C34" s="259" t="s">
        <v>183</v>
      </c>
      <c r="D34" s="675">
        <f>SUM(D35:D36)</f>
        <v>1000000</v>
      </c>
      <c r="E34" s="676">
        <f>SUM(E35:E36)</f>
        <v>0</v>
      </c>
      <c r="F34" s="677">
        <f>SUM(F35:F36)</f>
        <v>0</v>
      </c>
      <c r="G34" s="260">
        <f>SUM(G35:G36)</f>
        <v>1000000</v>
      </c>
    </row>
    <row r="35" spans="1:7" s="248" customFormat="1" ht="20.25" customHeight="1" x14ac:dyDescent="0.2">
      <c r="A35" s="240" t="s">
        <v>82</v>
      </c>
      <c r="B35" s="103" t="s">
        <v>185</v>
      </c>
      <c r="C35" s="259" t="s">
        <v>186</v>
      </c>
      <c r="D35" s="675">
        <v>1000000</v>
      </c>
      <c r="E35" s="676"/>
      <c r="F35" s="677"/>
      <c r="G35" s="260">
        <f>SUM(D35:F35)</f>
        <v>1000000</v>
      </c>
    </row>
    <row r="36" spans="1:7" s="248" customFormat="1" ht="20.25" customHeight="1" x14ac:dyDescent="0.2">
      <c r="A36" s="240" t="s">
        <v>84</v>
      </c>
      <c r="B36" s="103" t="s">
        <v>188</v>
      </c>
      <c r="C36" s="259" t="s">
        <v>189</v>
      </c>
      <c r="D36" s="675"/>
      <c r="E36" s="676"/>
      <c r="F36" s="677"/>
      <c r="G36" s="260">
        <f>SUM(D36:F36)</f>
        <v>0</v>
      </c>
    </row>
    <row r="37" spans="1:7" s="248" customFormat="1" ht="20.25" customHeight="1" x14ac:dyDescent="0.2">
      <c r="A37" s="240" t="s">
        <v>86</v>
      </c>
      <c r="B37" s="258" t="s">
        <v>438</v>
      </c>
      <c r="C37" s="261" t="s">
        <v>439</v>
      </c>
      <c r="D37" s="675">
        <f>SUM(D38:D39)</f>
        <v>39696588</v>
      </c>
      <c r="E37" s="676">
        <f t="shared" ref="E37:G37" si="3">SUM(E38:E39)</f>
        <v>0</v>
      </c>
      <c r="F37" s="677">
        <f t="shared" si="3"/>
        <v>0</v>
      </c>
      <c r="G37" s="260">
        <f t="shared" si="3"/>
        <v>39696588</v>
      </c>
    </row>
    <row r="38" spans="1:7" s="248" customFormat="1" ht="20.25" customHeight="1" x14ac:dyDescent="0.2">
      <c r="A38" s="240"/>
      <c r="B38" s="415" t="s">
        <v>514</v>
      </c>
      <c r="C38" s="416" t="s">
        <v>439</v>
      </c>
      <c r="D38" s="675">
        <v>29632600</v>
      </c>
      <c r="E38" s="676"/>
      <c r="F38" s="677"/>
      <c r="G38" s="260">
        <f>SUM(D38:F38)</f>
        <v>29632600</v>
      </c>
    </row>
    <row r="39" spans="1:7" s="248" customFormat="1" ht="20.25" customHeight="1" x14ac:dyDescent="0.2">
      <c r="A39" s="600"/>
      <c r="B39" s="616" t="s">
        <v>515</v>
      </c>
      <c r="C39" s="617" t="s">
        <v>439</v>
      </c>
      <c r="D39" s="678">
        <v>10063988</v>
      </c>
      <c r="E39" s="679"/>
      <c r="F39" s="57"/>
      <c r="G39" s="618">
        <f>SUM(D39:F39)</f>
        <v>10063988</v>
      </c>
    </row>
    <row r="40" spans="1:7" s="248" customFormat="1" ht="20.25" customHeight="1" x14ac:dyDescent="0.2">
      <c r="A40" s="619" t="s">
        <v>89</v>
      </c>
      <c r="B40" s="255" t="s">
        <v>440</v>
      </c>
      <c r="C40" s="262" t="s">
        <v>441</v>
      </c>
      <c r="D40" s="680">
        <f>SUM(D34+D37)</f>
        <v>40696588</v>
      </c>
      <c r="E40" s="681">
        <f t="shared" ref="E40:F40" si="4">SUM(E34+E37)</f>
        <v>0</v>
      </c>
      <c r="F40" s="682">
        <f t="shared" si="4"/>
        <v>0</v>
      </c>
      <c r="G40" s="263">
        <f>SUM(G34+G37)</f>
        <v>40696588</v>
      </c>
    </row>
    <row r="41" spans="1:7" s="248" customFormat="1" ht="20.25" customHeight="1" x14ac:dyDescent="0.2">
      <c r="A41" s="254" t="s">
        <v>93</v>
      </c>
      <c r="B41" s="255" t="s">
        <v>442</v>
      </c>
      <c r="C41" s="262" t="s">
        <v>192</v>
      </c>
      <c r="D41" s="680">
        <f>D40</f>
        <v>40696588</v>
      </c>
      <c r="E41" s="681">
        <f t="shared" ref="E41:F41" si="5">E40</f>
        <v>0</v>
      </c>
      <c r="F41" s="682">
        <f t="shared" si="5"/>
        <v>0</v>
      </c>
      <c r="G41" s="263">
        <f t="shared" ref="G41" si="6">G40</f>
        <v>40696588</v>
      </c>
    </row>
    <row r="42" spans="1:7" s="248" customFormat="1" ht="27" customHeight="1" x14ac:dyDescent="0.2">
      <c r="A42" s="254" t="s">
        <v>96</v>
      </c>
      <c r="B42" s="255" t="s">
        <v>443</v>
      </c>
      <c r="C42" s="264"/>
      <c r="D42" s="680">
        <f>D33+D41</f>
        <v>40696588</v>
      </c>
      <c r="E42" s="681">
        <f>E33+E41</f>
        <v>0</v>
      </c>
      <c r="F42" s="682">
        <f>F33+F41</f>
        <v>0</v>
      </c>
      <c r="G42" s="263">
        <f>G33+G41</f>
        <v>40696588</v>
      </c>
    </row>
    <row r="43" spans="1:7" s="248" customFormat="1" ht="15" customHeight="1" x14ac:dyDescent="0.2">
      <c r="A43" s="265"/>
      <c r="B43" s="266"/>
      <c r="C43" s="267"/>
      <c r="D43" s="268"/>
      <c r="E43" s="268"/>
      <c r="F43" s="268"/>
      <c r="G43" s="268"/>
    </row>
    <row r="44" spans="1:7" s="248" customFormat="1" ht="15" customHeight="1" x14ac:dyDescent="0.2">
      <c r="A44" s="1154" t="s">
        <v>444</v>
      </c>
      <c r="B44" s="1154"/>
      <c r="C44" s="1154"/>
      <c r="D44" s="1154"/>
      <c r="E44" s="1154"/>
      <c r="F44" s="963"/>
      <c r="G44" s="269"/>
    </row>
    <row r="45" spans="1:7" s="248" customFormat="1" ht="38.25" customHeight="1" x14ac:dyDescent="0.2">
      <c r="A45" s="234" t="s">
        <v>361</v>
      </c>
      <c r="B45" s="234" t="s">
        <v>260</v>
      </c>
      <c r="C45" s="270" t="s">
        <v>407</v>
      </c>
      <c r="D45" s="627" t="s">
        <v>408</v>
      </c>
      <c r="E45" s="628" t="s">
        <v>409</v>
      </c>
      <c r="F45" s="629" t="s">
        <v>593</v>
      </c>
      <c r="G45" s="270" t="s">
        <v>597</v>
      </c>
    </row>
    <row r="46" spans="1:7" s="248" customFormat="1" ht="15" customHeight="1" x14ac:dyDescent="0.2">
      <c r="A46" s="271" t="s">
        <v>5</v>
      </c>
      <c r="B46" s="271" t="s">
        <v>6</v>
      </c>
      <c r="C46" s="271"/>
      <c r="D46" s="683" t="s">
        <v>8</v>
      </c>
      <c r="E46" s="684" t="s">
        <v>261</v>
      </c>
      <c r="F46" s="685"/>
      <c r="G46" s="271" t="s">
        <v>410</v>
      </c>
    </row>
    <row r="47" spans="1:7" s="248" customFormat="1" ht="17.25" customHeight="1" x14ac:dyDescent="0.2">
      <c r="A47" s="272" t="s">
        <v>9</v>
      </c>
      <c r="B47" s="273" t="s">
        <v>197</v>
      </c>
      <c r="C47" s="274" t="s">
        <v>198</v>
      </c>
      <c r="D47" s="686">
        <v>29294962</v>
      </c>
      <c r="E47" s="383"/>
      <c r="F47" s="384"/>
      <c r="G47" s="275">
        <f>SUM(D47:F47)</f>
        <v>29294962</v>
      </c>
    </row>
    <row r="48" spans="1:7" s="248" customFormat="1" ht="17.25" customHeight="1" x14ac:dyDescent="0.2">
      <c r="A48" s="276" t="s">
        <v>12</v>
      </c>
      <c r="B48" s="277" t="s">
        <v>199</v>
      </c>
      <c r="C48" s="278" t="s">
        <v>200</v>
      </c>
      <c r="D48" s="687">
        <v>5670546.3600000003</v>
      </c>
      <c r="E48" s="386"/>
      <c r="F48" s="384"/>
      <c r="G48" s="275">
        <f>SUM(D48:F48)</f>
        <v>5670546.3600000003</v>
      </c>
    </row>
    <row r="49" spans="1:7" s="248" customFormat="1" ht="17.25" customHeight="1" x14ac:dyDescent="0.2">
      <c r="A49" s="276" t="s">
        <v>15</v>
      </c>
      <c r="B49" s="277" t="s">
        <v>201</v>
      </c>
      <c r="C49" s="278" t="s">
        <v>202</v>
      </c>
      <c r="D49" s="687">
        <v>5081080</v>
      </c>
      <c r="E49" s="386"/>
      <c r="F49" s="384"/>
      <c r="G49" s="275">
        <f t="shared" ref="G49:G51" si="7">SUM(D49:F49)</f>
        <v>5081080</v>
      </c>
    </row>
    <row r="50" spans="1:7" s="248" customFormat="1" ht="17.25" customHeight="1" x14ac:dyDescent="0.2">
      <c r="A50" s="276" t="s">
        <v>18</v>
      </c>
      <c r="B50" s="277" t="s">
        <v>203</v>
      </c>
      <c r="C50" s="278" t="s">
        <v>204</v>
      </c>
      <c r="D50" s="687"/>
      <c r="E50" s="386"/>
      <c r="F50" s="384"/>
      <c r="G50" s="275">
        <f t="shared" si="7"/>
        <v>0</v>
      </c>
    </row>
    <row r="51" spans="1:7" s="248" customFormat="1" ht="17.25" customHeight="1" x14ac:dyDescent="0.2">
      <c r="A51" s="276" t="s">
        <v>21</v>
      </c>
      <c r="B51" s="277" t="s">
        <v>205</v>
      </c>
      <c r="C51" s="278" t="s">
        <v>206</v>
      </c>
      <c r="D51" s="687"/>
      <c r="E51" s="386"/>
      <c r="F51" s="384"/>
      <c r="G51" s="275">
        <f t="shared" si="7"/>
        <v>0</v>
      </c>
    </row>
    <row r="52" spans="1:7" s="237" customFormat="1" ht="17.25" customHeight="1" x14ac:dyDescent="0.2">
      <c r="A52" s="280" t="s">
        <v>24</v>
      </c>
      <c r="B52" s="281" t="s">
        <v>445</v>
      </c>
      <c r="C52" s="282" t="s">
        <v>223</v>
      </c>
      <c r="D52" s="688">
        <f>SUM(D47:D51)</f>
        <v>40046588.359999999</v>
      </c>
      <c r="E52" s="689">
        <f>SUM(E47:E51)</f>
        <v>0</v>
      </c>
      <c r="F52" s="690">
        <f>SUM(F47:F51)</f>
        <v>0</v>
      </c>
      <c r="G52" s="283">
        <f>SUM(G47:G51)</f>
        <v>40046588.359999999</v>
      </c>
    </row>
    <row r="53" spans="1:7" s="284" customFormat="1" ht="17.25" customHeight="1" x14ac:dyDescent="0.2">
      <c r="A53" s="276" t="s">
        <v>27</v>
      </c>
      <c r="B53" s="277" t="s">
        <v>446</v>
      </c>
      <c r="C53" s="278" t="s">
        <v>225</v>
      </c>
      <c r="D53" s="687">
        <v>650000</v>
      </c>
      <c r="E53" s="386"/>
      <c r="F53" s="387"/>
      <c r="G53" s="279">
        <f>SUM(D53:F53)</f>
        <v>650000</v>
      </c>
    </row>
    <row r="54" spans="1:7" ht="17.25" customHeight="1" x14ac:dyDescent="0.2">
      <c r="A54" s="276" t="s">
        <v>30</v>
      </c>
      <c r="B54" s="277" t="s">
        <v>226</v>
      </c>
      <c r="C54" s="278" t="s">
        <v>227</v>
      </c>
      <c r="D54" s="687"/>
      <c r="E54" s="386"/>
      <c r="F54" s="387"/>
      <c r="G54" s="279">
        <f t="shared" ref="G54:G55" si="8">SUM(D54:F54)</f>
        <v>0</v>
      </c>
    </row>
    <row r="55" spans="1:7" ht="17.25" customHeight="1" x14ac:dyDescent="0.2">
      <c r="A55" s="621" t="s">
        <v>33</v>
      </c>
      <c r="B55" s="622" t="s">
        <v>447</v>
      </c>
      <c r="C55" s="623" t="s">
        <v>229</v>
      </c>
      <c r="D55" s="691"/>
      <c r="E55" s="692"/>
      <c r="F55" s="421"/>
      <c r="G55" s="624">
        <f t="shared" si="8"/>
        <v>0</v>
      </c>
    </row>
    <row r="56" spans="1:7" ht="17.25" customHeight="1" x14ac:dyDescent="0.2">
      <c r="A56" s="285" t="s">
        <v>36</v>
      </c>
      <c r="B56" s="625" t="s">
        <v>448</v>
      </c>
      <c r="C56" s="264" t="s">
        <v>241</v>
      </c>
      <c r="D56" s="693">
        <f>SUM(D53:D55)</f>
        <v>650000</v>
      </c>
      <c r="E56" s="694">
        <f>SUM(E53:E55)</f>
        <v>0</v>
      </c>
      <c r="F56" s="427">
        <f>SUM(F53:F55)</f>
        <v>0</v>
      </c>
      <c r="G56" s="626">
        <f>SUM(G53:G55)</f>
        <v>650000</v>
      </c>
    </row>
    <row r="57" spans="1:7" ht="17.25" customHeight="1" x14ac:dyDescent="0.2">
      <c r="A57" s="285" t="s">
        <v>38</v>
      </c>
      <c r="B57" s="286" t="s">
        <v>449</v>
      </c>
      <c r="C57" s="264" t="s">
        <v>450</v>
      </c>
      <c r="D57" s="695">
        <f>D52+D56</f>
        <v>40696588.359999999</v>
      </c>
      <c r="E57" s="392">
        <f>E52+E56</f>
        <v>0</v>
      </c>
      <c r="F57" s="393">
        <f>F52+F56</f>
        <v>0</v>
      </c>
      <c r="G57" s="287">
        <f>G52+G56</f>
        <v>40696588.359999999</v>
      </c>
    </row>
    <row r="58" spans="1:7" ht="22.5" customHeight="1" x14ac:dyDescent="0.2">
      <c r="A58" s="288" t="s">
        <v>40</v>
      </c>
      <c r="B58" s="289" t="s">
        <v>451</v>
      </c>
      <c r="C58" s="290" t="s">
        <v>452</v>
      </c>
      <c r="D58" s="696"/>
      <c r="E58" s="697"/>
      <c r="F58" s="582"/>
      <c r="G58" s="291">
        <f>SUM(D58:F58)</f>
        <v>0</v>
      </c>
    </row>
    <row r="59" spans="1:7" ht="20.25" customHeight="1" x14ac:dyDescent="0.2">
      <c r="A59" s="264" t="s">
        <v>44</v>
      </c>
      <c r="B59" s="286" t="s">
        <v>516</v>
      </c>
      <c r="C59" s="264" t="s">
        <v>253</v>
      </c>
      <c r="D59" s="695">
        <f>D58</f>
        <v>0</v>
      </c>
      <c r="E59" s="392">
        <f t="shared" ref="E59:G59" si="9">E58</f>
        <v>0</v>
      </c>
      <c r="F59" s="393">
        <f t="shared" si="9"/>
        <v>0</v>
      </c>
      <c r="G59" s="287">
        <f t="shared" si="9"/>
        <v>0</v>
      </c>
    </row>
    <row r="60" spans="1:7" ht="30.75" customHeight="1" x14ac:dyDescent="0.2">
      <c r="A60" s="292" t="s">
        <v>46</v>
      </c>
      <c r="B60" s="293" t="s">
        <v>453</v>
      </c>
      <c r="C60" s="264" t="s">
        <v>255</v>
      </c>
      <c r="D60" s="698">
        <f>SUM(D57+D59)</f>
        <v>40696588.359999999</v>
      </c>
      <c r="E60" s="699">
        <f>SUM(E57+E59)</f>
        <v>0</v>
      </c>
      <c r="F60" s="700">
        <f>SUM(F57+F59)</f>
        <v>0</v>
      </c>
      <c r="G60" s="294">
        <f>SUM(G57+G59)</f>
        <v>40696588.359999999</v>
      </c>
    </row>
    <row r="61" spans="1:7" ht="12" customHeight="1" x14ac:dyDescent="0.2">
      <c r="A61" s="295"/>
      <c r="B61" s="296"/>
      <c r="C61" s="297"/>
      <c r="D61" s="297"/>
      <c r="E61" s="297"/>
      <c r="F61" s="297"/>
      <c r="G61" s="297"/>
    </row>
    <row r="62" spans="1:7" ht="12" customHeight="1" x14ac:dyDescent="0.2">
      <c r="A62" s="295"/>
      <c r="B62" s="296"/>
      <c r="C62" s="297"/>
      <c r="D62" s="297"/>
      <c r="E62" s="297"/>
      <c r="F62" s="297"/>
      <c r="G62" s="297"/>
    </row>
    <row r="63" spans="1:7" x14ac:dyDescent="0.2">
      <c r="A63" s="298"/>
      <c r="B63" s="299"/>
      <c r="C63" s="299"/>
    </row>
    <row r="64" spans="1:7" x14ac:dyDescent="0.2">
      <c r="A64" s="298"/>
      <c r="B64" s="299"/>
      <c r="C64" s="299"/>
    </row>
    <row r="65" spans="1:3" x14ac:dyDescent="0.2">
      <c r="A65" s="298"/>
      <c r="B65" s="299"/>
      <c r="C65" s="299"/>
    </row>
  </sheetData>
  <sheetProtection formatCells="0"/>
  <mergeCells count="3">
    <mergeCell ref="A1:G1"/>
    <mergeCell ref="A5:G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verticalDpi="300" r:id="rId1"/>
  <headerFooter alignWithMargins="0">
    <oddHeader>&amp;R&amp;"Times New Roman CE,Félkövér dőlt"&amp;11 10. melléklet a ……/2019. (……) önkormányzati rendelethez</oddHead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5"/>
  <sheetViews>
    <sheetView topLeftCell="A40" workbookViewId="0">
      <selection activeCell="H53" sqref="H53"/>
    </sheetView>
  </sheetViews>
  <sheetFormatPr defaultRowHeight="12.75" x14ac:dyDescent="0.2"/>
  <cols>
    <col min="1" max="1" width="6.83203125" style="300" customWidth="1"/>
    <col min="2" max="2" width="66.83203125" style="301" customWidth="1"/>
    <col min="3" max="3" width="8.1640625" style="301" customWidth="1"/>
    <col min="4" max="6" width="16.33203125" style="235" customWidth="1"/>
    <col min="7" max="247" width="9.33203125" style="235"/>
    <col min="248" max="248" width="6.83203125" style="235" customWidth="1"/>
    <col min="249" max="249" width="60.1640625" style="235" customWidth="1"/>
    <col min="250" max="250" width="8.1640625" style="235" customWidth="1"/>
    <col min="251" max="253" width="14.5" style="235" customWidth="1"/>
    <col min="254" max="503" width="9.33203125" style="235"/>
    <col min="504" max="504" width="6.83203125" style="235" customWidth="1"/>
    <col min="505" max="505" width="60.1640625" style="235" customWidth="1"/>
    <col min="506" max="506" width="8.1640625" style="235" customWidth="1"/>
    <col min="507" max="509" width="14.5" style="235" customWidth="1"/>
    <col min="510" max="759" width="9.33203125" style="235"/>
    <col min="760" max="760" width="6.83203125" style="235" customWidth="1"/>
    <col min="761" max="761" width="60.1640625" style="235" customWidth="1"/>
    <col min="762" max="762" width="8.1640625" style="235" customWidth="1"/>
    <col min="763" max="765" width="14.5" style="235" customWidth="1"/>
    <col min="766" max="1015" width="9.33203125" style="235"/>
    <col min="1016" max="1016" width="6.83203125" style="235" customWidth="1"/>
    <col min="1017" max="1017" width="60.1640625" style="235" customWidth="1"/>
    <col min="1018" max="1018" width="8.1640625" style="235" customWidth="1"/>
    <col min="1019" max="1021" width="14.5" style="235" customWidth="1"/>
    <col min="1022" max="1271" width="9.33203125" style="235"/>
    <col min="1272" max="1272" width="6.83203125" style="235" customWidth="1"/>
    <col min="1273" max="1273" width="60.1640625" style="235" customWidth="1"/>
    <col min="1274" max="1274" width="8.1640625" style="235" customWidth="1"/>
    <col min="1275" max="1277" width="14.5" style="235" customWidth="1"/>
    <col min="1278" max="1527" width="9.33203125" style="235"/>
    <col min="1528" max="1528" width="6.83203125" style="235" customWidth="1"/>
    <col min="1529" max="1529" width="60.1640625" style="235" customWidth="1"/>
    <col min="1530" max="1530" width="8.1640625" style="235" customWidth="1"/>
    <col min="1531" max="1533" width="14.5" style="235" customWidth="1"/>
    <col min="1534" max="1783" width="9.33203125" style="235"/>
    <col min="1784" max="1784" width="6.83203125" style="235" customWidth="1"/>
    <col min="1785" max="1785" width="60.1640625" style="235" customWidth="1"/>
    <col min="1786" max="1786" width="8.1640625" style="235" customWidth="1"/>
    <col min="1787" max="1789" width="14.5" style="235" customWidth="1"/>
    <col min="1790" max="2039" width="9.33203125" style="235"/>
    <col min="2040" max="2040" width="6.83203125" style="235" customWidth="1"/>
    <col min="2041" max="2041" width="60.1640625" style="235" customWidth="1"/>
    <col min="2042" max="2042" width="8.1640625" style="235" customWidth="1"/>
    <col min="2043" max="2045" width="14.5" style="235" customWidth="1"/>
    <col min="2046" max="2295" width="9.33203125" style="235"/>
    <col min="2296" max="2296" width="6.83203125" style="235" customWidth="1"/>
    <col min="2297" max="2297" width="60.1640625" style="235" customWidth="1"/>
    <col min="2298" max="2298" width="8.1640625" style="235" customWidth="1"/>
    <col min="2299" max="2301" width="14.5" style="235" customWidth="1"/>
    <col min="2302" max="2551" width="9.33203125" style="235"/>
    <col min="2552" max="2552" width="6.83203125" style="235" customWidth="1"/>
    <col min="2553" max="2553" width="60.1640625" style="235" customWidth="1"/>
    <col min="2554" max="2554" width="8.1640625" style="235" customWidth="1"/>
    <col min="2555" max="2557" width="14.5" style="235" customWidth="1"/>
    <col min="2558" max="2807" width="9.33203125" style="235"/>
    <col min="2808" max="2808" width="6.83203125" style="235" customWidth="1"/>
    <col min="2809" max="2809" width="60.1640625" style="235" customWidth="1"/>
    <col min="2810" max="2810" width="8.1640625" style="235" customWidth="1"/>
    <col min="2811" max="2813" width="14.5" style="235" customWidth="1"/>
    <col min="2814" max="3063" width="9.33203125" style="235"/>
    <col min="3064" max="3064" width="6.83203125" style="235" customWidth="1"/>
    <col min="3065" max="3065" width="60.1640625" style="235" customWidth="1"/>
    <col min="3066" max="3066" width="8.1640625" style="235" customWidth="1"/>
    <col min="3067" max="3069" width="14.5" style="235" customWidth="1"/>
    <col min="3070" max="3319" width="9.33203125" style="235"/>
    <col min="3320" max="3320" width="6.83203125" style="235" customWidth="1"/>
    <col min="3321" max="3321" width="60.1640625" style="235" customWidth="1"/>
    <col min="3322" max="3322" width="8.1640625" style="235" customWidth="1"/>
    <col min="3323" max="3325" width="14.5" style="235" customWidth="1"/>
    <col min="3326" max="3575" width="9.33203125" style="235"/>
    <col min="3576" max="3576" width="6.83203125" style="235" customWidth="1"/>
    <col min="3577" max="3577" width="60.1640625" style="235" customWidth="1"/>
    <col min="3578" max="3578" width="8.1640625" style="235" customWidth="1"/>
    <col min="3579" max="3581" width="14.5" style="235" customWidth="1"/>
    <col min="3582" max="3831" width="9.33203125" style="235"/>
    <col min="3832" max="3832" width="6.83203125" style="235" customWidth="1"/>
    <col min="3833" max="3833" width="60.1640625" style="235" customWidth="1"/>
    <col min="3834" max="3834" width="8.1640625" style="235" customWidth="1"/>
    <col min="3835" max="3837" width="14.5" style="235" customWidth="1"/>
    <col min="3838" max="4087" width="9.33203125" style="235"/>
    <col min="4088" max="4088" width="6.83203125" style="235" customWidth="1"/>
    <col min="4089" max="4089" width="60.1640625" style="235" customWidth="1"/>
    <col min="4090" max="4090" width="8.1640625" style="235" customWidth="1"/>
    <col min="4091" max="4093" width="14.5" style="235" customWidth="1"/>
    <col min="4094" max="4343" width="9.33203125" style="235"/>
    <col min="4344" max="4344" width="6.83203125" style="235" customWidth="1"/>
    <col min="4345" max="4345" width="60.1640625" style="235" customWidth="1"/>
    <col min="4346" max="4346" width="8.1640625" style="235" customWidth="1"/>
    <col min="4347" max="4349" width="14.5" style="235" customWidth="1"/>
    <col min="4350" max="4599" width="9.33203125" style="235"/>
    <col min="4600" max="4600" width="6.83203125" style="235" customWidth="1"/>
    <col min="4601" max="4601" width="60.1640625" style="235" customWidth="1"/>
    <col min="4602" max="4602" width="8.1640625" style="235" customWidth="1"/>
    <col min="4603" max="4605" width="14.5" style="235" customWidth="1"/>
    <col min="4606" max="4855" width="9.33203125" style="235"/>
    <col min="4856" max="4856" width="6.83203125" style="235" customWidth="1"/>
    <col min="4857" max="4857" width="60.1640625" style="235" customWidth="1"/>
    <col min="4858" max="4858" width="8.1640625" style="235" customWidth="1"/>
    <col min="4859" max="4861" width="14.5" style="235" customWidth="1"/>
    <col min="4862" max="5111" width="9.33203125" style="235"/>
    <col min="5112" max="5112" width="6.83203125" style="235" customWidth="1"/>
    <col min="5113" max="5113" width="60.1640625" style="235" customWidth="1"/>
    <col min="5114" max="5114" width="8.1640625" style="235" customWidth="1"/>
    <col min="5115" max="5117" width="14.5" style="235" customWidth="1"/>
    <col min="5118" max="5367" width="9.33203125" style="235"/>
    <col min="5368" max="5368" width="6.83203125" style="235" customWidth="1"/>
    <col min="5369" max="5369" width="60.1640625" style="235" customWidth="1"/>
    <col min="5370" max="5370" width="8.1640625" style="235" customWidth="1"/>
    <col min="5371" max="5373" width="14.5" style="235" customWidth="1"/>
    <col min="5374" max="5623" width="9.33203125" style="235"/>
    <col min="5624" max="5624" width="6.83203125" style="235" customWidth="1"/>
    <col min="5625" max="5625" width="60.1640625" style="235" customWidth="1"/>
    <col min="5626" max="5626" width="8.1640625" style="235" customWidth="1"/>
    <col min="5627" max="5629" width="14.5" style="235" customWidth="1"/>
    <col min="5630" max="5879" width="9.33203125" style="235"/>
    <col min="5880" max="5880" width="6.83203125" style="235" customWidth="1"/>
    <col min="5881" max="5881" width="60.1640625" style="235" customWidth="1"/>
    <col min="5882" max="5882" width="8.1640625" style="235" customWidth="1"/>
    <col min="5883" max="5885" width="14.5" style="235" customWidth="1"/>
    <col min="5886" max="6135" width="9.33203125" style="235"/>
    <col min="6136" max="6136" width="6.83203125" style="235" customWidth="1"/>
    <col min="6137" max="6137" width="60.1640625" style="235" customWidth="1"/>
    <col min="6138" max="6138" width="8.1640625" style="235" customWidth="1"/>
    <col min="6139" max="6141" width="14.5" style="235" customWidth="1"/>
    <col min="6142" max="6391" width="9.33203125" style="235"/>
    <col min="6392" max="6392" width="6.83203125" style="235" customWidth="1"/>
    <col min="6393" max="6393" width="60.1640625" style="235" customWidth="1"/>
    <col min="6394" max="6394" width="8.1640625" style="235" customWidth="1"/>
    <col min="6395" max="6397" width="14.5" style="235" customWidth="1"/>
    <col min="6398" max="6647" width="9.33203125" style="235"/>
    <col min="6648" max="6648" width="6.83203125" style="235" customWidth="1"/>
    <col min="6649" max="6649" width="60.1640625" style="235" customWidth="1"/>
    <col min="6650" max="6650" width="8.1640625" style="235" customWidth="1"/>
    <col min="6651" max="6653" width="14.5" style="235" customWidth="1"/>
    <col min="6654" max="6903" width="9.33203125" style="235"/>
    <col min="6904" max="6904" width="6.83203125" style="235" customWidth="1"/>
    <col min="6905" max="6905" width="60.1640625" style="235" customWidth="1"/>
    <col min="6906" max="6906" width="8.1640625" style="235" customWidth="1"/>
    <col min="6907" max="6909" width="14.5" style="235" customWidth="1"/>
    <col min="6910" max="7159" width="9.33203125" style="235"/>
    <col min="7160" max="7160" width="6.83203125" style="235" customWidth="1"/>
    <col min="7161" max="7161" width="60.1640625" style="235" customWidth="1"/>
    <col min="7162" max="7162" width="8.1640625" style="235" customWidth="1"/>
    <col min="7163" max="7165" width="14.5" style="235" customWidth="1"/>
    <col min="7166" max="7415" width="9.33203125" style="235"/>
    <col min="7416" max="7416" width="6.83203125" style="235" customWidth="1"/>
    <col min="7417" max="7417" width="60.1640625" style="235" customWidth="1"/>
    <col min="7418" max="7418" width="8.1640625" style="235" customWidth="1"/>
    <col min="7419" max="7421" width="14.5" style="235" customWidth="1"/>
    <col min="7422" max="7671" width="9.33203125" style="235"/>
    <col min="7672" max="7672" width="6.83203125" style="235" customWidth="1"/>
    <col min="7673" max="7673" width="60.1640625" style="235" customWidth="1"/>
    <col min="7674" max="7674" width="8.1640625" style="235" customWidth="1"/>
    <col min="7675" max="7677" width="14.5" style="235" customWidth="1"/>
    <col min="7678" max="7927" width="9.33203125" style="235"/>
    <col min="7928" max="7928" width="6.83203125" style="235" customWidth="1"/>
    <col min="7929" max="7929" width="60.1640625" style="235" customWidth="1"/>
    <col min="7930" max="7930" width="8.1640625" style="235" customWidth="1"/>
    <col min="7931" max="7933" width="14.5" style="235" customWidth="1"/>
    <col min="7934" max="8183" width="9.33203125" style="235"/>
    <col min="8184" max="8184" width="6.83203125" style="235" customWidth="1"/>
    <col min="8185" max="8185" width="60.1640625" style="235" customWidth="1"/>
    <col min="8186" max="8186" width="8.1640625" style="235" customWidth="1"/>
    <col min="8187" max="8189" width="14.5" style="235" customWidth="1"/>
    <col min="8190" max="8439" width="9.33203125" style="235"/>
    <col min="8440" max="8440" width="6.83203125" style="235" customWidth="1"/>
    <col min="8441" max="8441" width="60.1640625" style="235" customWidth="1"/>
    <col min="8442" max="8442" width="8.1640625" style="235" customWidth="1"/>
    <col min="8443" max="8445" width="14.5" style="235" customWidth="1"/>
    <col min="8446" max="8695" width="9.33203125" style="235"/>
    <col min="8696" max="8696" width="6.83203125" style="235" customWidth="1"/>
    <col min="8697" max="8697" width="60.1640625" style="235" customWidth="1"/>
    <col min="8698" max="8698" width="8.1640625" style="235" customWidth="1"/>
    <col min="8699" max="8701" width="14.5" style="235" customWidth="1"/>
    <col min="8702" max="8951" width="9.33203125" style="235"/>
    <col min="8952" max="8952" width="6.83203125" style="235" customWidth="1"/>
    <col min="8953" max="8953" width="60.1640625" style="235" customWidth="1"/>
    <col min="8954" max="8954" width="8.1640625" style="235" customWidth="1"/>
    <col min="8955" max="8957" width="14.5" style="235" customWidth="1"/>
    <col min="8958" max="9207" width="9.33203125" style="235"/>
    <col min="9208" max="9208" width="6.83203125" style="235" customWidth="1"/>
    <col min="9209" max="9209" width="60.1640625" style="235" customWidth="1"/>
    <col min="9210" max="9210" width="8.1640625" style="235" customWidth="1"/>
    <col min="9211" max="9213" width="14.5" style="235" customWidth="1"/>
    <col min="9214" max="9463" width="9.33203125" style="235"/>
    <col min="9464" max="9464" width="6.83203125" style="235" customWidth="1"/>
    <col min="9465" max="9465" width="60.1640625" style="235" customWidth="1"/>
    <col min="9466" max="9466" width="8.1640625" style="235" customWidth="1"/>
    <col min="9467" max="9469" width="14.5" style="235" customWidth="1"/>
    <col min="9470" max="9719" width="9.33203125" style="235"/>
    <col min="9720" max="9720" width="6.83203125" style="235" customWidth="1"/>
    <col min="9721" max="9721" width="60.1640625" style="235" customWidth="1"/>
    <col min="9722" max="9722" width="8.1640625" style="235" customWidth="1"/>
    <col min="9723" max="9725" width="14.5" style="235" customWidth="1"/>
    <col min="9726" max="9975" width="9.33203125" style="235"/>
    <col min="9976" max="9976" width="6.83203125" style="235" customWidth="1"/>
    <col min="9977" max="9977" width="60.1640625" style="235" customWidth="1"/>
    <col min="9978" max="9978" width="8.1640625" style="235" customWidth="1"/>
    <col min="9979" max="9981" width="14.5" style="235" customWidth="1"/>
    <col min="9982" max="10231" width="9.33203125" style="235"/>
    <col min="10232" max="10232" width="6.83203125" style="235" customWidth="1"/>
    <col min="10233" max="10233" width="60.1640625" style="235" customWidth="1"/>
    <col min="10234" max="10234" width="8.1640625" style="235" customWidth="1"/>
    <col min="10235" max="10237" width="14.5" style="235" customWidth="1"/>
    <col min="10238" max="10487" width="9.33203125" style="235"/>
    <col min="10488" max="10488" width="6.83203125" style="235" customWidth="1"/>
    <col min="10489" max="10489" width="60.1640625" style="235" customWidth="1"/>
    <col min="10490" max="10490" width="8.1640625" style="235" customWidth="1"/>
    <col min="10491" max="10493" width="14.5" style="235" customWidth="1"/>
    <col min="10494" max="10743" width="9.33203125" style="235"/>
    <col min="10744" max="10744" width="6.83203125" style="235" customWidth="1"/>
    <col min="10745" max="10745" width="60.1640625" style="235" customWidth="1"/>
    <col min="10746" max="10746" width="8.1640625" style="235" customWidth="1"/>
    <col min="10747" max="10749" width="14.5" style="235" customWidth="1"/>
    <col min="10750" max="10999" width="9.33203125" style="235"/>
    <col min="11000" max="11000" width="6.83203125" style="235" customWidth="1"/>
    <col min="11001" max="11001" width="60.1640625" style="235" customWidth="1"/>
    <col min="11002" max="11002" width="8.1640625" style="235" customWidth="1"/>
    <col min="11003" max="11005" width="14.5" style="235" customWidth="1"/>
    <col min="11006" max="11255" width="9.33203125" style="235"/>
    <col min="11256" max="11256" width="6.83203125" style="235" customWidth="1"/>
    <col min="11257" max="11257" width="60.1640625" style="235" customWidth="1"/>
    <col min="11258" max="11258" width="8.1640625" style="235" customWidth="1"/>
    <col min="11259" max="11261" width="14.5" style="235" customWidth="1"/>
    <col min="11262" max="11511" width="9.33203125" style="235"/>
    <col min="11512" max="11512" width="6.83203125" style="235" customWidth="1"/>
    <col min="11513" max="11513" width="60.1640625" style="235" customWidth="1"/>
    <col min="11514" max="11514" width="8.1640625" style="235" customWidth="1"/>
    <col min="11515" max="11517" width="14.5" style="235" customWidth="1"/>
    <col min="11518" max="11767" width="9.33203125" style="235"/>
    <col min="11768" max="11768" width="6.83203125" style="235" customWidth="1"/>
    <col min="11769" max="11769" width="60.1640625" style="235" customWidth="1"/>
    <col min="11770" max="11770" width="8.1640625" style="235" customWidth="1"/>
    <col min="11771" max="11773" width="14.5" style="235" customWidth="1"/>
    <col min="11774" max="12023" width="9.33203125" style="235"/>
    <col min="12024" max="12024" width="6.83203125" style="235" customWidth="1"/>
    <col min="12025" max="12025" width="60.1640625" style="235" customWidth="1"/>
    <col min="12026" max="12026" width="8.1640625" style="235" customWidth="1"/>
    <col min="12027" max="12029" width="14.5" style="235" customWidth="1"/>
    <col min="12030" max="12279" width="9.33203125" style="235"/>
    <col min="12280" max="12280" width="6.83203125" style="235" customWidth="1"/>
    <col min="12281" max="12281" width="60.1640625" style="235" customWidth="1"/>
    <col min="12282" max="12282" width="8.1640625" style="235" customWidth="1"/>
    <col min="12283" max="12285" width="14.5" style="235" customWidth="1"/>
    <col min="12286" max="12535" width="9.33203125" style="235"/>
    <col min="12536" max="12536" width="6.83203125" style="235" customWidth="1"/>
    <col min="12537" max="12537" width="60.1640625" style="235" customWidth="1"/>
    <col min="12538" max="12538" width="8.1640625" style="235" customWidth="1"/>
    <col min="12539" max="12541" width="14.5" style="235" customWidth="1"/>
    <col min="12542" max="12791" width="9.33203125" style="235"/>
    <col min="12792" max="12792" width="6.83203125" style="235" customWidth="1"/>
    <col min="12793" max="12793" width="60.1640625" style="235" customWidth="1"/>
    <col min="12794" max="12794" width="8.1640625" style="235" customWidth="1"/>
    <col min="12795" max="12797" width="14.5" style="235" customWidth="1"/>
    <col min="12798" max="13047" width="9.33203125" style="235"/>
    <col min="13048" max="13048" width="6.83203125" style="235" customWidth="1"/>
    <col min="13049" max="13049" width="60.1640625" style="235" customWidth="1"/>
    <col min="13050" max="13050" width="8.1640625" style="235" customWidth="1"/>
    <col min="13051" max="13053" width="14.5" style="235" customWidth="1"/>
    <col min="13054" max="13303" width="9.33203125" style="235"/>
    <col min="13304" max="13304" width="6.83203125" style="235" customWidth="1"/>
    <col min="13305" max="13305" width="60.1640625" style="235" customWidth="1"/>
    <col min="13306" max="13306" width="8.1640625" style="235" customWidth="1"/>
    <col min="13307" max="13309" width="14.5" style="235" customWidth="1"/>
    <col min="13310" max="13559" width="9.33203125" style="235"/>
    <col min="13560" max="13560" width="6.83203125" style="235" customWidth="1"/>
    <col min="13561" max="13561" width="60.1640625" style="235" customWidth="1"/>
    <col min="13562" max="13562" width="8.1640625" style="235" customWidth="1"/>
    <col min="13563" max="13565" width="14.5" style="235" customWidth="1"/>
    <col min="13566" max="13815" width="9.33203125" style="235"/>
    <col min="13816" max="13816" width="6.83203125" style="235" customWidth="1"/>
    <col min="13817" max="13817" width="60.1640625" style="235" customWidth="1"/>
    <col min="13818" max="13818" width="8.1640625" style="235" customWidth="1"/>
    <col min="13819" max="13821" width="14.5" style="235" customWidth="1"/>
    <col min="13822" max="14071" width="9.33203125" style="235"/>
    <col min="14072" max="14072" width="6.83203125" style="235" customWidth="1"/>
    <col min="14073" max="14073" width="60.1640625" style="235" customWidth="1"/>
    <col min="14074" max="14074" width="8.1640625" style="235" customWidth="1"/>
    <col min="14075" max="14077" width="14.5" style="235" customWidth="1"/>
    <col min="14078" max="14327" width="9.33203125" style="235"/>
    <col min="14328" max="14328" width="6.83203125" style="235" customWidth="1"/>
    <col min="14329" max="14329" width="60.1640625" style="235" customWidth="1"/>
    <col min="14330" max="14330" width="8.1640625" style="235" customWidth="1"/>
    <col min="14331" max="14333" width="14.5" style="235" customWidth="1"/>
    <col min="14334" max="14583" width="9.33203125" style="235"/>
    <col min="14584" max="14584" width="6.83203125" style="235" customWidth="1"/>
    <col min="14585" max="14585" width="60.1640625" style="235" customWidth="1"/>
    <col min="14586" max="14586" width="8.1640625" style="235" customWidth="1"/>
    <col min="14587" max="14589" width="14.5" style="235" customWidth="1"/>
    <col min="14590" max="14839" width="9.33203125" style="235"/>
    <col min="14840" max="14840" width="6.83203125" style="235" customWidth="1"/>
    <col min="14841" max="14841" width="60.1640625" style="235" customWidth="1"/>
    <col min="14842" max="14842" width="8.1640625" style="235" customWidth="1"/>
    <col min="14843" max="14845" width="14.5" style="235" customWidth="1"/>
    <col min="14846" max="15095" width="9.33203125" style="235"/>
    <col min="15096" max="15096" width="6.83203125" style="235" customWidth="1"/>
    <col min="15097" max="15097" width="60.1640625" style="235" customWidth="1"/>
    <col min="15098" max="15098" width="8.1640625" style="235" customWidth="1"/>
    <col min="15099" max="15101" width="14.5" style="235" customWidth="1"/>
    <col min="15102" max="15351" width="9.33203125" style="235"/>
    <col min="15352" max="15352" width="6.83203125" style="235" customWidth="1"/>
    <col min="15353" max="15353" width="60.1640625" style="235" customWidth="1"/>
    <col min="15354" max="15354" width="8.1640625" style="235" customWidth="1"/>
    <col min="15355" max="15357" width="14.5" style="235" customWidth="1"/>
    <col min="15358" max="15607" width="9.33203125" style="235"/>
    <col min="15608" max="15608" width="6.83203125" style="235" customWidth="1"/>
    <col min="15609" max="15609" width="60.1640625" style="235" customWidth="1"/>
    <col min="15610" max="15610" width="8.1640625" style="235" customWidth="1"/>
    <col min="15611" max="15613" width="14.5" style="235" customWidth="1"/>
    <col min="15614" max="15863" width="9.33203125" style="235"/>
    <col min="15864" max="15864" width="6.83203125" style="235" customWidth="1"/>
    <col min="15865" max="15865" width="60.1640625" style="235" customWidth="1"/>
    <col min="15866" max="15866" width="8.1640625" style="235" customWidth="1"/>
    <col min="15867" max="15869" width="14.5" style="235" customWidth="1"/>
    <col min="15870" max="16119" width="9.33203125" style="235"/>
    <col min="16120" max="16120" width="6.83203125" style="235" customWidth="1"/>
    <col min="16121" max="16121" width="60.1640625" style="235" customWidth="1"/>
    <col min="16122" max="16122" width="8.1640625" style="235" customWidth="1"/>
    <col min="16123" max="16125" width="14.5" style="235" customWidth="1"/>
    <col min="16126" max="16384" width="9.33203125" style="235"/>
  </cols>
  <sheetData>
    <row r="1" spans="1:6" s="229" customFormat="1" ht="40.5" customHeight="1" x14ac:dyDescent="0.2">
      <c r="A1" s="1149" t="s">
        <v>716</v>
      </c>
      <c r="B1" s="1150"/>
      <c r="C1" s="1150"/>
      <c r="D1" s="1150"/>
      <c r="E1" s="1150"/>
      <c r="F1" s="1150"/>
    </row>
    <row r="2" spans="1:6" s="232" customFormat="1" ht="15.95" customHeight="1" x14ac:dyDescent="0.2">
      <c r="A2" s="230"/>
      <c r="B2" s="230"/>
      <c r="C2" s="231"/>
      <c r="D2" s="231"/>
      <c r="E2" s="231"/>
      <c r="F2" s="231" t="s">
        <v>1</v>
      </c>
    </row>
    <row r="3" spans="1:6" ht="38.25" customHeight="1" x14ac:dyDescent="0.2">
      <c r="A3" s="233" t="s">
        <v>361</v>
      </c>
      <c r="B3" s="233" t="s">
        <v>406</v>
      </c>
      <c r="C3" s="234" t="s">
        <v>407</v>
      </c>
      <c r="D3" s="234" t="s">
        <v>408</v>
      </c>
      <c r="E3" s="234" t="s">
        <v>409</v>
      </c>
      <c r="F3" s="234" t="s">
        <v>596</v>
      </c>
    </row>
    <row r="4" spans="1:6" s="237" customFormat="1" ht="12.95" customHeight="1" x14ac:dyDescent="0.2">
      <c r="A4" s="236" t="s">
        <v>5</v>
      </c>
      <c r="B4" s="236" t="s">
        <v>6</v>
      </c>
      <c r="C4" s="236" t="s">
        <v>7</v>
      </c>
      <c r="D4" s="236" t="s">
        <v>8</v>
      </c>
      <c r="E4" s="236" t="s">
        <v>261</v>
      </c>
      <c r="F4" s="236" t="s">
        <v>410</v>
      </c>
    </row>
    <row r="5" spans="1:6" s="237" customFormat="1" ht="15.95" customHeight="1" x14ac:dyDescent="0.2">
      <c r="A5" s="1151" t="s">
        <v>258</v>
      </c>
      <c r="B5" s="1152"/>
      <c r="C5" s="1152"/>
      <c r="D5" s="1152"/>
      <c r="E5" s="1152"/>
      <c r="F5" s="1153"/>
    </row>
    <row r="6" spans="1:6" s="237" customFormat="1" ht="25.5" customHeight="1" x14ac:dyDescent="0.2">
      <c r="A6" s="238" t="s">
        <v>9</v>
      </c>
      <c r="B6" s="972" t="s">
        <v>411</v>
      </c>
      <c r="C6" s="238" t="s">
        <v>412</v>
      </c>
      <c r="D6" s="239"/>
      <c r="E6" s="239"/>
      <c r="F6" s="239">
        <f>SUM(D6:E6)</f>
        <v>0</v>
      </c>
    </row>
    <row r="7" spans="1:6" s="237" customFormat="1" ht="30" customHeight="1" x14ac:dyDescent="0.2">
      <c r="A7" s="240" t="s">
        <v>12</v>
      </c>
      <c r="B7" s="972" t="s">
        <v>710</v>
      </c>
      <c r="C7" s="240" t="s">
        <v>709</v>
      </c>
      <c r="D7" s="241"/>
      <c r="E7" s="241"/>
      <c r="F7" s="241">
        <f>SUM(D7:E7)</f>
        <v>0</v>
      </c>
    </row>
    <row r="8" spans="1:6" s="237" customFormat="1" ht="25.5" customHeight="1" x14ac:dyDescent="0.2">
      <c r="A8" s="240" t="s">
        <v>15</v>
      </c>
      <c r="B8" s="973" t="s">
        <v>413</v>
      </c>
      <c r="C8" s="242" t="s">
        <v>414</v>
      </c>
      <c r="D8" s="241"/>
      <c r="E8" s="241"/>
      <c r="F8" s="241">
        <f>SUM(D8:E8)</f>
        <v>0</v>
      </c>
    </row>
    <row r="9" spans="1:6" s="237" customFormat="1" ht="25.5" customHeight="1" x14ac:dyDescent="0.2">
      <c r="A9" s="240" t="s">
        <v>18</v>
      </c>
      <c r="B9" s="973" t="s">
        <v>415</v>
      </c>
      <c r="C9" s="242" t="s">
        <v>416</v>
      </c>
      <c r="D9" s="241"/>
      <c r="E9" s="241"/>
      <c r="F9" s="241">
        <f>SUM(D9:E9)</f>
        <v>0</v>
      </c>
    </row>
    <row r="10" spans="1:6" s="237" customFormat="1" ht="27.75" customHeight="1" x14ac:dyDescent="0.2">
      <c r="A10" s="243" t="s">
        <v>21</v>
      </c>
      <c r="B10" s="791" t="s">
        <v>417</v>
      </c>
      <c r="C10" s="243" t="s">
        <v>35</v>
      </c>
      <c r="D10" s="241">
        <f>SUM(D6:D9)</f>
        <v>0</v>
      </c>
      <c r="E10" s="241">
        <f>SUM(E6:E9)</f>
        <v>0</v>
      </c>
      <c r="F10" s="241">
        <f t="shared" ref="F10:F14" si="0">SUM(D10:E10)</f>
        <v>0</v>
      </c>
    </row>
    <row r="11" spans="1:6" s="237" customFormat="1" ht="24.75" customHeight="1" x14ac:dyDescent="0.2">
      <c r="A11" s="240" t="s">
        <v>24</v>
      </c>
      <c r="B11" s="973" t="s">
        <v>418</v>
      </c>
      <c r="C11" s="240" t="s">
        <v>419</v>
      </c>
      <c r="D11" s="241"/>
      <c r="E11" s="241"/>
      <c r="F11" s="241">
        <f t="shared" si="0"/>
        <v>0</v>
      </c>
    </row>
    <row r="12" spans="1:6" s="237" customFormat="1" ht="30" customHeight="1" x14ac:dyDescent="0.2">
      <c r="A12" s="240" t="s">
        <v>27</v>
      </c>
      <c r="B12" s="973" t="s">
        <v>420</v>
      </c>
      <c r="C12" s="240" t="s">
        <v>421</v>
      </c>
      <c r="D12" s="241"/>
      <c r="E12" s="241"/>
      <c r="F12" s="241">
        <f t="shared" si="0"/>
        <v>0</v>
      </c>
    </row>
    <row r="13" spans="1:6" s="237" customFormat="1" ht="30" customHeight="1" x14ac:dyDescent="0.2">
      <c r="A13" s="240" t="s">
        <v>30</v>
      </c>
      <c r="B13" s="973" t="s">
        <v>422</v>
      </c>
      <c r="C13" s="240" t="s">
        <v>423</v>
      </c>
      <c r="D13" s="241"/>
      <c r="E13" s="241"/>
      <c r="F13" s="241">
        <f t="shared" si="0"/>
        <v>0</v>
      </c>
    </row>
    <row r="14" spans="1:6" s="237" customFormat="1" ht="30" customHeight="1" x14ac:dyDescent="0.2">
      <c r="A14" s="240" t="s">
        <v>33</v>
      </c>
      <c r="B14" s="973" t="s">
        <v>424</v>
      </c>
      <c r="C14" s="240" t="s">
        <v>425</v>
      </c>
      <c r="D14" s="241"/>
      <c r="E14" s="241"/>
      <c r="F14" s="241">
        <f t="shared" si="0"/>
        <v>0</v>
      </c>
    </row>
    <row r="15" spans="1:6" s="237" customFormat="1" ht="21.75" customHeight="1" x14ac:dyDescent="0.2">
      <c r="A15" s="243" t="s">
        <v>36</v>
      </c>
      <c r="B15" s="792" t="s">
        <v>397</v>
      </c>
      <c r="C15" s="245" t="s">
        <v>58</v>
      </c>
      <c r="D15" s="244">
        <f>SUM(D11:D14)</f>
        <v>0</v>
      </c>
      <c r="E15" s="244">
        <f>SUM(E11:E14)</f>
        <v>0</v>
      </c>
      <c r="F15" s="244">
        <f>SUM(F11:F14)</f>
        <v>0</v>
      </c>
    </row>
    <row r="16" spans="1:6" s="248" customFormat="1" ht="16.5" customHeight="1" x14ac:dyDescent="0.2">
      <c r="A16" s="240" t="s">
        <v>38</v>
      </c>
      <c r="B16" s="796" t="s">
        <v>106</v>
      </c>
      <c r="C16" s="974" t="s">
        <v>107</v>
      </c>
      <c r="D16" s="247"/>
      <c r="E16" s="247"/>
      <c r="F16" s="247">
        <f>SUM(D16:E16)</f>
        <v>0</v>
      </c>
    </row>
    <row r="17" spans="1:6" s="248" customFormat="1" ht="16.5" customHeight="1" x14ac:dyDescent="0.2">
      <c r="A17" s="240" t="s">
        <v>40</v>
      </c>
      <c r="B17" s="796" t="s">
        <v>109</v>
      </c>
      <c r="C17" s="974" t="s">
        <v>110</v>
      </c>
      <c r="D17" s="247">
        <v>733858</v>
      </c>
      <c r="E17" s="247"/>
      <c r="F17" s="247">
        <f>SUM(D17:E17)</f>
        <v>733858</v>
      </c>
    </row>
    <row r="18" spans="1:6" s="248" customFormat="1" ht="16.5" customHeight="1" x14ac:dyDescent="0.2">
      <c r="A18" s="240" t="s">
        <v>42</v>
      </c>
      <c r="B18" s="796" t="s">
        <v>426</v>
      </c>
      <c r="C18" s="974" t="s">
        <v>113</v>
      </c>
      <c r="D18" s="247">
        <f>SUM(D19:D20)</f>
        <v>0</v>
      </c>
      <c r="E18" s="247">
        <f>SUM(E19:E20)</f>
        <v>0</v>
      </c>
      <c r="F18" s="247">
        <f>SUM(F19:F20)</f>
        <v>0</v>
      </c>
    </row>
    <row r="19" spans="1:6" s="248" customFormat="1" ht="16.5" customHeight="1" x14ac:dyDescent="0.2">
      <c r="A19" s="240" t="s">
        <v>44</v>
      </c>
      <c r="B19" s="975" t="s">
        <v>427</v>
      </c>
      <c r="C19" s="976" t="s">
        <v>428</v>
      </c>
      <c r="D19" s="250"/>
      <c r="E19" s="250"/>
      <c r="F19" s="250">
        <f>SUM(D19:E19)</f>
        <v>0</v>
      </c>
    </row>
    <row r="20" spans="1:6" s="251" customFormat="1" ht="16.5" customHeight="1" x14ac:dyDescent="0.2">
      <c r="A20" s="240" t="s">
        <v>46</v>
      </c>
      <c r="B20" s="975" t="s">
        <v>429</v>
      </c>
      <c r="C20" s="976" t="s">
        <v>430</v>
      </c>
      <c r="D20" s="250"/>
      <c r="E20" s="250"/>
      <c r="F20" s="250">
        <f>SUM(D20:E20)</f>
        <v>0</v>
      </c>
    </row>
    <row r="21" spans="1:6" s="251" customFormat="1" ht="16.5" customHeight="1" x14ac:dyDescent="0.2">
      <c r="A21" s="240" t="s">
        <v>48</v>
      </c>
      <c r="B21" s="977" t="s">
        <v>115</v>
      </c>
      <c r="C21" s="974" t="s">
        <v>116</v>
      </c>
      <c r="D21" s="250"/>
      <c r="E21" s="250"/>
      <c r="F21" s="250">
        <f>SUM(D21:E21)</f>
        <v>0</v>
      </c>
    </row>
    <row r="22" spans="1:6" s="248" customFormat="1" ht="16.5" customHeight="1" x14ac:dyDescent="0.2">
      <c r="A22" s="240" t="s">
        <v>50</v>
      </c>
      <c r="B22" s="796" t="s">
        <v>118</v>
      </c>
      <c r="C22" s="974" t="s">
        <v>119</v>
      </c>
      <c r="D22" s="247"/>
      <c r="E22" s="247"/>
      <c r="F22" s="250">
        <f t="shared" ref="F22:F28" si="1">SUM(D22:E22)</f>
        <v>0</v>
      </c>
    </row>
    <row r="23" spans="1:6" s="248" customFormat="1" ht="16.5" customHeight="1" x14ac:dyDescent="0.2">
      <c r="A23" s="240" t="s">
        <v>53</v>
      </c>
      <c r="B23" s="796" t="s">
        <v>431</v>
      </c>
      <c r="C23" s="974" t="s">
        <v>122</v>
      </c>
      <c r="D23" s="247">
        <v>36142</v>
      </c>
      <c r="E23" s="247"/>
      <c r="F23" s="250">
        <f t="shared" si="1"/>
        <v>36142</v>
      </c>
    </row>
    <row r="24" spans="1:6" s="251" customFormat="1" ht="16.5" customHeight="1" x14ac:dyDescent="0.2">
      <c r="A24" s="240" t="s">
        <v>56</v>
      </c>
      <c r="B24" s="796" t="s">
        <v>432</v>
      </c>
      <c r="C24" s="974" t="s">
        <v>125</v>
      </c>
      <c r="D24" s="247"/>
      <c r="E24" s="247"/>
      <c r="F24" s="250">
        <f t="shared" si="1"/>
        <v>0</v>
      </c>
    </row>
    <row r="25" spans="1:6" s="251" customFormat="1" ht="16.5" customHeight="1" x14ac:dyDescent="0.2">
      <c r="A25" s="240" t="s">
        <v>59</v>
      </c>
      <c r="B25" s="796" t="s">
        <v>127</v>
      </c>
      <c r="C25" s="974" t="s">
        <v>128</v>
      </c>
      <c r="D25" s="247"/>
      <c r="E25" s="247"/>
      <c r="F25" s="250">
        <f t="shared" si="1"/>
        <v>0</v>
      </c>
    </row>
    <row r="26" spans="1:6" s="251" customFormat="1" ht="16.5" customHeight="1" x14ac:dyDescent="0.2">
      <c r="A26" s="240" t="s">
        <v>61</v>
      </c>
      <c r="B26" s="796" t="s">
        <v>433</v>
      </c>
      <c r="C26" s="974" t="s">
        <v>131</v>
      </c>
      <c r="D26" s="247"/>
      <c r="E26" s="247"/>
      <c r="F26" s="250">
        <f t="shared" si="1"/>
        <v>0</v>
      </c>
    </row>
    <row r="27" spans="1:6" s="251" customFormat="1" ht="16.5" customHeight="1" x14ac:dyDescent="0.2">
      <c r="A27" s="240" t="s">
        <v>63</v>
      </c>
      <c r="B27" s="796" t="s">
        <v>434</v>
      </c>
      <c r="C27" s="974" t="s">
        <v>134</v>
      </c>
      <c r="D27" s="247"/>
      <c r="E27" s="247"/>
      <c r="F27" s="250">
        <f t="shared" si="1"/>
        <v>0</v>
      </c>
    </row>
    <row r="28" spans="1:6" s="251" customFormat="1" ht="16.5" customHeight="1" x14ac:dyDescent="0.2">
      <c r="A28" s="600" t="s">
        <v>65</v>
      </c>
      <c r="B28" s="978" t="s">
        <v>136</v>
      </c>
      <c r="C28" s="979" t="s">
        <v>137</v>
      </c>
      <c r="D28" s="106"/>
      <c r="E28" s="106"/>
      <c r="F28" s="787">
        <f t="shared" si="1"/>
        <v>0</v>
      </c>
    </row>
    <row r="29" spans="1:6" s="251" customFormat="1" ht="21.75" customHeight="1" x14ac:dyDescent="0.2">
      <c r="A29" s="254" t="s">
        <v>67</v>
      </c>
      <c r="B29" s="798" t="s">
        <v>435</v>
      </c>
      <c r="C29" s="610" t="s">
        <v>140</v>
      </c>
      <c r="D29" s="257">
        <f>SUM(D16+D17+D18+D21+D22+D23+D24+D25+D26+D27+D28)</f>
        <v>770000</v>
      </c>
      <c r="E29" s="257">
        <f>SUM(E16+E17+E18+E21+E22+E23+E24+E25+E26+E27+E28)</f>
        <v>0</v>
      </c>
      <c r="F29" s="257">
        <f>SUM(F16+F17+F18+F21+F22+F23+F24+F25+F26+F27+F28)</f>
        <v>770000</v>
      </c>
    </row>
    <row r="30" spans="1:6" s="253" customFormat="1" ht="21.75" customHeight="1" x14ac:dyDescent="0.2">
      <c r="A30" s="254" t="s">
        <v>69</v>
      </c>
      <c r="B30" s="798" t="s">
        <v>399</v>
      </c>
      <c r="C30" s="610" t="s">
        <v>158</v>
      </c>
      <c r="D30" s="257"/>
      <c r="E30" s="257"/>
      <c r="F30" s="257">
        <f>SUM(D30:E30)</f>
        <v>0</v>
      </c>
    </row>
    <row r="31" spans="1:6" s="251" customFormat="1" ht="21.75" customHeight="1" x14ac:dyDescent="0.2">
      <c r="A31" s="254" t="s">
        <v>71</v>
      </c>
      <c r="B31" s="798" t="s">
        <v>371</v>
      </c>
      <c r="C31" s="610" t="s">
        <v>167</v>
      </c>
      <c r="D31" s="615">
        <v>600000</v>
      </c>
      <c r="E31" s="615"/>
      <c r="F31" s="615">
        <f>SUM(D31:E31)</f>
        <v>600000</v>
      </c>
    </row>
    <row r="32" spans="1:6" s="251" customFormat="1" ht="21.75" customHeight="1" x14ac:dyDescent="0.2">
      <c r="A32" s="611" t="s">
        <v>74</v>
      </c>
      <c r="B32" s="799" t="s">
        <v>400</v>
      </c>
      <c r="C32" s="613" t="s">
        <v>176</v>
      </c>
      <c r="D32" s="614"/>
      <c r="E32" s="614"/>
      <c r="F32" s="614">
        <f>SUM(D32:E32)</f>
        <v>0</v>
      </c>
    </row>
    <row r="33" spans="1:6" s="251" customFormat="1" ht="21.75" customHeight="1" x14ac:dyDescent="0.2">
      <c r="A33" s="254" t="s">
        <v>77</v>
      </c>
      <c r="B33" s="798" t="s">
        <v>436</v>
      </c>
      <c r="C33" s="256"/>
      <c r="D33" s="257">
        <f>D10+D15+D29+D30+D31+D32</f>
        <v>1370000</v>
      </c>
      <c r="E33" s="257">
        <f>E10+E15+E29+E30+E31+E32</f>
        <v>0</v>
      </c>
      <c r="F33" s="257">
        <f>F10+F15+F29+F30+F31+F32</f>
        <v>1370000</v>
      </c>
    </row>
    <row r="34" spans="1:6" s="248" customFormat="1" ht="21.75" customHeight="1" x14ac:dyDescent="0.2">
      <c r="A34" s="240" t="s">
        <v>80</v>
      </c>
      <c r="B34" s="800" t="s">
        <v>437</v>
      </c>
      <c r="C34" s="259" t="s">
        <v>183</v>
      </c>
      <c r="D34" s="260">
        <f>SUM(D35:D36)</f>
        <v>475000</v>
      </c>
      <c r="E34" s="260">
        <f>SUM(E35:E36)</f>
        <v>0</v>
      </c>
      <c r="F34" s="260">
        <f>SUM(F35:F36)</f>
        <v>475000</v>
      </c>
    </row>
    <row r="35" spans="1:6" s="248" customFormat="1" ht="21.75" customHeight="1" x14ac:dyDescent="0.2">
      <c r="A35" s="240" t="s">
        <v>82</v>
      </c>
      <c r="B35" s="801" t="s">
        <v>185</v>
      </c>
      <c r="C35" s="259" t="s">
        <v>186</v>
      </c>
      <c r="D35" s="260">
        <v>475000</v>
      </c>
      <c r="E35" s="260"/>
      <c r="F35" s="260">
        <f>SUM(D35:E35)</f>
        <v>475000</v>
      </c>
    </row>
    <row r="36" spans="1:6" s="248" customFormat="1" ht="21.75" customHeight="1" x14ac:dyDescent="0.2">
      <c r="A36" s="240" t="s">
        <v>84</v>
      </c>
      <c r="B36" s="801" t="s">
        <v>188</v>
      </c>
      <c r="C36" s="259" t="s">
        <v>189</v>
      </c>
      <c r="D36" s="260"/>
      <c r="E36" s="260"/>
      <c r="F36" s="260">
        <f>SUM(D36:E36)</f>
        <v>0</v>
      </c>
    </row>
    <row r="37" spans="1:6" s="248" customFormat="1" ht="21.75" customHeight="1" x14ac:dyDescent="0.2">
      <c r="A37" s="240" t="s">
        <v>86</v>
      </c>
      <c r="B37" s="800" t="s">
        <v>438</v>
      </c>
      <c r="C37" s="261" t="s">
        <v>439</v>
      </c>
      <c r="D37" s="260">
        <f>SUM(D38:D39)</f>
        <v>22382863</v>
      </c>
      <c r="E37" s="260">
        <f t="shared" ref="E37:F37" si="2">SUM(E38:E39)</f>
        <v>0</v>
      </c>
      <c r="F37" s="260">
        <f t="shared" si="2"/>
        <v>22382863</v>
      </c>
    </row>
    <row r="38" spans="1:6" s="248" customFormat="1" ht="21.75" customHeight="1" x14ac:dyDescent="0.2">
      <c r="A38" s="240"/>
      <c r="B38" s="802" t="s">
        <v>514</v>
      </c>
      <c r="C38" s="416" t="s">
        <v>439</v>
      </c>
      <c r="D38" s="417">
        <v>3151930</v>
      </c>
      <c r="E38" s="417"/>
      <c r="F38" s="417">
        <f>SUM(D38:E38)</f>
        <v>3151930</v>
      </c>
    </row>
    <row r="39" spans="1:6" s="248" customFormat="1" ht="21.75" customHeight="1" x14ac:dyDescent="0.2">
      <c r="A39" s="600"/>
      <c r="B39" s="803" t="s">
        <v>515</v>
      </c>
      <c r="C39" s="617" t="s">
        <v>439</v>
      </c>
      <c r="D39" s="788">
        <v>19230933</v>
      </c>
      <c r="E39" s="788"/>
      <c r="F39" s="788">
        <f>SUM(D39:E39)</f>
        <v>19230933</v>
      </c>
    </row>
    <row r="40" spans="1:6" s="248" customFormat="1" ht="21.75" customHeight="1" x14ac:dyDescent="0.2">
      <c r="A40" s="619" t="s">
        <v>89</v>
      </c>
      <c r="B40" s="798" t="s">
        <v>440</v>
      </c>
      <c r="C40" s="262" t="s">
        <v>441</v>
      </c>
      <c r="D40" s="263">
        <f>SUM(D34+D37)</f>
        <v>22857863</v>
      </c>
      <c r="E40" s="263">
        <f>SUM(E34+E37)</f>
        <v>0</v>
      </c>
      <c r="F40" s="263">
        <f>SUM(F34+F37)</f>
        <v>22857863</v>
      </c>
    </row>
    <row r="41" spans="1:6" s="248" customFormat="1" ht="21.75" customHeight="1" x14ac:dyDescent="0.2">
      <c r="A41" s="254" t="s">
        <v>93</v>
      </c>
      <c r="B41" s="798" t="s">
        <v>517</v>
      </c>
      <c r="C41" s="262" t="s">
        <v>192</v>
      </c>
      <c r="D41" s="263">
        <f>D40</f>
        <v>22857863</v>
      </c>
      <c r="E41" s="263">
        <f t="shared" ref="E41:F41" si="3">E40</f>
        <v>0</v>
      </c>
      <c r="F41" s="263">
        <f t="shared" si="3"/>
        <v>22857863</v>
      </c>
    </row>
    <row r="42" spans="1:6" s="248" customFormat="1" ht="21.75" customHeight="1" x14ac:dyDescent="0.2">
      <c r="A42" s="254" t="s">
        <v>96</v>
      </c>
      <c r="B42" s="798" t="s">
        <v>443</v>
      </c>
      <c r="C42" s="264"/>
      <c r="D42" s="263">
        <f>D33+D41</f>
        <v>24227863</v>
      </c>
      <c r="E42" s="263">
        <f>E33+E41</f>
        <v>0</v>
      </c>
      <c r="F42" s="263">
        <f>F33+F41</f>
        <v>24227863</v>
      </c>
    </row>
    <row r="43" spans="1:6" s="248" customFormat="1" ht="15" customHeight="1" x14ac:dyDescent="0.2">
      <c r="A43" s="265"/>
      <c r="B43" s="266"/>
      <c r="C43" s="267"/>
      <c r="D43" s="268"/>
      <c r="E43" s="268"/>
      <c r="F43" s="268"/>
    </row>
    <row r="44" spans="1:6" s="248" customFormat="1" ht="15" customHeight="1" x14ac:dyDescent="0.2">
      <c r="A44" s="1154" t="s">
        <v>444</v>
      </c>
      <c r="B44" s="1154"/>
      <c r="C44" s="1154"/>
      <c r="D44" s="1154"/>
      <c r="E44" s="1154"/>
      <c r="F44" s="269"/>
    </row>
    <row r="45" spans="1:6" s="248" customFormat="1" ht="38.25" customHeight="1" x14ac:dyDescent="0.2">
      <c r="A45" s="234" t="s">
        <v>361</v>
      </c>
      <c r="B45" s="234" t="s">
        <v>260</v>
      </c>
      <c r="C45" s="270" t="s">
        <v>407</v>
      </c>
      <c r="D45" s="270" t="s">
        <v>408</v>
      </c>
      <c r="E45" s="270" t="s">
        <v>409</v>
      </c>
      <c r="F45" s="270" t="s">
        <v>597</v>
      </c>
    </row>
    <row r="46" spans="1:6" s="248" customFormat="1" ht="15" customHeight="1" x14ac:dyDescent="0.2">
      <c r="A46" s="271" t="s">
        <v>5</v>
      </c>
      <c r="B46" s="271" t="s">
        <v>6</v>
      </c>
      <c r="C46" s="271"/>
      <c r="D46" s="271" t="s">
        <v>8</v>
      </c>
      <c r="E46" s="271" t="s">
        <v>261</v>
      </c>
      <c r="F46" s="271" t="s">
        <v>410</v>
      </c>
    </row>
    <row r="47" spans="1:6" s="248" customFormat="1" ht="24.75" customHeight="1" x14ac:dyDescent="0.2">
      <c r="A47" s="804" t="s">
        <v>9</v>
      </c>
      <c r="B47" s="805" t="s">
        <v>197</v>
      </c>
      <c r="C47" s="806" t="s">
        <v>198</v>
      </c>
      <c r="D47" s="807">
        <v>12127292</v>
      </c>
      <c r="E47" s="807"/>
      <c r="F47" s="807">
        <f>SUM(D47:E47)</f>
        <v>12127292</v>
      </c>
    </row>
    <row r="48" spans="1:6" s="248" customFormat="1" ht="24.75" customHeight="1" x14ac:dyDescent="0.2">
      <c r="A48" s="808" t="s">
        <v>12</v>
      </c>
      <c r="B48" s="809" t="s">
        <v>199</v>
      </c>
      <c r="C48" s="810" t="s">
        <v>200</v>
      </c>
      <c r="D48" s="811">
        <v>2286074.58</v>
      </c>
      <c r="E48" s="811"/>
      <c r="F48" s="807">
        <f>SUM(D48:E48)</f>
        <v>2286074.58</v>
      </c>
    </row>
    <row r="49" spans="1:6" s="248" customFormat="1" ht="24.75" customHeight="1" x14ac:dyDescent="0.2">
      <c r="A49" s="808" t="s">
        <v>15</v>
      </c>
      <c r="B49" s="809" t="s">
        <v>201</v>
      </c>
      <c r="C49" s="810" t="s">
        <v>202</v>
      </c>
      <c r="D49" s="811">
        <v>9364496</v>
      </c>
      <c r="E49" s="811"/>
      <c r="F49" s="807">
        <f>SUM(D49:E49)</f>
        <v>9364496</v>
      </c>
    </row>
    <row r="50" spans="1:6" s="248" customFormat="1" ht="24.75" customHeight="1" x14ac:dyDescent="0.2">
      <c r="A50" s="808" t="s">
        <v>18</v>
      </c>
      <c r="B50" s="809" t="s">
        <v>203</v>
      </c>
      <c r="C50" s="810" t="s">
        <v>204</v>
      </c>
      <c r="D50" s="811"/>
      <c r="E50" s="811"/>
      <c r="F50" s="807">
        <f>SUM(D50:E50)</f>
        <v>0</v>
      </c>
    </row>
    <row r="51" spans="1:6" s="248" customFormat="1" ht="24.75" customHeight="1" x14ac:dyDescent="0.2">
      <c r="A51" s="808" t="s">
        <v>21</v>
      </c>
      <c r="B51" s="809" t="s">
        <v>205</v>
      </c>
      <c r="C51" s="810" t="s">
        <v>206</v>
      </c>
      <c r="D51" s="811"/>
      <c r="E51" s="811"/>
      <c r="F51" s="807">
        <f>SUM(D51:E51)</f>
        <v>0</v>
      </c>
    </row>
    <row r="52" spans="1:6" s="237" customFormat="1" ht="24.75" customHeight="1" x14ac:dyDescent="0.2">
      <c r="A52" s="812" t="s">
        <v>24</v>
      </c>
      <c r="B52" s="813" t="s">
        <v>445</v>
      </c>
      <c r="C52" s="814" t="s">
        <v>223</v>
      </c>
      <c r="D52" s="815">
        <f>SUM(D47:D51)</f>
        <v>23777862.579999998</v>
      </c>
      <c r="E52" s="815">
        <f>SUM(E47:E51)</f>
        <v>0</v>
      </c>
      <c r="F52" s="815">
        <f>SUM(F47:F51)</f>
        <v>23777862.579999998</v>
      </c>
    </row>
    <row r="53" spans="1:6" s="284" customFormat="1" ht="24.75" customHeight="1" x14ac:dyDescent="0.2">
      <c r="A53" s="808" t="s">
        <v>27</v>
      </c>
      <c r="B53" s="809" t="s">
        <v>446</v>
      </c>
      <c r="C53" s="810" t="s">
        <v>225</v>
      </c>
      <c r="D53" s="811">
        <v>450000</v>
      </c>
      <c r="E53" s="811"/>
      <c r="F53" s="811">
        <f>SUM(D53:E53)</f>
        <v>450000</v>
      </c>
    </row>
    <row r="54" spans="1:6" ht="24.75" customHeight="1" x14ac:dyDescent="0.2">
      <c r="A54" s="808" t="s">
        <v>30</v>
      </c>
      <c r="B54" s="809" t="s">
        <v>226</v>
      </c>
      <c r="C54" s="810" t="s">
        <v>227</v>
      </c>
      <c r="D54" s="811">
        <v>0</v>
      </c>
      <c r="E54" s="811"/>
      <c r="F54" s="811">
        <f>SUM(D54:E54)</f>
        <v>0</v>
      </c>
    </row>
    <row r="55" spans="1:6" ht="24.75" customHeight="1" x14ac:dyDescent="0.2">
      <c r="A55" s="808" t="s">
        <v>33</v>
      </c>
      <c r="B55" s="809" t="s">
        <v>447</v>
      </c>
      <c r="C55" s="810" t="s">
        <v>229</v>
      </c>
      <c r="D55" s="811">
        <v>0</v>
      </c>
      <c r="E55" s="811"/>
      <c r="F55" s="811">
        <f>SUM(D55:E55)</f>
        <v>0</v>
      </c>
    </row>
    <row r="56" spans="1:6" ht="24.75" customHeight="1" x14ac:dyDescent="0.2">
      <c r="A56" s="816" t="s">
        <v>36</v>
      </c>
      <c r="B56" s="817" t="s">
        <v>448</v>
      </c>
      <c r="C56" s="818" t="s">
        <v>241</v>
      </c>
      <c r="D56" s="819">
        <f>SUM(D53:D55)</f>
        <v>450000</v>
      </c>
      <c r="E56" s="819">
        <f>SUM(E53:E55)</f>
        <v>0</v>
      </c>
      <c r="F56" s="815">
        <f>SUM(D56:E56)</f>
        <v>450000</v>
      </c>
    </row>
    <row r="57" spans="1:6" ht="24.75" customHeight="1" x14ac:dyDescent="0.2">
      <c r="A57" s="820" t="s">
        <v>38</v>
      </c>
      <c r="B57" s="821" t="s">
        <v>449</v>
      </c>
      <c r="C57" s="822" t="s">
        <v>450</v>
      </c>
      <c r="D57" s="823">
        <f>D52+D56</f>
        <v>24227862.579999998</v>
      </c>
      <c r="E57" s="823">
        <f>E52+E56</f>
        <v>0</v>
      </c>
      <c r="F57" s="823">
        <f>F52+F56</f>
        <v>24227862.579999998</v>
      </c>
    </row>
    <row r="58" spans="1:6" ht="24.75" customHeight="1" x14ac:dyDescent="0.2">
      <c r="A58" s="806" t="s">
        <v>40</v>
      </c>
      <c r="B58" s="824" t="s">
        <v>451</v>
      </c>
      <c r="C58" s="825" t="s">
        <v>452</v>
      </c>
      <c r="D58" s="826"/>
      <c r="E58" s="826"/>
      <c r="F58" s="826">
        <f>SUM(D58:E58)</f>
        <v>0</v>
      </c>
    </row>
    <row r="59" spans="1:6" ht="24.75" customHeight="1" x14ac:dyDescent="0.2">
      <c r="A59" s="822" t="s">
        <v>44</v>
      </c>
      <c r="B59" s="821" t="s">
        <v>516</v>
      </c>
      <c r="C59" s="822" t="s">
        <v>253</v>
      </c>
      <c r="D59" s="823">
        <f>SUM(D58:D58)</f>
        <v>0</v>
      </c>
      <c r="E59" s="823">
        <f>SUM(E58:E58)</f>
        <v>0</v>
      </c>
      <c r="F59" s="823">
        <f>SUM(F58:F58)</f>
        <v>0</v>
      </c>
    </row>
    <row r="60" spans="1:6" ht="24.75" customHeight="1" x14ac:dyDescent="0.2">
      <c r="A60" s="827" t="s">
        <v>46</v>
      </c>
      <c r="B60" s="828" t="s">
        <v>453</v>
      </c>
      <c r="C60" s="822" t="s">
        <v>255</v>
      </c>
      <c r="D60" s="829">
        <f>SUM(D57+D59)</f>
        <v>24227862.579999998</v>
      </c>
      <c r="E60" s="829">
        <f>SUM(E57+E59)</f>
        <v>0</v>
      </c>
      <c r="F60" s="829">
        <f>SUM(F57+F59)</f>
        <v>24227862.579999998</v>
      </c>
    </row>
    <row r="61" spans="1:6" ht="12" customHeight="1" x14ac:dyDescent="0.2">
      <c r="A61" s="295"/>
      <c r="B61" s="296"/>
      <c r="C61" s="297"/>
      <c r="D61" s="297"/>
      <c r="E61" s="297"/>
      <c r="F61" s="297"/>
    </row>
    <row r="62" spans="1:6" ht="12" customHeight="1" x14ac:dyDescent="0.2">
      <c r="A62" s="295"/>
      <c r="B62" s="296"/>
      <c r="C62" s="297"/>
      <c r="D62" s="297"/>
      <c r="E62" s="297"/>
      <c r="F62" s="297"/>
    </row>
    <row r="63" spans="1:6" x14ac:dyDescent="0.2">
      <c r="A63" s="298"/>
      <c r="B63" s="299"/>
      <c r="C63" s="299"/>
    </row>
    <row r="64" spans="1:6" x14ac:dyDescent="0.2">
      <c r="A64" s="298"/>
      <c r="B64" s="299"/>
      <c r="C64" s="299"/>
    </row>
    <row r="65" spans="1:3" x14ac:dyDescent="0.2">
      <c r="A65" s="298"/>
      <c r="B65" s="299"/>
      <c r="C65" s="299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verticalDpi="300" r:id="rId1"/>
  <headerFooter alignWithMargins="0">
    <oddHeader>&amp;R&amp;"Times New Roman CE,Félkövér dőlt"&amp;11 11. melléklet a ……/2019. (……) önkormányzati rendelethez</oddHead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5"/>
  <sheetViews>
    <sheetView topLeftCell="A40" zoomScaleNormal="100" workbookViewId="0">
      <selection activeCell="D47" sqref="D47:D48"/>
    </sheetView>
  </sheetViews>
  <sheetFormatPr defaultRowHeight="12.75" x14ac:dyDescent="0.2"/>
  <cols>
    <col min="1" max="1" width="6.83203125" style="300" customWidth="1"/>
    <col min="2" max="2" width="66.83203125" style="301" customWidth="1"/>
    <col min="3" max="3" width="8.1640625" style="301" customWidth="1"/>
    <col min="4" max="6" width="16.33203125" style="235" customWidth="1"/>
    <col min="7" max="247" width="9.33203125" style="235"/>
    <col min="248" max="248" width="6.83203125" style="235" customWidth="1"/>
    <col min="249" max="249" width="60.1640625" style="235" customWidth="1"/>
    <col min="250" max="250" width="8.1640625" style="235" customWidth="1"/>
    <col min="251" max="253" width="14.5" style="235" customWidth="1"/>
    <col min="254" max="503" width="9.33203125" style="235"/>
    <col min="504" max="504" width="6.83203125" style="235" customWidth="1"/>
    <col min="505" max="505" width="60.1640625" style="235" customWidth="1"/>
    <col min="506" max="506" width="8.1640625" style="235" customWidth="1"/>
    <col min="507" max="509" width="14.5" style="235" customWidth="1"/>
    <col min="510" max="759" width="9.33203125" style="235"/>
    <col min="760" max="760" width="6.83203125" style="235" customWidth="1"/>
    <col min="761" max="761" width="60.1640625" style="235" customWidth="1"/>
    <col min="762" max="762" width="8.1640625" style="235" customWidth="1"/>
    <col min="763" max="765" width="14.5" style="235" customWidth="1"/>
    <col min="766" max="1015" width="9.33203125" style="235"/>
    <col min="1016" max="1016" width="6.83203125" style="235" customWidth="1"/>
    <col min="1017" max="1017" width="60.1640625" style="235" customWidth="1"/>
    <col min="1018" max="1018" width="8.1640625" style="235" customWidth="1"/>
    <col min="1019" max="1021" width="14.5" style="235" customWidth="1"/>
    <col min="1022" max="1271" width="9.33203125" style="235"/>
    <col min="1272" max="1272" width="6.83203125" style="235" customWidth="1"/>
    <col min="1273" max="1273" width="60.1640625" style="235" customWidth="1"/>
    <col min="1274" max="1274" width="8.1640625" style="235" customWidth="1"/>
    <col min="1275" max="1277" width="14.5" style="235" customWidth="1"/>
    <col min="1278" max="1527" width="9.33203125" style="235"/>
    <col min="1528" max="1528" width="6.83203125" style="235" customWidth="1"/>
    <col min="1529" max="1529" width="60.1640625" style="235" customWidth="1"/>
    <col min="1530" max="1530" width="8.1640625" style="235" customWidth="1"/>
    <col min="1531" max="1533" width="14.5" style="235" customWidth="1"/>
    <col min="1534" max="1783" width="9.33203125" style="235"/>
    <col min="1784" max="1784" width="6.83203125" style="235" customWidth="1"/>
    <col min="1785" max="1785" width="60.1640625" style="235" customWidth="1"/>
    <col min="1786" max="1786" width="8.1640625" style="235" customWidth="1"/>
    <col min="1787" max="1789" width="14.5" style="235" customWidth="1"/>
    <col min="1790" max="2039" width="9.33203125" style="235"/>
    <col min="2040" max="2040" width="6.83203125" style="235" customWidth="1"/>
    <col min="2041" max="2041" width="60.1640625" style="235" customWidth="1"/>
    <col min="2042" max="2042" width="8.1640625" style="235" customWidth="1"/>
    <col min="2043" max="2045" width="14.5" style="235" customWidth="1"/>
    <col min="2046" max="2295" width="9.33203125" style="235"/>
    <col min="2296" max="2296" width="6.83203125" style="235" customWidth="1"/>
    <col min="2297" max="2297" width="60.1640625" style="235" customWidth="1"/>
    <col min="2298" max="2298" width="8.1640625" style="235" customWidth="1"/>
    <col min="2299" max="2301" width="14.5" style="235" customWidth="1"/>
    <col min="2302" max="2551" width="9.33203125" style="235"/>
    <col min="2552" max="2552" width="6.83203125" style="235" customWidth="1"/>
    <col min="2553" max="2553" width="60.1640625" style="235" customWidth="1"/>
    <col min="2554" max="2554" width="8.1640625" style="235" customWidth="1"/>
    <col min="2555" max="2557" width="14.5" style="235" customWidth="1"/>
    <col min="2558" max="2807" width="9.33203125" style="235"/>
    <col min="2808" max="2808" width="6.83203125" style="235" customWidth="1"/>
    <col min="2809" max="2809" width="60.1640625" style="235" customWidth="1"/>
    <col min="2810" max="2810" width="8.1640625" style="235" customWidth="1"/>
    <col min="2811" max="2813" width="14.5" style="235" customWidth="1"/>
    <col min="2814" max="3063" width="9.33203125" style="235"/>
    <col min="3064" max="3064" width="6.83203125" style="235" customWidth="1"/>
    <col min="3065" max="3065" width="60.1640625" style="235" customWidth="1"/>
    <col min="3066" max="3066" width="8.1640625" style="235" customWidth="1"/>
    <col min="3067" max="3069" width="14.5" style="235" customWidth="1"/>
    <col min="3070" max="3319" width="9.33203125" style="235"/>
    <col min="3320" max="3320" width="6.83203125" style="235" customWidth="1"/>
    <col min="3321" max="3321" width="60.1640625" style="235" customWidth="1"/>
    <col min="3322" max="3322" width="8.1640625" style="235" customWidth="1"/>
    <col min="3323" max="3325" width="14.5" style="235" customWidth="1"/>
    <col min="3326" max="3575" width="9.33203125" style="235"/>
    <col min="3576" max="3576" width="6.83203125" style="235" customWidth="1"/>
    <col min="3577" max="3577" width="60.1640625" style="235" customWidth="1"/>
    <col min="3578" max="3578" width="8.1640625" style="235" customWidth="1"/>
    <col min="3579" max="3581" width="14.5" style="235" customWidth="1"/>
    <col min="3582" max="3831" width="9.33203125" style="235"/>
    <col min="3832" max="3832" width="6.83203125" style="235" customWidth="1"/>
    <col min="3833" max="3833" width="60.1640625" style="235" customWidth="1"/>
    <col min="3834" max="3834" width="8.1640625" style="235" customWidth="1"/>
    <col min="3835" max="3837" width="14.5" style="235" customWidth="1"/>
    <col min="3838" max="4087" width="9.33203125" style="235"/>
    <col min="4088" max="4088" width="6.83203125" style="235" customWidth="1"/>
    <col min="4089" max="4089" width="60.1640625" style="235" customWidth="1"/>
    <col min="4090" max="4090" width="8.1640625" style="235" customWidth="1"/>
    <col min="4091" max="4093" width="14.5" style="235" customWidth="1"/>
    <col min="4094" max="4343" width="9.33203125" style="235"/>
    <col min="4344" max="4344" width="6.83203125" style="235" customWidth="1"/>
    <col min="4345" max="4345" width="60.1640625" style="235" customWidth="1"/>
    <col min="4346" max="4346" width="8.1640625" style="235" customWidth="1"/>
    <col min="4347" max="4349" width="14.5" style="235" customWidth="1"/>
    <col min="4350" max="4599" width="9.33203125" style="235"/>
    <col min="4600" max="4600" width="6.83203125" style="235" customWidth="1"/>
    <col min="4601" max="4601" width="60.1640625" style="235" customWidth="1"/>
    <col min="4602" max="4602" width="8.1640625" style="235" customWidth="1"/>
    <col min="4603" max="4605" width="14.5" style="235" customWidth="1"/>
    <col min="4606" max="4855" width="9.33203125" style="235"/>
    <col min="4856" max="4856" width="6.83203125" style="235" customWidth="1"/>
    <col min="4857" max="4857" width="60.1640625" style="235" customWidth="1"/>
    <col min="4858" max="4858" width="8.1640625" style="235" customWidth="1"/>
    <col min="4859" max="4861" width="14.5" style="235" customWidth="1"/>
    <col min="4862" max="5111" width="9.33203125" style="235"/>
    <col min="5112" max="5112" width="6.83203125" style="235" customWidth="1"/>
    <col min="5113" max="5113" width="60.1640625" style="235" customWidth="1"/>
    <col min="5114" max="5114" width="8.1640625" style="235" customWidth="1"/>
    <col min="5115" max="5117" width="14.5" style="235" customWidth="1"/>
    <col min="5118" max="5367" width="9.33203125" style="235"/>
    <col min="5368" max="5368" width="6.83203125" style="235" customWidth="1"/>
    <col min="5369" max="5369" width="60.1640625" style="235" customWidth="1"/>
    <col min="5370" max="5370" width="8.1640625" style="235" customWidth="1"/>
    <col min="5371" max="5373" width="14.5" style="235" customWidth="1"/>
    <col min="5374" max="5623" width="9.33203125" style="235"/>
    <col min="5624" max="5624" width="6.83203125" style="235" customWidth="1"/>
    <col min="5625" max="5625" width="60.1640625" style="235" customWidth="1"/>
    <col min="5626" max="5626" width="8.1640625" style="235" customWidth="1"/>
    <col min="5627" max="5629" width="14.5" style="235" customWidth="1"/>
    <col min="5630" max="5879" width="9.33203125" style="235"/>
    <col min="5880" max="5880" width="6.83203125" style="235" customWidth="1"/>
    <col min="5881" max="5881" width="60.1640625" style="235" customWidth="1"/>
    <col min="5882" max="5882" width="8.1640625" style="235" customWidth="1"/>
    <col min="5883" max="5885" width="14.5" style="235" customWidth="1"/>
    <col min="5886" max="6135" width="9.33203125" style="235"/>
    <col min="6136" max="6136" width="6.83203125" style="235" customWidth="1"/>
    <col min="6137" max="6137" width="60.1640625" style="235" customWidth="1"/>
    <col min="6138" max="6138" width="8.1640625" style="235" customWidth="1"/>
    <col min="6139" max="6141" width="14.5" style="235" customWidth="1"/>
    <col min="6142" max="6391" width="9.33203125" style="235"/>
    <col min="6392" max="6392" width="6.83203125" style="235" customWidth="1"/>
    <col min="6393" max="6393" width="60.1640625" style="235" customWidth="1"/>
    <col min="6394" max="6394" width="8.1640625" style="235" customWidth="1"/>
    <col min="6395" max="6397" width="14.5" style="235" customWidth="1"/>
    <col min="6398" max="6647" width="9.33203125" style="235"/>
    <col min="6648" max="6648" width="6.83203125" style="235" customWidth="1"/>
    <col min="6649" max="6649" width="60.1640625" style="235" customWidth="1"/>
    <col min="6650" max="6650" width="8.1640625" style="235" customWidth="1"/>
    <col min="6651" max="6653" width="14.5" style="235" customWidth="1"/>
    <col min="6654" max="6903" width="9.33203125" style="235"/>
    <col min="6904" max="6904" width="6.83203125" style="235" customWidth="1"/>
    <col min="6905" max="6905" width="60.1640625" style="235" customWidth="1"/>
    <col min="6906" max="6906" width="8.1640625" style="235" customWidth="1"/>
    <col min="6907" max="6909" width="14.5" style="235" customWidth="1"/>
    <col min="6910" max="7159" width="9.33203125" style="235"/>
    <col min="7160" max="7160" width="6.83203125" style="235" customWidth="1"/>
    <col min="7161" max="7161" width="60.1640625" style="235" customWidth="1"/>
    <col min="7162" max="7162" width="8.1640625" style="235" customWidth="1"/>
    <col min="7163" max="7165" width="14.5" style="235" customWidth="1"/>
    <col min="7166" max="7415" width="9.33203125" style="235"/>
    <col min="7416" max="7416" width="6.83203125" style="235" customWidth="1"/>
    <col min="7417" max="7417" width="60.1640625" style="235" customWidth="1"/>
    <col min="7418" max="7418" width="8.1640625" style="235" customWidth="1"/>
    <col min="7419" max="7421" width="14.5" style="235" customWidth="1"/>
    <col min="7422" max="7671" width="9.33203125" style="235"/>
    <col min="7672" max="7672" width="6.83203125" style="235" customWidth="1"/>
    <col min="7673" max="7673" width="60.1640625" style="235" customWidth="1"/>
    <col min="7674" max="7674" width="8.1640625" style="235" customWidth="1"/>
    <col min="7675" max="7677" width="14.5" style="235" customWidth="1"/>
    <col min="7678" max="7927" width="9.33203125" style="235"/>
    <col min="7928" max="7928" width="6.83203125" style="235" customWidth="1"/>
    <col min="7929" max="7929" width="60.1640625" style="235" customWidth="1"/>
    <col min="7930" max="7930" width="8.1640625" style="235" customWidth="1"/>
    <col min="7931" max="7933" width="14.5" style="235" customWidth="1"/>
    <col min="7934" max="8183" width="9.33203125" style="235"/>
    <col min="8184" max="8184" width="6.83203125" style="235" customWidth="1"/>
    <col min="8185" max="8185" width="60.1640625" style="235" customWidth="1"/>
    <col min="8186" max="8186" width="8.1640625" style="235" customWidth="1"/>
    <col min="8187" max="8189" width="14.5" style="235" customWidth="1"/>
    <col min="8190" max="8439" width="9.33203125" style="235"/>
    <col min="8440" max="8440" width="6.83203125" style="235" customWidth="1"/>
    <col min="8441" max="8441" width="60.1640625" style="235" customWidth="1"/>
    <col min="8442" max="8442" width="8.1640625" style="235" customWidth="1"/>
    <col min="8443" max="8445" width="14.5" style="235" customWidth="1"/>
    <col min="8446" max="8695" width="9.33203125" style="235"/>
    <col min="8696" max="8696" width="6.83203125" style="235" customWidth="1"/>
    <col min="8697" max="8697" width="60.1640625" style="235" customWidth="1"/>
    <col min="8698" max="8698" width="8.1640625" style="235" customWidth="1"/>
    <col min="8699" max="8701" width="14.5" style="235" customWidth="1"/>
    <col min="8702" max="8951" width="9.33203125" style="235"/>
    <col min="8952" max="8952" width="6.83203125" style="235" customWidth="1"/>
    <col min="8953" max="8953" width="60.1640625" style="235" customWidth="1"/>
    <col min="8954" max="8954" width="8.1640625" style="235" customWidth="1"/>
    <col min="8955" max="8957" width="14.5" style="235" customWidth="1"/>
    <col min="8958" max="9207" width="9.33203125" style="235"/>
    <col min="9208" max="9208" width="6.83203125" style="235" customWidth="1"/>
    <col min="9209" max="9209" width="60.1640625" style="235" customWidth="1"/>
    <col min="9210" max="9210" width="8.1640625" style="235" customWidth="1"/>
    <col min="9211" max="9213" width="14.5" style="235" customWidth="1"/>
    <col min="9214" max="9463" width="9.33203125" style="235"/>
    <col min="9464" max="9464" width="6.83203125" style="235" customWidth="1"/>
    <col min="9465" max="9465" width="60.1640625" style="235" customWidth="1"/>
    <col min="9466" max="9466" width="8.1640625" style="235" customWidth="1"/>
    <col min="9467" max="9469" width="14.5" style="235" customWidth="1"/>
    <col min="9470" max="9719" width="9.33203125" style="235"/>
    <col min="9720" max="9720" width="6.83203125" style="235" customWidth="1"/>
    <col min="9721" max="9721" width="60.1640625" style="235" customWidth="1"/>
    <col min="9722" max="9722" width="8.1640625" style="235" customWidth="1"/>
    <col min="9723" max="9725" width="14.5" style="235" customWidth="1"/>
    <col min="9726" max="9975" width="9.33203125" style="235"/>
    <col min="9976" max="9976" width="6.83203125" style="235" customWidth="1"/>
    <col min="9977" max="9977" width="60.1640625" style="235" customWidth="1"/>
    <col min="9978" max="9978" width="8.1640625" style="235" customWidth="1"/>
    <col min="9979" max="9981" width="14.5" style="235" customWidth="1"/>
    <col min="9982" max="10231" width="9.33203125" style="235"/>
    <col min="10232" max="10232" width="6.83203125" style="235" customWidth="1"/>
    <col min="10233" max="10233" width="60.1640625" style="235" customWidth="1"/>
    <col min="10234" max="10234" width="8.1640625" style="235" customWidth="1"/>
    <col min="10235" max="10237" width="14.5" style="235" customWidth="1"/>
    <col min="10238" max="10487" width="9.33203125" style="235"/>
    <col min="10488" max="10488" width="6.83203125" style="235" customWidth="1"/>
    <col min="10489" max="10489" width="60.1640625" style="235" customWidth="1"/>
    <col min="10490" max="10490" width="8.1640625" style="235" customWidth="1"/>
    <col min="10491" max="10493" width="14.5" style="235" customWidth="1"/>
    <col min="10494" max="10743" width="9.33203125" style="235"/>
    <col min="10744" max="10744" width="6.83203125" style="235" customWidth="1"/>
    <col min="10745" max="10745" width="60.1640625" style="235" customWidth="1"/>
    <col min="10746" max="10746" width="8.1640625" style="235" customWidth="1"/>
    <col min="10747" max="10749" width="14.5" style="235" customWidth="1"/>
    <col min="10750" max="10999" width="9.33203125" style="235"/>
    <col min="11000" max="11000" width="6.83203125" style="235" customWidth="1"/>
    <col min="11001" max="11001" width="60.1640625" style="235" customWidth="1"/>
    <col min="11002" max="11002" width="8.1640625" style="235" customWidth="1"/>
    <col min="11003" max="11005" width="14.5" style="235" customWidth="1"/>
    <col min="11006" max="11255" width="9.33203125" style="235"/>
    <col min="11256" max="11256" width="6.83203125" style="235" customWidth="1"/>
    <col min="11257" max="11257" width="60.1640625" style="235" customWidth="1"/>
    <col min="11258" max="11258" width="8.1640625" style="235" customWidth="1"/>
    <col min="11259" max="11261" width="14.5" style="235" customWidth="1"/>
    <col min="11262" max="11511" width="9.33203125" style="235"/>
    <col min="11512" max="11512" width="6.83203125" style="235" customWidth="1"/>
    <col min="11513" max="11513" width="60.1640625" style="235" customWidth="1"/>
    <col min="11514" max="11514" width="8.1640625" style="235" customWidth="1"/>
    <col min="11515" max="11517" width="14.5" style="235" customWidth="1"/>
    <col min="11518" max="11767" width="9.33203125" style="235"/>
    <col min="11768" max="11768" width="6.83203125" style="235" customWidth="1"/>
    <col min="11769" max="11769" width="60.1640625" style="235" customWidth="1"/>
    <col min="11770" max="11770" width="8.1640625" style="235" customWidth="1"/>
    <col min="11771" max="11773" width="14.5" style="235" customWidth="1"/>
    <col min="11774" max="12023" width="9.33203125" style="235"/>
    <col min="12024" max="12024" width="6.83203125" style="235" customWidth="1"/>
    <col min="12025" max="12025" width="60.1640625" style="235" customWidth="1"/>
    <col min="12026" max="12026" width="8.1640625" style="235" customWidth="1"/>
    <col min="12027" max="12029" width="14.5" style="235" customWidth="1"/>
    <col min="12030" max="12279" width="9.33203125" style="235"/>
    <col min="12280" max="12280" width="6.83203125" style="235" customWidth="1"/>
    <col min="12281" max="12281" width="60.1640625" style="235" customWidth="1"/>
    <col min="12282" max="12282" width="8.1640625" style="235" customWidth="1"/>
    <col min="12283" max="12285" width="14.5" style="235" customWidth="1"/>
    <col min="12286" max="12535" width="9.33203125" style="235"/>
    <col min="12536" max="12536" width="6.83203125" style="235" customWidth="1"/>
    <col min="12537" max="12537" width="60.1640625" style="235" customWidth="1"/>
    <col min="12538" max="12538" width="8.1640625" style="235" customWidth="1"/>
    <col min="12539" max="12541" width="14.5" style="235" customWidth="1"/>
    <col min="12542" max="12791" width="9.33203125" style="235"/>
    <col min="12792" max="12792" width="6.83203125" style="235" customWidth="1"/>
    <col min="12793" max="12793" width="60.1640625" style="235" customWidth="1"/>
    <col min="12794" max="12794" width="8.1640625" style="235" customWidth="1"/>
    <col min="12795" max="12797" width="14.5" style="235" customWidth="1"/>
    <col min="12798" max="13047" width="9.33203125" style="235"/>
    <col min="13048" max="13048" width="6.83203125" style="235" customWidth="1"/>
    <col min="13049" max="13049" width="60.1640625" style="235" customWidth="1"/>
    <col min="13050" max="13050" width="8.1640625" style="235" customWidth="1"/>
    <col min="13051" max="13053" width="14.5" style="235" customWidth="1"/>
    <col min="13054" max="13303" width="9.33203125" style="235"/>
    <col min="13304" max="13304" width="6.83203125" style="235" customWidth="1"/>
    <col min="13305" max="13305" width="60.1640625" style="235" customWidth="1"/>
    <col min="13306" max="13306" width="8.1640625" style="235" customWidth="1"/>
    <col min="13307" max="13309" width="14.5" style="235" customWidth="1"/>
    <col min="13310" max="13559" width="9.33203125" style="235"/>
    <col min="13560" max="13560" width="6.83203125" style="235" customWidth="1"/>
    <col min="13561" max="13561" width="60.1640625" style="235" customWidth="1"/>
    <col min="13562" max="13562" width="8.1640625" style="235" customWidth="1"/>
    <col min="13563" max="13565" width="14.5" style="235" customWidth="1"/>
    <col min="13566" max="13815" width="9.33203125" style="235"/>
    <col min="13816" max="13816" width="6.83203125" style="235" customWidth="1"/>
    <col min="13817" max="13817" width="60.1640625" style="235" customWidth="1"/>
    <col min="13818" max="13818" width="8.1640625" style="235" customWidth="1"/>
    <col min="13819" max="13821" width="14.5" style="235" customWidth="1"/>
    <col min="13822" max="14071" width="9.33203125" style="235"/>
    <col min="14072" max="14072" width="6.83203125" style="235" customWidth="1"/>
    <col min="14073" max="14073" width="60.1640625" style="235" customWidth="1"/>
    <col min="14074" max="14074" width="8.1640625" style="235" customWidth="1"/>
    <col min="14075" max="14077" width="14.5" style="235" customWidth="1"/>
    <col min="14078" max="14327" width="9.33203125" style="235"/>
    <col min="14328" max="14328" width="6.83203125" style="235" customWidth="1"/>
    <col min="14329" max="14329" width="60.1640625" style="235" customWidth="1"/>
    <col min="14330" max="14330" width="8.1640625" style="235" customWidth="1"/>
    <col min="14331" max="14333" width="14.5" style="235" customWidth="1"/>
    <col min="14334" max="14583" width="9.33203125" style="235"/>
    <col min="14584" max="14584" width="6.83203125" style="235" customWidth="1"/>
    <col min="14585" max="14585" width="60.1640625" style="235" customWidth="1"/>
    <col min="14586" max="14586" width="8.1640625" style="235" customWidth="1"/>
    <col min="14587" max="14589" width="14.5" style="235" customWidth="1"/>
    <col min="14590" max="14839" width="9.33203125" style="235"/>
    <col min="14840" max="14840" width="6.83203125" style="235" customWidth="1"/>
    <col min="14841" max="14841" width="60.1640625" style="235" customWidth="1"/>
    <col min="14842" max="14842" width="8.1640625" style="235" customWidth="1"/>
    <col min="14843" max="14845" width="14.5" style="235" customWidth="1"/>
    <col min="14846" max="15095" width="9.33203125" style="235"/>
    <col min="15096" max="15096" width="6.83203125" style="235" customWidth="1"/>
    <col min="15097" max="15097" width="60.1640625" style="235" customWidth="1"/>
    <col min="15098" max="15098" width="8.1640625" style="235" customWidth="1"/>
    <col min="15099" max="15101" width="14.5" style="235" customWidth="1"/>
    <col min="15102" max="15351" width="9.33203125" style="235"/>
    <col min="15352" max="15352" width="6.83203125" style="235" customWidth="1"/>
    <col min="15353" max="15353" width="60.1640625" style="235" customWidth="1"/>
    <col min="15354" max="15354" width="8.1640625" style="235" customWidth="1"/>
    <col min="15355" max="15357" width="14.5" style="235" customWidth="1"/>
    <col min="15358" max="15607" width="9.33203125" style="235"/>
    <col min="15608" max="15608" width="6.83203125" style="235" customWidth="1"/>
    <col min="15609" max="15609" width="60.1640625" style="235" customWidth="1"/>
    <col min="15610" max="15610" width="8.1640625" style="235" customWidth="1"/>
    <col min="15611" max="15613" width="14.5" style="235" customWidth="1"/>
    <col min="15614" max="15863" width="9.33203125" style="235"/>
    <col min="15864" max="15864" width="6.83203125" style="235" customWidth="1"/>
    <col min="15865" max="15865" width="60.1640625" style="235" customWidth="1"/>
    <col min="15866" max="15866" width="8.1640625" style="235" customWidth="1"/>
    <col min="15867" max="15869" width="14.5" style="235" customWidth="1"/>
    <col min="15870" max="16119" width="9.33203125" style="235"/>
    <col min="16120" max="16120" width="6.83203125" style="235" customWidth="1"/>
    <col min="16121" max="16121" width="60.1640625" style="235" customWidth="1"/>
    <col min="16122" max="16122" width="8.1640625" style="235" customWidth="1"/>
    <col min="16123" max="16125" width="14.5" style="235" customWidth="1"/>
    <col min="16126" max="16384" width="9.33203125" style="235"/>
  </cols>
  <sheetData>
    <row r="1" spans="1:6" s="229" customFormat="1" ht="40.5" customHeight="1" x14ac:dyDescent="0.2">
      <c r="A1" s="1149" t="s">
        <v>715</v>
      </c>
      <c r="B1" s="1150"/>
      <c r="C1" s="1150"/>
      <c r="D1" s="1150"/>
      <c r="E1" s="1150"/>
      <c r="F1" s="1150"/>
    </row>
    <row r="2" spans="1:6" s="232" customFormat="1" ht="15.95" customHeight="1" x14ac:dyDescent="0.2">
      <c r="A2" s="230"/>
      <c r="B2" s="230"/>
      <c r="C2" s="231"/>
      <c r="D2" s="231"/>
      <c r="E2" s="231"/>
      <c r="F2" s="231" t="s">
        <v>1</v>
      </c>
    </row>
    <row r="3" spans="1:6" ht="38.25" customHeight="1" x14ac:dyDescent="0.2">
      <c r="A3" s="233" t="s">
        <v>361</v>
      </c>
      <c r="B3" s="233" t="s">
        <v>406</v>
      </c>
      <c r="C3" s="234" t="s">
        <v>407</v>
      </c>
      <c r="D3" s="234" t="s">
        <v>408</v>
      </c>
      <c r="E3" s="234" t="s">
        <v>409</v>
      </c>
      <c r="F3" s="234" t="s">
        <v>596</v>
      </c>
    </row>
    <row r="4" spans="1:6" s="237" customFormat="1" ht="12.95" customHeight="1" x14ac:dyDescent="0.2">
      <c r="A4" s="236" t="s">
        <v>5</v>
      </c>
      <c r="B4" s="236" t="s">
        <v>6</v>
      </c>
      <c r="C4" s="236" t="s">
        <v>7</v>
      </c>
      <c r="D4" s="236" t="s">
        <v>8</v>
      </c>
      <c r="E4" s="236" t="s">
        <v>261</v>
      </c>
      <c r="F4" s="236" t="s">
        <v>410</v>
      </c>
    </row>
    <row r="5" spans="1:6" s="237" customFormat="1" ht="15.95" customHeight="1" x14ac:dyDescent="0.2">
      <c r="A5" s="1151" t="s">
        <v>258</v>
      </c>
      <c r="B5" s="1152"/>
      <c r="C5" s="1152"/>
      <c r="D5" s="1152"/>
      <c r="E5" s="1152"/>
      <c r="F5" s="1153"/>
    </row>
    <row r="6" spans="1:6" s="237" customFormat="1" ht="25.5" customHeight="1" x14ac:dyDescent="0.2">
      <c r="A6" s="238" t="s">
        <v>9</v>
      </c>
      <c r="B6" s="789" t="s">
        <v>411</v>
      </c>
      <c r="C6" s="238" t="s">
        <v>412</v>
      </c>
      <c r="D6" s="239"/>
      <c r="E6" s="239"/>
      <c r="F6" s="239">
        <f>SUM(D6:E6)</f>
        <v>0</v>
      </c>
    </row>
    <row r="7" spans="1:6" s="237" customFormat="1" ht="30" customHeight="1" x14ac:dyDescent="0.2">
      <c r="A7" s="240" t="s">
        <v>12</v>
      </c>
      <c r="B7" s="789" t="s">
        <v>710</v>
      </c>
      <c r="C7" s="240" t="s">
        <v>709</v>
      </c>
      <c r="D7" s="241"/>
      <c r="E7" s="241"/>
      <c r="F7" s="241">
        <f>SUM(D7:E7)</f>
        <v>0</v>
      </c>
    </row>
    <row r="8" spans="1:6" s="237" customFormat="1" ht="25.5" customHeight="1" x14ac:dyDescent="0.2">
      <c r="A8" s="240" t="s">
        <v>15</v>
      </c>
      <c r="B8" s="790" t="s">
        <v>413</v>
      </c>
      <c r="C8" s="242" t="s">
        <v>414</v>
      </c>
      <c r="D8" s="241"/>
      <c r="E8" s="241"/>
      <c r="F8" s="241">
        <f>SUM(D8:E8)</f>
        <v>0</v>
      </c>
    </row>
    <row r="9" spans="1:6" s="237" customFormat="1" ht="25.5" customHeight="1" x14ac:dyDescent="0.2">
      <c r="A9" s="240" t="s">
        <v>18</v>
      </c>
      <c r="B9" s="790" t="s">
        <v>415</v>
      </c>
      <c r="C9" s="242" t="s">
        <v>416</v>
      </c>
      <c r="D9" s="241"/>
      <c r="E9" s="241"/>
      <c r="F9" s="241">
        <f>SUM(D9:E9)</f>
        <v>0</v>
      </c>
    </row>
    <row r="10" spans="1:6" s="237" customFormat="1" ht="27.75" customHeight="1" x14ac:dyDescent="0.2">
      <c r="A10" s="243" t="s">
        <v>21</v>
      </c>
      <c r="B10" s="791" t="s">
        <v>417</v>
      </c>
      <c r="C10" s="243" t="s">
        <v>35</v>
      </c>
      <c r="D10" s="241">
        <f>SUM(D6:D9)</f>
        <v>0</v>
      </c>
      <c r="E10" s="241">
        <f>SUM(E6:E9)</f>
        <v>0</v>
      </c>
      <c r="F10" s="241">
        <f t="shared" ref="F10:F14" si="0">SUM(D10:E10)</f>
        <v>0</v>
      </c>
    </row>
    <row r="11" spans="1:6" s="237" customFormat="1" ht="24.75" customHeight="1" x14ac:dyDescent="0.2">
      <c r="A11" s="240" t="s">
        <v>24</v>
      </c>
      <c r="B11" s="790" t="s">
        <v>418</v>
      </c>
      <c r="C11" s="240" t="s">
        <v>419</v>
      </c>
      <c r="D11" s="241"/>
      <c r="E11" s="241"/>
      <c r="F11" s="241">
        <f t="shared" si="0"/>
        <v>0</v>
      </c>
    </row>
    <row r="12" spans="1:6" s="237" customFormat="1" ht="30" customHeight="1" x14ac:dyDescent="0.2">
      <c r="A12" s="240" t="s">
        <v>27</v>
      </c>
      <c r="B12" s="790" t="s">
        <v>420</v>
      </c>
      <c r="C12" s="240" t="s">
        <v>421</v>
      </c>
      <c r="D12" s="241"/>
      <c r="E12" s="241"/>
      <c r="F12" s="241">
        <f t="shared" si="0"/>
        <v>0</v>
      </c>
    </row>
    <row r="13" spans="1:6" s="237" customFormat="1" ht="30" customHeight="1" x14ac:dyDescent="0.2">
      <c r="A13" s="240" t="s">
        <v>30</v>
      </c>
      <c r="B13" s="790" t="s">
        <v>422</v>
      </c>
      <c r="C13" s="240" t="s">
        <v>423</v>
      </c>
      <c r="D13" s="241"/>
      <c r="E13" s="241"/>
      <c r="F13" s="241">
        <f t="shared" si="0"/>
        <v>0</v>
      </c>
    </row>
    <row r="14" spans="1:6" s="237" customFormat="1" ht="30" customHeight="1" x14ac:dyDescent="0.2">
      <c r="A14" s="240" t="s">
        <v>33</v>
      </c>
      <c r="B14" s="790" t="s">
        <v>424</v>
      </c>
      <c r="C14" s="240" t="s">
        <v>425</v>
      </c>
      <c r="D14" s="241"/>
      <c r="E14" s="241"/>
      <c r="F14" s="241">
        <f t="shared" si="0"/>
        <v>0</v>
      </c>
    </row>
    <row r="15" spans="1:6" s="237" customFormat="1" ht="21.75" customHeight="1" x14ac:dyDescent="0.2">
      <c r="A15" s="243" t="s">
        <v>36</v>
      </c>
      <c r="B15" s="792" t="s">
        <v>397</v>
      </c>
      <c r="C15" s="245" t="s">
        <v>58</v>
      </c>
      <c r="D15" s="244">
        <f>SUM(D11:D14)</f>
        <v>0</v>
      </c>
      <c r="E15" s="244">
        <f>SUM(E11:E14)</f>
        <v>0</v>
      </c>
      <c r="F15" s="244">
        <f>SUM(F11:F14)</f>
        <v>0</v>
      </c>
    </row>
    <row r="16" spans="1:6" s="248" customFormat="1" ht="16.5" customHeight="1" x14ac:dyDescent="0.2">
      <c r="A16" s="240" t="s">
        <v>38</v>
      </c>
      <c r="B16" s="793" t="s">
        <v>106</v>
      </c>
      <c r="C16" s="246" t="s">
        <v>107</v>
      </c>
      <c r="D16" s="247"/>
      <c r="E16" s="247"/>
      <c r="F16" s="247">
        <f>SUM(D16:E16)</f>
        <v>0</v>
      </c>
    </row>
    <row r="17" spans="1:6" s="248" customFormat="1" ht="16.5" customHeight="1" x14ac:dyDescent="0.2">
      <c r="A17" s="240" t="s">
        <v>40</v>
      </c>
      <c r="B17" s="793" t="s">
        <v>109</v>
      </c>
      <c r="C17" s="246" t="s">
        <v>110</v>
      </c>
      <c r="D17" s="247"/>
      <c r="E17" s="247"/>
      <c r="F17" s="247">
        <f>SUM(D17:E17)</f>
        <v>0</v>
      </c>
    </row>
    <row r="18" spans="1:6" s="248" customFormat="1" ht="16.5" customHeight="1" x14ac:dyDescent="0.2">
      <c r="A18" s="240" t="s">
        <v>42</v>
      </c>
      <c r="B18" s="793" t="s">
        <v>426</v>
      </c>
      <c r="C18" s="246" t="s">
        <v>113</v>
      </c>
      <c r="D18" s="247">
        <f>SUM(D19:D20)</f>
        <v>0</v>
      </c>
      <c r="E18" s="247">
        <f>SUM(E19:E20)</f>
        <v>0</v>
      </c>
      <c r="F18" s="247">
        <f>SUM(F19:F20)</f>
        <v>0</v>
      </c>
    </row>
    <row r="19" spans="1:6" s="248" customFormat="1" ht="16.5" customHeight="1" x14ac:dyDescent="0.2">
      <c r="A19" s="240" t="s">
        <v>44</v>
      </c>
      <c r="B19" s="794" t="s">
        <v>427</v>
      </c>
      <c r="C19" s="249" t="s">
        <v>428</v>
      </c>
      <c r="D19" s="250"/>
      <c r="E19" s="250"/>
      <c r="F19" s="250">
        <f>SUM(D19:E19)</f>
        <v>0</v>
      </c>
    </row>
    <row r="20" spans="1:6" s="251" customFormat="1" ht="16.5" customHeight="1" x14ac:dyDescent="0.2">
      <c r="A20" s="240" t="s">
        <v>46</v>
      </c>
      <c r="B20" s="794" t="s">
        <v>429</v>
      </c>
      <c r="C20" s="249" t="s">
        <v>430</v>
      </c>
      <c r="D20" s="250"/>
      <c r="E20" s="250"/>
      <c r="F20" s="250">
        <f>SUM(D20:E20)</f>
        <v>0</v>
      </c>
    </row>
    <row r="21" spans="1:6" s="251" customFormat="1" ht="16.5" customHeight="1" x14ac:dyDescent="0.2">
      <c r="A21" s="240" t="s">
        <v>48</v>
      </c>
      <c r="B21" s="795" t="s">
        <v>115</v>
      </c>
      <c r="C21" s="246" t="s">
        <v>116</v>
      </c>
      <c r="D21" s="250"/>
      <c r="E21" s="250"/>
      <c r="F21" s="250">
        <f>SUM(D21:E21)</f>
        <v>0</v>
      </c>
    </row>
    <row r="22" spans="1:6" s="248" customFormat="1" ht="16.5" customHeight="1" x14ac:dyDescent="0.2">
      <c r="A22" s="240" t="s">
        <v>50</v>
      </c>
      <c r="B22" s="793" t="s">
        <v>118</v>
      </c>
      <c r="C22" s="246" t="s">
        <v>119</v>
      </c>
      <c r="D22" s="247"/>
      <c r="E22" s="247"/>
      <c r="F22" s="250">
        <f t="shared" ref="F22:F28" si="1">SUM(D22:E22)</f>
        <v>0</v>
      </c>
    </row>
    <row r="23" spans="1:6" s="248" customFormat="1" ht="16.5" customHeight="1" x14ac:dyDescent="0.2">
      <c r="A23" s="240" t="s">
        <v>53</v>
      </c>
      <c r="B23" s="793" t="s">
        <v>431</v>
      </c>
      <c r="C23" s="246" t="s">
        <v>122</v>
      </c>
      <c r="D23" s="247"/>
      <c r="E23" s="247"/>
      <c r="F23" s="250">
        <f t="shared" si="1"/>
        <v>0</v>
      </c>
    </row>
    <row r="24" spans="1:6" s="251" customFormat="1" ht="16.5" customHeight="1" x14ac:dyDescent="0.2">
      <c r="A24" s="240" t="s">
        <v>56</v>
      </c>
      <c r="B24" s="793" t="s">
        <v>432</v>
      </c>
      <c r="C24" s="246" t="s">
        <v>125</v>
      </c>
      <c r="D24" s="247"/>
      <c r="E24" s="247"/>
      <c r="F24" s="250">
        <f t="shared" si="1"/>
        <v>0</v>
      </c>
    </row>
    <row r="25" spans="1:6" s="251" customFormat="1" ht="16.5" customHeight="1" x14ac:dyDescent="0.2">
      <c r="A25" s="240" t="s">
        <v>59</v>
      </c>
      <c r="B25" s="796" t="s">
        <v>127</v>
      </c>
      <c r="C25" s="246" t="s">
        <v>128</v>
      </c>
      <c r="D25" s="247"/>
      <c r="E25" s="247"/>
      <c r="F25" s="250">
        <f t="shared" si="1"/>
        <v>0</v>
      </c>
    </row>
    <row r="26" spans="1:6" s="251" customFormat="1" ht="16.5" customHeight="1" x14ac:dyDescent="0.2">
      <c r="A26" s="240" t="s">
        <v>61</v>
      </c>
      <c r="B26" s="793" t="s">
        <v>433</v>
      </c>
      <c r="C26" s="246" t="s">
        <v>131</v>
      </c>
      <c r="D26" s="247"/>
      <c r="E26" s="247"/>
      <c r="F26" s="250">
        <f t="shared" si="1"/>
        <v>0</v>
      </c>
    </row>
    <row r="27" spans="1:6" s="251" customFormat="1" ht="16.5" customHeight="1" x14ac:dyDescent="0.2">
      <c r="A27" s="240" t="s">
        <v>63</v>
      </c>
      <c r="B27" s="793" t="s">
        <v>434</v>
      </c>
      <c r="C27" s="246" t="s">
        <v>134</v>
      </c>
      <c r="D27" s="247"/>
      <c r="E27" s="247"/>
      <c r="F27" s="250">
        <f t="shared" si="1"/>
        <v>0</v>
      </c>
    </row>
    <row r="28" spans="1:6" s="251" customFormat="1" ht="16.5" customHeight="1" x14ac:dyDescent="0.2">
      <c r="A28" s="600" t="s">
        <v>65</v>
      </c>
      <c r="B28" s="797" t="s">
        <v>136</v>
      </c>
      <c r="C28" s="609" t="s">
        <v>137</v>
      </c>
      <c r="D28" s="106"/>
      <c r="E28" s="106"/>
      <c r="F28" s="787">
        <f t="shared" si="1"/>
        <v>0</v>
      </c>
    </row>
    <row r="29" spans="1:6" s="251" customFormat="1" ht="21.75" customHeight="1" x14ac:dyDescent="0.2">
      <c r="A29" s="254" t="s">
        <v>67</v>
      </c>
      <c r="B29" s="798" t="s">
        <v>435</v>
      </c>
      <c r="C29" s="610" t="s">
        <v>140</v>
      </c>
      <c r="D29" s="257">
        <f>SUM(D16+D17+D18+D21+D22+D23+D24+D25+D26+D27+D28)</f>
        <v>0</v>
      </c>
      <c r="E29" s="257">
        <f>SUM(E16+E17+E18+E21+E22+E23+E24+E25+E26+E27+E28)</f>
        <v>0</v>
      </c>
      <c r="F29" s="257">
        <f>SUM(F16+F17+F18+F21+F22+F23+F24+F25+F26+F27+F28)</f>
        <v>0</v>
      </c>
    </row>
    <row r="30" spans="1:6" s="253" customFormat="1" ht="21.75" customHeight="1" x14ac:dyDescent="0.2">
      <c r="A30" s="254" t="s">
        <v>69</v>
      </c>
      <c r="B30" s="798" t="s">
        <v>399</v>
      </c>
      <c r="C30" s="610" t="s">
        <v>158</v>
      </c>
      <c r="D30" s="257"/>
      <c r="E30" s="257"/>
      <c r="F30" s="257">
        <f>SUM(D30:E30)</f>
        <v>0</v>
      </c>
    </row>
    <row r="31" spans="1:6" s="251" customFormat="1" ht="21.75" customHeight="1" x14ac:dyDescent="0.2">
      <c r="A31" s="254" t="s">
        <v>71</v>
      </c>
      <c r="B31" s="798" t="s">
        <v>371</v>
      </c>
      <c r="C31" s="610" t="s">
        <v>167</v>
      </c>
      <c r="D31" s="615"/>
      <c r="E31" s="615"/>
      <c r="F31" s="615">
        <f>SUM(D31:E31)</f>
        <v>0</v>
      </c>
    </row>
    <row r="32" spans="1:6" s="251" customFormat="1" ht="21.75" customHeight="1" x14ac:dyDescent="0.2">
      <c r="A32" s="611" t="s">
        <v>74</v>
      </c>
      <c r="B32" s="799" t="s">
        <v>400</v>
      </c>
      <c r="C32" s="613" t="s">
        <v>176</v>
      </c>
      <c r="D32" s="614"/>
      <c r="E32" s="614"/>
      <c r="F32" s="614">
        <f>SUM(D32:E32)</f>
        <v>0</v>
      </c>
    </row>
    <row r="33" spans="1:6" s="251" customFormat="1" ht="21.75" customHeight="1" x14ac:dyDescent="0.2">
      <c r="A33" s="254" t="s">
        <v>77</v>
      </c>
      <c r="B33" s="798" t="s">
        <v>436</v>
      </c>
      <c r="C33" s="256"/>
      <c r="D33" s="257">
        <f>D10+D15+D29+D30+D31+D32</f>
        <v>0</v>
      </c>
      <c r="E33" s="257">
        <f>E10+E15+E29+E30+E31+E32</f>
        <v>0</v>
      </c>
      <c r="F33" s="257">
        <f>F10+F15+F29+F30+F31+F32</f>
        <v>0</v>
      </c>
    </row>
    <row r="34" spans="1:6" s="248" customFormat="1" ht="21.75" customHeight="1" x14ac:dyDescent="0.2">
      <c r="A34" s="240" t="s">
        <v>80</v>
      </c>
      <c r="B34" s="800" t="s">
        <v>437</v>
      </c>
      <c r="C34" s="259" t="s">
        <v>183</v>
      </c>
      <c r="D34" s="260">
        <f>SUM(D35:D36)</f>
        <v>100000</v>
      </c>
      <c r="E34" s="260">
        <f>SUM(E35:E36)</f>
        <v>0</v>
      </c>
      <c r="F34" s="260">
        <f>SUM(F35:F36)</f>
        <v>100000</v>
      </c>
    </row>
    <row r="35" spans="1:6" s="248" customFormat="1" ht="21.75" customHeight="1" x14ac:dyDescent="0.2">
      <c r="A35" s="240" t="s">
        <v>82</v>
      </c>
      <c r="B35" s="801" t="s">
        <v>185</v>
      </c>
      <c r="C35" s="259" t="s">
        <v>186</v>
      </c>
      <c r="D35" s="260">
        <v>100000</v>
      </c>
      <c r="E35" s="260"/>
      <c r="F35" s="260">
        <f>SUM(D35:E35)</f>
        <v>100000</v>
      </c>
    </row>
    <row r="36" spans="1:6" s="248" customFormat="1" ht="21.75" customHeight="1" x14ac:dyDescent="0.2">
      <c r="A36" s="240" t="s">
        <v>84</v>
      </c>
      <c r="B36" s="801" t="s">
        <v>188</v>
      </c>
      <c r="C36" s="259" t="s">
        <v>189</v>
      </c>
      <c r="D36" s="260"/>
      <c r="E36" s="260"/>
      <c r="F36" s="260">
        <f>SUM(D36:E36)</f>
        <v>0</v>
      </c>
    </row>
    <row r="37" spans="1:6" s="248" customFormat="1" ht="21.75" customHeight="1" x14ac:dyDescent="0.2">
      <c r="A37" s="240" t="s">
        <v>86</v>
      </c>
      <c r="B37" s="800" t="s">
        <v>438</v>
      </c>
      <c r="C37" s="261" t="s">
        <v>439</v>
      </c>
      <c r="D37" s="260">
        <f>SUM(D38:D39)</f>
        <v>66253068</v>
      </c>
      <c r="E37" s="260">
        <f t="shared" ref="E37:F37" si="2">SUM(E38:E39)</f>
        <v>0</v>
      </c>
      <c r="F37" s="260">
        <f t="shared" si="2"/>
        <v>66253068</v>
      </c>
    </row>
    <row r="38" spans="1:6" s="248" customFormat="1" ht="21.75" customHeight="1" x14ac:dyDescent="0.2">
      <c r="A38" s="240"/>
      <c r="B38" s="802" t="s">
        <v>514</v>
      </c>
      <c r="C38" s="416" t="s">
        <v>439</v>
      </c>
      <c r="D38" s="417">
        <f>53343750</f>
        <v>53343750</v>
      </c>
      <c r="E38" s="417"/>
      <c r="F38" s="417">
        <f>SUM(D38:E38)</f>
        <v>53343750</v>
      </c>
    </row>
    <row r="39" spans="1:6" s="248" customFormat="1" ht="21.75" customHeight="1" x14ac:dyDescent="0.2">
      <c r="A39" s="600"/>
      <c r="B39" s="803" t="s">
        <v>515</v>
      </c>
      <c r="C39" s="617" t="s">
        <v>439</v>
      </c>
      <c r="D39" s="788">
        <v>12909318</v>
      </c>
      <c r="E39" s="788"/>
      <c r="F39" s="788">
        <f>SUM(D39:E39)</f>
        <v>12909318</v>
      </c>
    </row>
    <row r="40" spans="1:6" s="248" customFormat="1" ht="21.75" customHeight="1" x14ac:dyDescent="0.2">
      <c r="A40" s="619" t="s">
        <v>89</v>
      </c>
      <c r="B40" s="798" t="s">
        <v>440</v>
      </c>
      <c r="C40" s="262" t="s">
        <v>441</v>
      </c>
      <c r="D40" s="263">
        <f>SUM(D34+D37)</f>
        <v>66353068</v>
      </c>
      <c r="E40" s="263">
        <f>SUM(E34+E37)</f>
        <v>0</v>
      </c>
      <c r="F40" s="263">
        <f>SUM(F34+F37)</f>
        <v>66353068</v>
      </c>
    </row>
    <row r="41" spans="1:6" s="248" customFormat="1" ht="21.75" customHeight="1" x14ac:dyDescent="0.2">
      <c r="A41" s="254" t="s">
        <v>93</v>
      </c>
      <c r="B41" s="798" t="s">
        <v>517</v>
      </c>
      <c r="C41" s="262" t="s">
        <v>192</v>
      </c>
      <c r="D41" s="263">
        <f>D40</f>
        <v>66353068</v>
      </c>
      <c r="E41" s="263">
        <f t="shared" ref="E41:F41" si="3">E40</f>
        <v>0</v>
      </c>
      <c r="F41" s="263">
        <f t="shared" si="3"/>
        <v>66353068</v>
      </c>
    </row>
    <row r="42" spans="1:6" s="248" customFormat="1" ht="21.75" customHeight="1" x14ac:dyDescent="0.2">
      <c r="A42" s="254" t="s">
        <v>96</v>
      </c>
      <c r="B42" s="798" t="s">
        <v>443</v>
      </c>
      <c r="C42" s="264"/>
      <c r="D42" s="263">
        <f>D33+D41</f>
        <v>66353068</v>
      </c>
      <c r="E42" s="263">
        <f>E33+E41</f>
        <v>0</v>
      </c>
      <c r="F42" s="263">
        <f>F33+F41</f>
        <v>66353068</v>
      </c>
    </row>
    <row r="43" spans="1:6" s="248" customFormat="1" ht="15" customHeight="1" x14ac:dyDescent="0.2">
      <c r="A43" s="265"/>
      <c r="B43" s="266"/>
      <c r="C43" s="267"/>
      <c r="D43" s="268"/>
      <c r="E43" s="268"/>
      <c r="F43" s="268"/>
    </row>
    <row r="44" spans="1:6" s="248" customFormat="1" ht="15" customHeight="1" x14ac:dyDescent="0.2">
      <c r="A44" s="1154" t="s">
        <v>444</v>
      </c>
      <c r="B44" s="1154"/>
      <c r="C44" s="1154"/>
      <c r="D44" s="1154"/>
      <c r="E44" s="1154"/>
      <c r="F44" s="269"/>
    </row>
    <row r="45" spans="1:6" s="248" customFormat="1" ht="38.25" customHeight="1" x14ac:dyDescent="0.2">
      <c r="A45" s="234" t="s">
        <v>361</v>
      </c>
      <c r="B45" s="234" t="s">
        <v>260</v>
      </c>
      <c r="C45" s="270" t="s">
        <v>407</v>
      </c>
      <c r="D45" s="270" t="s">
        <v>408</v>
      </c>
      <c r="E45" s="270" t="s">
        <v>409</v>
      </c>
      <c r="F45" s="270" t="s">
        <v>597</v>
      </c>
    </row>
    <row r="46" spans="1:6" s="248" customFormat="1" ht="15" customHeight="1" x14ac:dyDescent="0.2">
      <c r="A46" s="271" t="s">
        <v>5</v>
      </c>
      <c r="B46" s="271" t="s">
        <v>6</v>
      </c>
      <c r="C46" s="271"/>
      <c r="D46" s="271" t="s">
        <v>8</v>
      </c>
      <c r="E46" s="271" t="s">
        <v>261</v>
      </c>
      <c r="F46" s="271" t="s">
        <v>410</v>
      </c>
    </row>
    <row r="47" spans="1:6" s="248" customFormat="1" ht="24.75" customHeight="1" x14ac:dyDescent="0.2">
      <c r="A47" s="804" t="s">
        <v>9</v>
      </c>
      <c r="B47" s="805" t="s">
        <v>197</v>
      </c>
      <c r="C47" s="806" t="s">
        <v>198</v>
      </c>
      <c r="D47" s="807">
        <v>50820716</v>
      </c>
      <c r="E47" s="807"/>
      <c r="F47" s="807">
        <f>SUM(D47:E47)</f>
        <v>50820716</v>
      </c>
    </row>
    <row r="48" spans="1:6" s="248" customFormat="1" ht="24.75" customHeight="1" x14ac:dyDescent="0.2">
      <c r="A48" s="808" t="s">
        <v>12</v>
      </c>
      <c r="B48" s="809" t="s">
        <v>199</v>
      </c>
      <c r="C48" s="810" t="s">
        <v>200</v>
      </c>
      <c r="D48" s="811">
        <v>9945139.620000001</v>
      </c>
      <c r="E48" s="811"/>
      <c r="F48" s="807">
        <f>SUM(D48:E48)</f>
        <v>9945139.620000001</v>
      </c>
    </row>
    <row r="49" spans="1:6" s="248" customFormat="1" ht="24.75" customHeight="1" x14ac:dyDescent="0.2">
      <c r="A49" s="808" t="s">
        <v>15</v>
      </c>
      <c r="B49" s="809" t="s">
        <v>201</v>
      </c>
      <c r="C49" s="810" t="s">
        <v>202</v>
      </c>
      <c r="D49" s="811">
        <v>5087212</v>
      </c>
      <c r="E49" s="811"/>
      <c r="F49" s="807">
        <f>SUM(D49:E49)</f>
        <v>5087212</v>
      </c>
    </row>
    <row r="50" spans="1:6" s="248" customFormat="1" ht="24.75" customHeight="1" x14ac:dyDescent="0.2">
      <c r="A50" s="808" t="s">
        <v>18</v>
      </c>
      <c r="B50" s="809" t="s">
        <v>203</v>
      </c>
      <c r="C50" s="810" t="s">
        <v>204</v>
      </c>
      <c r="D50" s="811"/>
      <c r="E50" s="811"/>
      <c r="F50" s="807">
        <f>SUM(D50:E50)</f>
        <v>0</v>
      </c>
    </row>
    <row r="51" spans="1:6" s="248" customFormat="1" ht="24.75" customHeight="1" x14ac:dyDescent="0.2">
      <c r="A51" s="808" t="s">
        <v>21</v>
      </c>
      <c r="B51" s="809" t="s">
        <v>205</v>
      </c>
      <c r="C51" s="810" t="s">
        <v>206</v>
      </c>
      <c r="D51" s="811"/>
      <c r="E51" s="811"/>
      <c r="F51" s="807">
        <f>SUM(D51:E51)</f>
        <v>0</v>
      </c>
    </row>
    <row r="52" spans="1:6" s="237" customFormat="1" ht="24.75" customHeight="1" x14ac:dyDescent="0.2">
      <c r="A52" s="812" t="s">
        <v>24</v>
      </c>
      <c r="B52" s="813" t="s">
        <v>445</v>
      </c>
      <c r="C52" s="814" t="s">
        <v>223</v>
      </c>
      <c r="D52" s="815">
        <f>SUM(D47:D51)</f>
        <v>65853067.620000005</v>
      </c>
      <c r="E52" s="815">
        <f>SUM(E47:E51)</f>
        <v>0</v>
      </c>
      <c r="F52" s="815">
        <f>SUM(F47:F51)</f>
        <v>65853067.620000005</v>
      </c>
    </row>
    <row r="53" spans="1:6" s="284" customFormat="1" ht="24.75" customHeight="1" x14ac:dyDescent="0.2">
      <c r="A53" s="808" t="s">
        <v>27</v>
      </c>
      <c r="B53" s="809" t="s">
        <v>446</v>
      </c>
      <c r="C53" s="810" t="s">
        <v>225</v>
      </c>
      <c r="D53" s="811">
        <v>500000</v>
      </c>
      <c r="E53" s="811"/>
      <c r="F53" s="811">
        <f>SUM(D53:E53)</f>
        <v>500000</v>
      </c>
    </row>
    <row r="54" spans="1:6" ht="24.75" customHeight="1" x14ac:dyDescent="0.2">
      <c r="A54" s="808" t="s">
        <v>30</v>
      </c>
      <c r="B54" s="809" t="s">
        <v>226</v>
      </c>
      <c r="C54" s="810" t="s">
        <v>227</v>
      </c>
      <c r="D54" s="811">
        <v>0</v>
      </c>
      <c r="E54" s="811"/>
      <c r="F54" s="811">
        <f>SUM(D54:E54)</f>
        <v>0</v>
      </c>
    </row>
    <row r="55" spans="1:6" ht="24.75" customHeight="1" x14ac:dyDescent="0.2">
      <c r="A55" s="808" t="s">
        <v>33</v>
      </c>
      <c r="B55" s="809" t="s">
        <v>447</v>
      </c>
      <c r="C55" s="810" t="s">
        <v>229</v>
      </c>
      <c r="D55" s="811"/>
      <c r="E55" s="811"/>
      <c r="F55" s="811">
        <f>SUM(D55:E55)</f>
        <v>0</v>
      </c>
    </row>
    <row r="56" spans="1:6" ht="24.75" customHeight="1" x14ac:dyDescent="0.2">
      <c r="A56" s="816" t="s">
        <v>36</v>
      </c>
      <c r="B56" s="817" t="s">
        <v>448</v>
      </c>
      <c r="C56" s="818" t="s">
        <v>241</v>
      </c>
      <c r="D56" s="819">
        <f>SUM(D53:D55)</f>
        <v>500000</v>
      </c>
      <c r="E56" s="819">
        <f>SUM(E53:E55)</f>
        <v>0</v>
      </c>
      <c r="F56" s="815">
        <f>SUM(D56:E56)</f>
        <v>500000</v>
      </c>
    </row>
    <row r="57" spans="1:6" ht="24.75" customHeight="1" x14ac:dyDescent="0.2">
      <c r="A57" s="820" t="s">
        <v>38</v>
      </c>
      <c r="B57" s="821" t="s">
        <v>449</v>
      </c>
      <c r="C57" s="822" t="s">
        <v>450</v>
      </c>
      <c r="D57" s="823">
        <f>D52+D56</f>
        <v>66353067.620000005</v>
      </c>
      <c r="E57" s="823">
        <f>E52+E56</f>
        <v>0</v>
      </c>
      <c r="F57" s="823">
        <f>F52+F56</f>
        <v>66353067.620000005</v>
      </c>
    </row>
    <row r="58" spans="1:6" ht="24.75" customHeight="1" x14ac:dyDescent="0.2">
      <c r="A58" s="806" t="s">
        <v>40</v>
      </c>
      <c r="B58" s="824" t="s">
        <v>451</v>
      </c>
      <c r="C58" s="825" t="s">
        <v>452</v>
      </c>
      <c r="D58" s="826"/>
      <c r="E58" s="826"/>
      <c r="F58" s="826">
        <f>SUM(D58:E58)</f>
        <v>0</v>
      </c>
    </row>
    <row r="59" spans="1:6" ht="24.75" customHeight="1" x14ac:dyDescent="0.2">
      <c r="A59" s="822" t="s">
        <v>44</v>
      </c>
      <c r="B59" s="821" t="s">
        <v>516</v>
      </c>
      <c r="C59" s="822" t="s">
        <v>253</v>
      </c>
      <c r="D59" s="823">
        <f>SUM(D58:D58)</f>
        <v>0</v>
      </c>
      <c r="E59" s="823">
        <f>SUM(E58:E58)</f>
        <v>0</v>
      </c>
      <c r="F59" s="823">
        <f>SUM(F58:F58)</f>
        <v>0</v>
      </c>
    </row>
    <row r="60" spans="1:6" ht="24.75" customHeight="1" x14ac:dyDescent="0.2">
      <c r="A60" s="827" t="s">
        <v>46</v>
      </c>
      <c r="B60" s="828" t="s">
        <v>453</v>
      </c>
      <c r="C60" s="822" t="s">
        <v>255</v>
      </c>
      <c r="D60" s="829">
        <f>SUM(D57+D59)</f>
        <v>66353067.620000005</v>
      </c>
      <c r="E60" s="829">
        <f>SUM(E57+E59)</f>
        <v>0</v>
      </c>
      <c r="F60" s="829">
        <f>SUM(F57+F59)</f>
        <v>66353067.620000005</v>
      </c>
    </row>
    <row r="61" spans="1:6" ht="12" customHeight="1" x14ac:dyDescent="0.2">
      <c r="A61" s="295"/>
      <c r="B61" s="296"/>
      <c r="C61" s="297"/>
      <c r="D61" s="297"/>
      <c r="E61" s="297"/>
      <c r="F61" s="297"/>
    </row>
    <row r="62" spans="1:6" ht="12" customHeight="1" x14ac:dyDescent="0.2">
      <c r="A62" s="295"/>
      <c r="B62" s="296"/>
      <c r="C62" s="297"/>
      <c r="D62" s="297"/>
      <c r="E62" s="297"/>
      <c r="F62" s="297"/>
    </row>
    <row r="63" spans="1:6" x14ac:dyDescent="0.2">
      <c r="A63" s="298"/>
      <c r="B63" s="299"/>
      <c r="C63" s="299"/>
    </row>
    <row r="64" spans="1:6" x14ac:dyDescent="0.2">
      <c r="A64" s="298"/>
      <c r="B64" s="299"/>
      <c r="C64" s="299"/>
    </row>
    <row r="65" spans="1:3" x14ac:dyDescent="0.2">
      <c r="A65" s="298"/>
      <c r="B65" s="299"/>
      <c r="C65" s="299"/>
    </row>
  </sheetData>
  <mergeCells count="3">
    <mergeCell ref="A1:F1"/>
    <mergeCell ref="A5:F5"/>
    <mergeCell ref="A44:E44"/>
  </mergeCells>
  <pageMargins left="0.7" right="0.7" top="0.75" bottom="0.75" header="0.3" footer="0.3"/>
  <pageSetup paperSize="9" scale="74" orientation="portrait" r:id="rId1"/>
  <headerFooter>
    <oddHeader>&amp;R12. melléklet a ....../2019. (......) önkormányzati rendelethez</oddHeader>
  </headerFooter>
  <rowBreaks count="1" manualBreakCount="1">
    <brk id="4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6"/>
  <sheetViews>
    <sheetView zoomScaleNormal="100" workbookViewId="0">
      <selection activeCell="C7" sqref="C7"/>
    </sheetView>
  </sheetViews>
  <sheetFormatPr defaultRowHeight="15.75" x14ac:dyDescent="0.25"/>
  <cols>
    <col min="1" max="1" width="5.5" style="304" customWidth="1"/>
    <col min="2" max="2" width="28.83203125" style="303" customWidth="1"/>
    <col min="3" max="14" width="11.33203125" style="303" customWidth="1"/>
    <col min="15" max="15" width="11.33203125" style="304" customWidth="1"/>
    <col min="16" max="17" width="9.33203125" style="303"/>
    <col min="18" max="18" width="13.33203125" style="303" bestFit="1" customWidth="1"/>
    <col min="19" max="256" width="9.33203125" style="303"/>
    <col min="257" max="257" width="5.5" style="303" customWidth="1"/>
    <col min="258" max="258" width="28.83203125" style="303" customWidth="1"/>
    <col min="259" max="271" width="11.33203125" style="303" customWidth="1"/>
    <col min="272" max="512" width="9.33203125" style="303"/>
    <col min="513" max="513" width="5.5" style="303" customWidth="1"/>
    <col min="514" max="514" width="28.83203125" style="303" customWidth="1"/>
    <col min="515" max="527" width="11.33203125" style="303" customWidth="1"/>
    <col min="528" max="768" width="9.33203125" style="303"/>
    <col min="769" max="769" width="5.5" style="303" customWidth="1"/>
    <col min="770" max="770" width="28.83203125" style="303" customWidth="1"/>
    <col min="771" max="783" width="11.33203125" style="303" customWidth="1"/>
    <col min="784" max="1024" width="9.33203125" style="303"/>
    <col min="1025" max="1025" width="5.5" style="303" customWidth="1"/>
    <col min="1026" max="1026" width="28.83203125" style="303" customWidth="1"/>
    <col min="1027" max="1039" width="11.33203125" style="303" customWidth="1"/>
    <col min="1040" max="1280" width="9.33203125" style="303"/>
    <col min="1281" max="1281" width="5.5" style="303" customWidth="1"/>
    <col min="1282" max="1282" width="28.83203125" style="303" customWidth="1"/>
    <col min="1283" max="1295" width="11.33203125" style="303" customWidth="1"/>
    <col min="1296" max="1536" width="9.33203125" style="303"/>
    <col min="1537" max="1537" width="5.5" style="303" customWidth="1"/>
    <col min="1538" max="1538" width="28.83203125" style="303" customWidth="1"/>
    <col min="1539" max="1551" width="11.33203125" style="303" customWidth="1"/>
    <col min="1552" max="1792" width="9.33203125" style="303"/>
    <col min="1793" max="1793" width="5.5" style="303" customWidth="1"/>
    <col min="1794" max="1794" width="28.83203125" style="303" customWidth="1"/>
    <col min="1795" max="1807" width="11.33203125" style="303" customWidth="1"/>
    <col min="1808" max="2048" width="9.33203125" style="303"/>
    <col min="2049" max="2049" width="5.5" style="303" customWidth="1"/>
    <col min="2050" max="2050" width="28.83203125" style="303" customWidth="1"/>
    <col min="2051" max="2063" width="11.33203125" style="303" customWidth="1"/>
    <col min="2064" max="2304" width="9.33203125" style="303"/>
    <col min="2305" max="2305" width="5.5" style="303" customWidth="1"/>
    <col min="2306" max="2306" width="28.83203125" style="303" customWidth="1"/>
    <col min="2307" max="2319" width="11.33203125" style="303" customWidth="1"/>
    <col min="2320" max="2560" width="9.33203125" style="303"/>
    <col min="2561" max="2561" width="5.5" style="303" customWidth="1"/>
    <col min="2562" max="2562" width="28.83203125" style="303" customWidth="1"/>
    <col min="2563" max="2575" width="11.33203125" style="303" customWidth="1"/>
    <col min="2576" max="2816" width="9.33203125" style="303"/>
    <col min="2817" max="2817" width="5.5" style="303" customWidth="1"/>
    <col min="2818" max="2818" width="28.83203125" style="303" customWidth="1"/>
    <col min="2819" max="2831" width="11.33203125" style="303" customWidth="1"/>
    <col min="2832" max="3072" width="9.33203125" style="303"/>
    <col min="3073" max="3073" width="5.5" style="303" customWidth="1"/>
    <col min="3074" max="3074" width="28.83203125" style="303" customWidth="1"/>
    <col min="3075" max="3087" width="11.33203125" style="303" customWidth="1"/>
    <col min="3088" max="3328" width="9.33203125" style="303"/>
    <col min="3329" max="3329" width="5.5" style="303" customWidth="1"/>
    <col min="3330" max="3330" width="28.83203125" style="303" customWidth="1"/>
    <col min="3331" max="3343" width="11.33203125" style="303" customWidth="1"/>
    <col min="3344" max="3584" width="9.33203125" style="303"/>
    <col min="3585" max="3585" width="5.5" style="303" customWidth="1"/>
    <col min="3586" max="3586" width="28.83203125" style="303" customWidth="1"/>
    <col min="3587" max="3599" width="11.33203125" style="303" customWidth="1"/>
    <col min="3600" max="3840" width="9.33203125" style="303"/>
    <col min="3841" max="3841" width="5.5" style="303" customWidth="1"/>
    <col min="3842" max="3842" width="28.83203125" style="303" customWidth="1"/>
    <col min="3843" max="3855" width="11.33203125" style="303" customWidth="1"/>
    <col min="3856" max="4096" width="9.33203125" style="303"/>
    <col min="4097" max="4097" width="5.5" style="303" customWidth="1"/>
    <col min="4098" max="4098" width="28.83203125" style="303" customWidth="1"/>
    <col min="4099" max="4111" width="11.33203125" style="303" customWidth="1"/>
    <col min="4112" max="4352" width="9.33203125" style="303"/>
    <col min="4353" max="4353" width="5.5" style="303" customWidth="1"/>
    <col min="4354" max="4354" width="28.83203125" style="303" customWidth="1"/>
    <col min="4355" max="4367" width="11.33203125" style="303" customWidth="1"/>
    <col min="4368" max="4608" width="9.33203125" style="303"/>
    <col min="4609" max="4609" width="5.5" style="303" customWidth="1"/>
    <col min="4610" max="4610" width="28.83203125" style="303" customWidth="1"/>
    <col min="4611" max="4623" width="11.33203125" style="303" customWidth="1"/>
    <col min="4624" max="4864" width="9.33203125" style="303"/>
    <col min="4865" max="4865" width="5.5" style="303" customWidth="1"/>
    <col min="4866" max="4866" width="28.83203125" style="303" customWidth="1"/>
    <col min="4867" max="4879" width="11.33203125" style="303" customWidth="1"/>
    <col min="4880" max="5120" width="9.33203125" style="303"/>
    <col min="5121" max="5121" width="5.5" style="303" customWidth="1"/>
    <col min="5122" max="5122" width="28.83203125" style="303" customWidth="1"/>
    <col min="5123" max="5135" width="11.33203125" style="303" customWidth="1"/>
    <col min="5136" max="5376" width="9.33203125" style="303"/>
    <col min="5377" max="5377" width="5.5" style="303" customWidth="1"/>
    <col min="5378" max="5378" width="28.83203125" style="303" customWidth="1"/>
    <col min="5379" max="5391" width="11.33203125" style="303" customWidth="1"/>
    <col min="5392" max="5632" width="9.33203125" style="303"/>
    <col min="5633" max="5633" width="5.5" style="303" customWidth="1"/>
    <col min="5634" max="5634" width="28.83203125" style="303" customWidth="1"/>
    <col min="5635" max="5647" width="11.33203125" style="303" customWidth="1"/>
    <col min="5648" max="5888" width="9.33203125" style="303"/>
    <col min="5889" max="5889" width="5.5" style="303" customWidth="1"/>
    <col min="5890" max="5890" width="28.83203125" style="303" customWidth="1"/>
    <col min="5891" max="5903" width="11.33203125" style="303" customWidth="1"/>
    <col min="5904" max="6144" width="9.33203125" style="303"/>
    <col min="6145" max="6145" width="5.5" style="303" customWidth="1"/>
    <col min="6146" max="6146" width="28.83203125" style="303" customWidth="1"/>
    <col min="6147" max="6159" width="11.33203125" style="303" customWidth="1"/>
    <col min="6160" max="6400" width="9.33203125" style="303"/>
    <col min="6401" max="6401" width="5.5" style="303" customWidth="1"/>
    <col min="6402" max="6402" width="28.83203125" style="303" customWidth="1"/>
    <col min="6403" max="6415" width="11.33203125" style="303" customWidth="1"/>
    <col min="6416" max="6656" width="9.33203125" style="303"/>
    <col min="6657" max="6657" width="5.5" style="303" customWidth="1"/>
    <col min="6658" max="6658" width="28.83203125" style="303" customWidth="1"/>
    <col min="6659" max="6671" width="11.33203125" style="303" customWidth="1"/>
    <col min="6672" max="6912" width="9.33203125" style="303"/>
    <col min="6913" max="6913" width="5.5" style="303" customWidth="1"/>
    <col min="6914" max="6914" width="28.83203125" style="303" customWidth="1"/>
    <col min="6915" max="6927" width="11.33203125" style="303" customWidth="1"/>
    <col min="6928" max="7168" width="9.33203125" style="303"/>
    <col min="7169" max="7169" width="5.5" style="303" customWidth="1"/>
    <col min="7170" max="7170" width="28.83203125" style="303" customWidth="1"/>
    <col min="7171" max="7183" width="11.33203125" style="303" customWidth="1"/>
    <col min="7184" max="7424" width="9.33203125" style="303"/>
    <col min="7425" max="7425" width="5.5" style="303" customWidth="1"/>
    <col min="7426" max="7426" width="28.83203125" style="303" customWidth="1"/>
    <col min="7427" max="7439" width="11.33203125" style="303" customWidth="1"/>
    <col min="7440" max="7680" width="9.33203125" style="303"/>
    <col min="7681" max="7681" width="5.5" style="303" customWidth="1"/>
    <col min="7682" max="7682" width="28.83203125" style="303" customWidth="1"/>
    <col min="7683" max="7695" width="11.33203125" style="303" customWidth="1"/>
    <col min="7696" max="7936" width="9.33203125" style="303"/>
    <col min="7937" max="7937" width="5.5" style="303" customWidth="1"/>
    <col min="7938" max="7938" width="28.83203125" style="303" customWidth="1"/>
    <col min="7939" max="7951" width="11.33203125" style="303" customWidth="1"/>
    <col min="7952" max="8192" width="9.33203125" style="303"/>
    <col min="8193" max="8193" width="5.5" style="303" customWidth="1"/>
    <col min="8194" max="8194" width="28.83203125" style="303" customWidth="1"/>
    <col min="8195" max="8207" width="11.33203125" style="303" customWidth="1"/>
    <col min="8208" max="8448" width="9.33203125" style="303"/>
    <col min="8449" max="8449" width="5.5" style="303" customWidth="1"/>
    <col min="8450" max="8450" width="28.83203125" style="303" customWidth="1"/>
    <col min="8451" max="8463" width="11.33203125" style="303" customWidth="1"/>
    <col min="8464" max="8704" width="9.33203125" style="303"/>
    <col min="8705" max="8705" width="5.5" style="303" customWidth="1"/>
    <col min="8706" max="8706" width="28.83203125" style="303" customWidth="1"/>
    <col min="8707" max="8719" width="11.33203125" style="303" customWidth="1"/>
    <col min="8720" max="8960" width="9.33203125" style="303"/>
    <col min="8961" max="8961" width="5.5" style="303" customWidth="1"/>
    <col min="8962" max="8962" width="28.83203125" style="303" customWidth="1"/>
    <col min="8963" max="8975" width="11.33203125" style="303" customWidth="1"/>
    <col min="8976" max="9216" width="9.33203125" style="303"/>
    <col min="9217" max="9217" width="5.5" style="303" customWidth="1"/>
    <col min="9218" max="9218" width="28.83203125" style="303" customWidth="1"/>
    <col min="9219" max="9231" width="11.33203125" style="303" customWidth="1"/>
    <col min="9232" max="9472" width="9.33203125" style="303"/>
    <col min="9473" max="9473" width="5.5" style="303" customWidth="1"/>
    <col min="9474" max="9474" width="28.83203125" style="303" customWidth="1"/>
    <col min="9475" max="9487" width="11.33203125" style="303" customWidth="1"/>
    <col min="9488" max="9728" width="9.33203125" style="303"/>
    <col min="9729" max="9729" width="5.5" style="303" customWidth="1"/>
    <col min="9730" max="9730" width="28.83203125" style="303" customWidth="1"/>
    <col min="9731" max="9743" width="11.33203125" style="303" customWidth="1"/>
    <col min="9744" max="9984" width="9.33203125" style="303"/>
    <col min="9985" max="9985" width="5.5" style="303" customWidth="1"/>
    <col min="9986" max="9986" width="28.83203125" style="303" customWidth="1"/>
    <col min="9987" max="9999" width="11.33203125" style="303" customWidth="1"/>
    <col min="10000" max="10240" width="9.33203125" style="303"/>
    <col min="10241" max="10241" width="5.5" style="303" customWidth="1"/>
    <col min="10242" max="10242" width="28.83203125" style="303" customWidth="1"/>
    <col min="10243" max="10255" width="11.33203125" style="303" customWidth="1"/>
    <col min="10256" max="10496" width="9.33203125" style="303"/>
    <col min="10497" max="10497" width="5.5" style="303" customWidth="1"/>
    <col min="10498" max="10498" width="28.83203125" style="303" customWidth="1"/>
    <col min="10499" max="10511" width="11.33203125" style="303" customWidth="1"/>
    <col min="10512" max="10752" width="9.33203125" style="303"/>
    <col min="10753" max="10753" width="5.5" style="303" customWidth="1"/>
    <col min="10754" max="10754" width="28.83203125" style="303" customWidth="1"/>
    <col min="10755" max="10767" width="11.33203125" style="303" customWidth="1"/>
    <col min="10768" max="11008" width="9.33203125" style="303"/>
    <col min="11009" max="11009" width="5.5" style="303" customWidth="1"/>
    <col min="11010" max="11010" width="28.83203125" style="303" customWidth="1"/>
    <col min="11011" max="11023" width="11.33203125" style="303" customWidth="1"/>
    <col min="11024" max="11264" width="9.33203125" style="303"/>
    <col min="11265" max="11265" width="5.5" style="303" customWidth="1"/>
    <col min="11266" max="11266" width="28.83203125" style="303" customWidth="1"/>
    <col min="11267" max="11279" width="11.33203125" style="303" customWidth="1"/>
    <col min="11280" max="11520" width="9.33203125" style="303"/>
    <col min="11521" max="11521" width="5.5" style="303" customWidth="1"/>
    <col min="11522" max="11522" width="28.83203125" style="303" customWidth="1"/>
    <col min="11523" max="11535" width="11.33203125" style="303" customWidth="1"/>
    <col min="11536" max="11776" width="9.33203125" style="303"/>
    <col min="11777" max="11777" width="5.5" style="303" customWidth="1"/>
    <col min="11778" max="11778" width="28.83203125" style="303" customWidth="1"/>
    <col min="11779" max="11791" width="11.33203125" style="303" customWidth="1"/>
    <col min="11792" max="12032" width="9.33203125" style="303"/>
    <col min="12033" max="12033" width="5.5" style="303" customWidth="1"/>
    <col min="12034" max="12034" width="28.83203125" style="303" customWidth="1"/>
    <col min="12035" max="12047" width="11.33203125" style="303" customWidth="1"/>
    <col min="12048" max="12288" width="9.33203125" style="303"/>
    <col min="12289" max="12289" width="5.5" style="303" customWidth="1"/>
    <col min="12290" max="12290" width="28.83203125" style="303" customWidth="1"/>
    <col min="12291" max="12303" width="11.33203125" style="303" customWidth="1"/>
    <col min="12304" max="12544" width="9.33203125" style="303"/>
    <col min="12545" max="12545" width="5.5" style="303" customWidth="1"/>
    <col min="12546" max="12546" width="28.83203125" style="303" customWidth="1"/>
    <col min="12547" max="12559" width="11.33203125" style="303" customWidth="1"/>
    <col min="12560" max="12800" width="9.33203125" style="303"/>
    <col min="12801" max="12801" width="5.5" style="303" customWidth="1"/>
    <col min="12802" max="12802" width="28.83203125" style="303" customWidth="1"/>
    <col min="12803" max="12815" width="11.33203125" style="303" customWidth="1"/>
    <col min="12816" max="13056" width="9.33203125" style="303"/>
    <col min="13057" max="13057" width="5.5" style="303" customWidth="1"/>
    <col min="13058" max="13058" width="28.83203125" style="303" customWidth="1"/>
    <col min="13059" max="13071" width="11.33203125" style="303" customWidth="1"/>
    <col min="13072" max="13312" width="9.33203125" style="303"/>
    <col min="13313" max="13313" width="5.5" style="303" customWidth="1"/>
    <col min="13314" max="13314" width="28.83203125" style="303" customWidth="1"/>
    <col min="13315" max="13327" width="11.33203125" style="303" customWidth="1"/>
    <col min="13328" max="13568" width="9.33203125" style="303"/>
    <col min="13569" max="13569" width="5.5" style="303" customWidth="1"/>
    <col min="13570" max="13570" width="28.83203125" style="303" customWidth="1"/>
    <col min="13571" max="13583" width="11.33203125" style="303" customWidth="1"/>
    <col min="13584" max="13824" width="9.33203125" style="303"/>
    <col min="13825" max="13825" width="5.5" style="303" customWidth="1"/>
    <col min="13826" max="13826" width="28.83203125" style="303" customWidth="1"/>
    <col min="13827" max="13839" width="11.33203125" style="303" customWidth="1"/>
    <col min="13840" max="14080" width="9.33203125" style="303"/>
    <col min="14081" max="14081" width="5.5" style="303" customWidth="1"/>
    <col min="14082" max="14082" width="28.83203125" style="303" customWidth="1"/>
    <col min="14083" max="14095" width="11.33203125" style="303" customWidth="1"/>
    <col min="14096" max="14336" width="9.33203125" style="303"/>
    <col min="14337" max="14337" width="5.5" style="303" customWidth="1"/>
    <col min="14338" max="14338" width="28.83203125" style="303" customWidth="1"/>
    <col min="14339" max="14351" width="11.33203125" style="303" customWidth="1"/>
    <col min="14352" max="14592" width="9.33203125" style="303"/>
    <col min="14593" max="14593" width="5.5" style="303" customWidth="1"/>
    <col min="14594" max="14594" width="28.83203125" style="303" customWidth="1"/>
    <col min="14595" max="14607" width="11.33203125" style="303" customWidth="1"/>
    <col min="14608" max="14848" width="9.33203125" style="303"/>
    <col min="14849" max="14849" width="5.5" style="303" customWidth="1"/>
    <col min="14850" max="14850" width="28.83203125" style="303" customWidth="1"/>
    <col min="14851" max="14863" width="11.33203125" style="303" customWidth="1"/>
    <col min="14864" max="15104" width="9.33203125" style="303"/>
    <col min="15105" max="15105" width="5.5" style="303" customWidth="1"/>
    <col min="15106" max="15106" width="28.83203125" style="303" customWidth="1"/>
    <col min="15107" max="15119" width="11.33203125" style="303" customWidth="1"/>
    <col min="15120" max="15360" width="9.33203125" style="303"/>
    <col min="15361" max="15361" width="5.5" style="303" customWidth="1"/>
    <col min="15362" max="15362" width="28.83203125" style="303" customWidth="1"/>
    <col min="15363" max="15375" width="11.33203125" style="303" customWidth="1"/>
    <col min="15376" max="15616" width="9.33203125" style="303"/>
    <col min="15617" max="15617" width="5.5" style="303" customWidth="1"/>
    <col min="15618" max="15618" width="28.83203125" style="303" customWidth="1"/>
    <col min="15619" max="15631" width="11.33203125" style="303" customWidth="1"/>
    <col min="15632" max="15872" width="9.33203125" style="303"/>
    <col min="15873" max="15873" width="5.5" style="303" customWidth="1"/>
    <col min="15874" max="15874" width="28.83203125" style="303" customWidth="1"/>
    <col min="15875" max="15887" width="11.33203125" style="303" customWidth="1"/>
    <col min="15888" max="16128" width="9.33203125" style="303"/>
    <col min="16129" max="16129" width="5.5" style="303" customWidth="1"/>
    <col min="16130" max="16130" width="28.83203125" style="303" customWidth="1"/>
    <col min="16131" max="16143" width="11.33203125" style="303" customWidth="1"/>
    <col min="16144" max="16384" width="9.33203125" style="303"/>
  </cols>
  <sheetData>
    <row r="1" spans="1:15" ht="45.75" customHeight="1" x14ac:dyDescent="0.25">
      <c r="A1" s="1155" t="s">
        <v>717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  <c r="N1" s="1156"/>
      <c r="O1" s="1156"/>
    </row>
    <row r="2" spans="1:15" ht="12" customHeight="1" x14ac:dyDescent="0.25">
      <c r="N2" s="305"/>
      <c r="O2" s="306" t="s">
        <v>367</v>
      </c>
    </row>
    <row r="3" spans="1:15" s="304" customFormat="1" ht="31.5" customHeight="1" x14ac:dyDescent="0.25">
      <c r="A3" s="307" t="s">
        <v>361</v>
      </c>
      <c r="B3" s="308" t="s">
        <v>260</v>
      </c>
      <c r="C3" s="308" t="s">
        <v>454</v>
      </c>
      <c r="D3" s="308" t="s">
        <v>455</v>
      </c>
      <c r="E3" s="308" t="s">
        <v>456</v>
      </c>
      <c r="F3" s="308" t="s">
        <v>457</v>
      </c>
      <c r="G3" s="308" t="s">
        <v>458</v>
      </c>
      <c r="H3" s="308" t="s">
        <v>459</v>
      </c>
      <c r="I3" s="308" t="s">
        <v>460</v>
      </c>
      <c r="J3" s="308" t="s">
        <v>461</v>
      </c>
      <c r="K3" s="308" t="s">
        <v>462</v>
      </c>
      <c r="L3" s="308" t="s">
        <v>463</v>
      </c>
      <c r="M3" s="308" t="s">
        <v>464</v>
      </c>
      <c r="N3" s="308" t="s">
        <v>465</v>
      </c>
      <c r="O3" s="309" t="s">
        <v>466</v>
      </c>
    </row>
    <row r="4" spans="1:15" s="311" customFormat="1" ht="21" customHeight="1" x14ac:dyDescent="0.2">
      <c r="A4" s="310" t="s">
        <v>9</v>
      </c>
      <c r="B4" s="1157" t="s">
        <v>258</v>
      </c>
      <c r="C4" s="1157"/>
      <c r="D4" s="1157"/>
      <c r="E4" s="1157"/>
      <c r="F4" s="1157"/>
      <c r="G4" s="1157"/>
      <c r="H4" s="1157"/>
      <c r="I4" s="1157"/>
      <c r="J4" s="1157"/>
      <c r="K4" s="1157"/>
      <c r="L4" s="1157"/>
      <c r="M4" s="1157"/>
      <c r="N4" s="1157"/>
      <c r="O4" s="1158"/>
    </row>
    <row r="5" spans="1:15" s="316" customFormat="1" ht="21" customHeight="1" x14ac:dyDescent="0.2">
      <c r="A5" s="312" t="s">
        <v>12</v>
      </c>
      <c r="B5" s="313" t="s">
        <v>467</v>
      </c>
      <c r="C5" s="314">
        <f>'1.sz.mell.'!D22/12</f>
        <v>28468284.583333332</v>
      </c>
      <c r="D5" s="314">
        <f>C5</f>
        <v>28468284.583333332</v>
      </c>
      <c r="E5" s="314">
        <f t="shared" ref="E5:N5" si="0">D5</f>
        <v>28468284.583333332</v>
      </c>
      <c r="F5" s="314">
        <f t="shared" si="0"/>
        <v>28468284.583333332</v>
      </c>
      <c r="G5" s="314">
        <f t="shared" si="0"/>
        <v>28468284.583333332</v>
      </c>
      <c r="H5" s="314">
        <f t="shared" si="0"/>
        <v>28468284.583333332</v>
      </c>
      <c r="I5" s="314">
        <f t="shared" si="0"/>
        <v>28468284.583333332</v>
      </c>
      <c r="J5" s="314">
        <f t="shared" si="0"/>
        <v>28468284.583333332</v>
      </c>
      <c r="K5" s="314">
        <f t="shared" si="0"/>
        <v>28468284.583333332</v>
      </c>
      <c r="L5" s="314">
        <f t="shared" si="0"/>
        <v>28468284.583333332</v>
      </c>
      <c r="M5" s="314">
        <f t="shared" si="0"/>
        <v>28468284.583333332</v>
      </c>
      <c r="N5" s="314">
        <f t="shared" si="0"/>
        <v>28468284.583333332</v>
      </c>
      <c r="O5" s="315">
        <f>SUM(C5:N5)</f>
        <v>341619415</v>
      </c>
    </row>
    <row r="6" spans="1:15" s="316" customFormat="1" ht="21" customHeight="1" x14ac:dyDescent="0.2">
      <c r="A6" s="317" t="s">
        <v>15</v>
      </c>
      <c r="B6" s="318" t="s">
        <v>468</v>
      </c>
      <c r="C6" s="319">
        <f>'1.sz.mell.'!D31/12</f>
        <v>8210921.583333333</v>
      </c>
      <c r="D6" s="319">
        <f>C6</f>
        <v>8210921.583333333</v>
      </c>
      <c r="E6" s="319">
        <f t="shared" ref="E6:N6" si="1">D6</f>
        <v>8210921.583333333</v>
      </c>
      <c r="F6" s="319">
        <f t="shared" si="1"/>
        <v>8210921.583333333</v>
      </c>
      <c r="G6" s="319">
        <f t="shared" si="1"/>
        <v>8210921.583333333</v>
      </c>
      <c r="H6" s="319">
        <f t="shared" si="1"/>
        <v>8210921.583333333</v>
      </c>
      <c r="I6" s="319">
        <f t="shared" si="1"/>
        <v>8210921.583333333</v>
      </c>
      <c r="J6" s="319">
        <f t="shared" si="1"/>
        <v>8210921.583333333</v>
      </c>
      <c r="K6" s="319">
        <f t="shared" si="1"/>
        <v>8210921.583333333</v>
      </c>
      <c r="L6" s="319">
        <f t="shared" si="1"/>
        <v>8210921.583333333</v>
      </c>
      <c r="M6" s="319">
        <f t="shared" si="1"/>
        <v>8210921.583333333</v>
      </c>
      <c r="N6" s="319">
        <f t="shared" si="1"/>
        <v>8210921.583333333</v>
      </c>
      <c r="O6" s="320">
        <f>SUM(C6:N6)</f>
        <v>98531058.999999985</v>
      </c>
    </row>
    <row r="7" spans="1:15" s="316" customFormat="1" ht="21" customHeight="1" x14ac:dyDescent="0.2">
      <c r="A7" s="317" t="s">
        <v>18</v>
      </c>
      <c r="B7" s="321" t="s">
        <v>398</v>
      </c>
      <c r="C7" s="319">
        <f>('1.sz.mell.'!D45+'1.sz.mell.'!D57)/12</f>
        <v>8533166.666666666</v>
      </c>
      <c r="D7" s="319">
        <f>C7</f>
        <v>8533166.666666666</v>
      </c>
      <c r="E7" s="319">
        <f t="shared" ref="E7:N7" si="2">D7</f>
        <v>8533166.666666666</v>
      </c>
      <c r="F7" s="319">
        <f t="shared" si="2"/>
        <v>8533166.666666666</v>
      </c>
      <c r="G7" s="319">
        <f t="shared" si="2"/>
        <v>8533166.666666666</v>
      </c>
      <c r="H7" s="319">
        <f t="shared" si="2"/>
        <v>8533166.666666666</v>
      </c>
      <c r="I7" s="319">
        <f t="shared" si="2"/>
        <v>8533166.666666666</v>
      </c>
      <c r="J7" s="319">
        <f t="shared" si="2"/>
        <v>8533166.666666666</v>
      </c>
      <c r="K7" s="319">
        <f t="shared" si="2"/>
        <v>8533166.666666666</v>
      </c>
      <c r="L7" s="319">
        <f t="shared" si="2"/>
        <v>8533166.666666666</v>
      </c>
      <c r="M7" s="319">
        <f t="shared" si="2"/>
        <v>8533166.666666666</v>
      </c>
      <c r="N7" s="319">
        <f t="shared" si="2"/>
        <v>8533166.666666666</v>
      </c>
      <c r="O7" s="320">
        <f t="shared" ref="O7:O11" si="3">SUM(C7:N7)</f>
        <v>102398000.00000001</v>
      </c>
    </row>
    <row r="8" spans="1:15" s="316" customFormat="1" ht="21" customHeight="1" x14ac:dyDescent="0.2">
      <c r="A8" s="317" t="s">
        <v>21</v>
      </c>
      <c r="B8" s="321" t="s">
        <v>399</v>
      </c>
      <c r="C8" s="319"/>
      <c r="D8" s="319"/>
      <c r="E8" s="319">
        <v>240000</v>
      </c>
      <c r="F8" s="319"/>
      <c r="G8" s="319"/>
      <c r="H8" s="319">
        <v>10000000</v>
      </c>
      <c r="I8" s="319"/>
      <c r="J8" s="319">
        <v>3300000</v>
      </c>
      <c r="K8" s="319">
        <v>3300000</v>
      </c>
      <c r="L8" s="319"/>
      <c r="M8" s="319">
        <v>3400000</v>
      </c>
      <c r="N8" s="319"/>
      <c r="O8" s="320">
        <f t="shared" si="3"/>
        <v>20240000</v>
      </c>
    </row>
    <row r="9" spans="1:15" s="316" customFormat="1" ht="21" customHeight="1" x14ac:dyDescent="0.2">
      <c r="A9" s="317" t="s">
        <v>24</v>
      </c>
      <c r="B9" s="321" t="s">
        <v>469</v>
      </c>
      <c r="C9" s="319"/>
      <c r="D9" s="319"/>
      <c r="E9" s="319"/>
      <c r="F9" s="319"/>
      <c r="G9" s="319"/>
      <c r="H9" s="319"/>
      <c r="I9" s="319">
        <v>600000</v>
      </c>
      <c r="J9" s="319"/>
      <c r="K9" s="319"/>
      <c r="L9" s="319">
        <v>1600000</v>
      </c>
      <c r="M9" s="319"/>
      <c r="N9" s="319"/>
      <c r="O9" s="320">
        <f t="shared" si="3"/>
        <v>2200000</v>
      </c>
    </row>
    <row r="10" spans="1:15" s="316" customFormat="1" ht="21" customHeight="1" x14ac:dyDescent="0.2">
      <c r="A10" s="317" t="s">
        <v>27</v>
      </c>
      <c r="B10" s="321" t="s">
        <v>470</v>
      </c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20">
        <f t="shared" si="3"/>
        <v>0</v>
      </c>
    </row>
    <row r="11" spans="1:15" s="316" customFormat="1" ht="21" customHeight="1" x14ac:dyDescent="0.2">
      <c r="A11" s="322" t="s">
        <v>30</v>
      </c>
      <c r="B11" s="323" t="s">
        <v>471</v>
      </c>
      <c r="C11" s="324">
        <f>'1.sz.mell.'!D76</f>
        <v>57180355</v>
      </c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0">
        <f t="shared" si="3"/>
        <v>57180355</v>
      </c>
    </row>
    <row r="12" spans="1:15" s="311" customFormat="1" ht="21" customHeight="1" x14ac:dyDescent="0.2">
      <c r="A12" s="325" t="s">
        <v>33</v>
      </c>
      <c r="B12" s="326" t="s">
        <v>472</v>
      </c>
      <c r="C12" s="327">
        <f t="shared" ref="C12:N12" si="4">SUM(C5:C11)</f>
        <v>102392727.83333333</v>
      </c>
      <c r="D12" s="327">
        <f t="shared" si="4"/>
        <v>45212372.833333328</v>
      </c>
      <c r="E12" s="327">
        <f t="shared" si="4"/>
        <v>45452372.833333328</v>
      </c>
      <c r="F12" s="327">
        <f t="shared" si="4"/>
        <v>45212372.833333328</v>
      </c>
      <c r="G12" s="327">
        <f t="shared" si="4"/>
        <v>45212372.833333328</v>
      </c>
      <c r="H12" s="327">
        <f t="shared" si="4"/>
        <v>55212372.833333328</v>
      </c>
      <c r="I12" s="327">
        <f t="shared" si="4"/>
        <v>45812372.833333328</v>
      </c>
      <c r="J12" s="327">
        <f t="shared" si="4"/>
        <v>48512372.833333328</v>
      </c>
      <c r="K12" s="327">
        <f t="shared" si="4"/>
        <v>48512372.833333328</v>
      </c>
      <c r="L12" s="327">
        <f t="shared" si="4"/>
        <v>46812372.833333328</v>
      </c>
      <c r="M12" s="327">
        <f t="shared" si="4"/>
        <v>48612372.833333328</v>
      </c>
      <c r="N12" s="327">
        <f t="shared" si="4"/>
        <v>45212372.833333328</v>
      </c>
      <c r="O12" s="328">
        <f t="shared" ref="O12" si="5">SUM(C12:N12)</f>
        <v>622168828.99999988</v>
      </c>
    </row>
    <row r="13" spans="1:15" s="311" customFormat="1" ht="21" customHeight="1" x14ac:dyDescent="0.2">
      <c r="A13" s="310" t="s">
        <v>36</v>
      </c>
      <c r="B13" s="1157" t="s">
        <v>259</v>
      </c>
      <c r="C13" s="1157"/>
      <c r="D13" s="1157"/>
      <c r="E13" s="1157"/>
      <c r="F13" s="1157"/>
      <c r="G13" s="1157"/>
      <c r="H13" s="1157"/>
      <c r="I13" s="1157"/>
      <c r="J13" s="1157"/>
      <c r="K13" s="1157"/>
      <c r="L13" s="1157"/>
      <c r="M13" s="1157"/>
      <c r="N13" s="1157"/>
      <c r="O13" s="1158"/>
    </row>
    <row r="14" spans="1:15" s="316" customFormat="1" ht="21" customHeight="1" x14ac:dyDescent="0.2">
      <c r="A14" s="312" t="s">
        <v>38</v>
      </c>
      <c r="B14" s="313" t="s">
        <v>401</v>
      </c>
      <c r="C14" s="314">
        <f>'1.sz.mell.'!D82/12</f>
        <v>18576717.583333332</v>
      </c>
      <c r="D14" s="314">
        <f>C14</f>
        <v>18576717.583333332</v>
      </c>
      <c r="E14" s="314">
        <f t="shared" ref="E14:N14" si="6">D14</f>
        <v>18576717.583333332</v>
      </c>
      <c r="F14" s="314">
        <f t="shared" si="6"/>
        <v>18576717.583333332</v>
      </c>
      <c r="G14" s="314">
        <f t="shared" si="6"/>
        <v>18576717.583333332</v>
      </c>
      <c r="H14" s="314">
        <f t="shared" si="6"/>
        <v>18576717.583333332</v>
      </c>
      <c r="I14" s="314">
        <f t="shared" si="6"/>
        <v>18576717.583333332</v>
      </c>
      <c r="J14" s="314">
        <f t="shared" si="6"/>
        <v>18576717.583333332</v>
      </c>
      <c r="K14" s="314">
        <f t="shared" si="6"/>
        <v>18576717.583333332</v>
      </c>
      <c r="L14" s="314">
        <f t="shared" si="6"/>
        <v>18576717.583333332</v>
      </c>
      <c r="M14" s="314">
        <f t="shared" si="6"/>
        <v>18576717.583333332</v>
      </c>
      <c r="N14" s="314">
        <f t="shared" si="6"/>
        <v>18576717.583333332</v>
      </c>
      <c r="O14" s="315">
        <f>SUM(C14:N14)</f>
        <v>222920611.00000003</v>
      </c>
    </row>
    <row r="15" spans="1:15" s="316" customFormat="1" ht="24" customHeight="1" x14ac:dyDescent="0.2">
      <c r="A15" s="317" t="s">
        <v>40</v>
      </c>
      <c r="B15" s="318" t="s">
        <v>199</v>
      </c>
      <c r="C15" s="319">
        <f>'1.sz.mell.'!D83/12</f>
        <v>2946303.9352083332</v>
      </c>
      <c r="D15" s="319">
        <f t="shared" ref="D15:N19" si="7">C15</f>
        <v>2946303.9352083332</v>
      </c>
      <c r="E15" s="319">
        <f t="shared" si="7"/>
        <v>2946303.9352083332</v>
      </c>
      <c r="F15" s="319">
        <f t="shared" si="7"/>
        <v>2946303.9352083332</v>
      </c>
      <c r="G15" s="319">
        <f t="shared" si="7"/>
        <v>2946303.9352083332</v>
      </c>
      <c r="H15" s="319">
        <f t="shared" si="7"/>
        <v>2946303.9352083332</v>
      </c>
      <c r="I15" s="319">
        <f t="shared" si="7"/>
        <v>2946303.9352083332</v>
      </c>
      <c r="J15" s="319">
        <f t="shared" si="7"/>
        <v>2946303.9352083332</v>
      </c>
      <c r="K15" s="319">
        <f t="shared" si="7"/>
        <v>2946303.9352083332</v>
      </c>
      <c r="L15" s="319">
        <f t="shared" si="7"/>
        <v>2946303.9352083332</v>
      </c>
      <c r="M15" s="319">
        <f t="shared" si="7"/>
        <v>2946303.9352083332</v>
      </c>
      <c r="N15" s="319">
        <f t="shared" si="7"/>
        <v>2946303.9352083332</v>
      </c>
      <c r="O15" s="320">
        <f t="shared" ref="O15:O22" si="8">SUM(C15:N15)</f>
        <v>35355647.222499989</v>
      </c>
    </row>
    <row r="16" spans="1:15" s="316" customFormat="1" ht="21" customHeight="1" x14ac:dyDescent="0.2">
      <c r="A16" s="317" t="s">
        <v>42</v>
      </c>
      <c r="B16" s="321" t="s">
        <v>201</v>
      </c>
      <c r="C16" s="319">
        <f>'1.sz.mell.'!D84/12</f>
        <v>16053795.916666666</v>
      </c>
      <c r="D16" s="319">
        <f t="shared" si="7"/>
        <v>16053795.916666666</v>
      </c>
      <c r="E16" s="319">
        <f t="shared" si="7"/>
        <v>16053795.916666666</v>
      </c>
      <c r="F16" s="319">
        <f t="shared" si="7"/>
        <v>16053795.916666666</v>
      </c>
      <c r="G16" s="319">
        <f t="shared" si="7"/>
        <v>16053795.916666666</v>
      </c>
      <c r="H16" s="319">
        <f t="shared" si="7"/>
        <v>16053795.916666666</v>
      </c>
      <c r="I16" s="319">
        <f t="shared" si="7"/>
        <v>16053795.916666666</v>
      </c>
      <c r="J16" s="319">
        <f t="shared" si="7"/>
        <v>16053795.916666666</v>
      </c>
      <c r="K16" s="319">
        <f t="shared" si="7"/>
        <v>16053795.916666666</v>
      </c>
      <c r="L16" s="319">
        <f t="shared" si="7"/>
        <v>16053795.916666666</v>
      </c>
      <c r="M16" s="319">
        <f t="shared" si="7"/>
        <v>16053795.916666666</v>
      </c>
      <c r="N16" s="319">
        <f t="shared" si="7"/>
        <v>16053795.916666666</v>
      </c>
      <c r="O16" s="320">
        <f t="shared" si="8"/>
        <v>192645550.99999997</v>
      </c>
    </row>
    <row r="17" spans="1:15" s="316" customFormat="1" ht="21" customHeight="1" x14ac:dyDescent="0.2">
      <c r="A17" s="317" t="s">
        <v>44</v>
      </c>
      <c r="B17" s="321" t="s">
        <v>203</v>
      </c>
      <c r="C17" s="319">
        <f>'1.sz.mell.'!D85/12</f>
        <v>166666.66666666666</v>
      </c>
      <c r="D17" s="319">
        <f t="shared" si="7"/>
        <v>166666.66666666666</v>
      </c>
      <c r="E17" s="319">
        <f t="shared" si="7"/>
        <v>166666.66666666666</v>
      </c>
      <c r="F17" s="319">
        <f t="shared" si="7"/>
        <v>166666.66666666666</v>
      </c>
      <c r="G17" s="319">
        <f t="shared" si="7"/>
        <v>166666.66666666666</v>
      </c>
      <c r="H17" s="319">
        <f t="shared" si="7"/>
        <v>166666.66666666666</v>
      </c>
      <c r="I17" s="319">
        <f t="shared" si="7"/>
        <v>166666.66666666666</v>
      </c>
      <c r="J17" s="319">
        <f t="shared" si="7"/>
        <v>166666.66666666666</v>
      </c>
      <c r="K17" s="319">
        <f t="shared" si="7"/>
        <v>166666.66666666666</v>
      </c>
      <c r="L17" s="319">
        <f t="shared" si="7"/>
        <v>166666.66666666666</v>
      </c>
      <c r="M17" s="319">
        <f t="shared" si="7"/>
        <v>166666.66666666666</v>
      </c>
      <c r="N17" s="319">
        <f t="shared" si="7"/>
        <v>166666.66666666666</v>
      </c>
      <c r="O17" s="320">
        <f t="shared" si="8"/>
        <v>2000000.0000000002</v>
      </c>
    </row>
    <row r="18" spans="1:15" s="316" customFormat="1" ht="21" customHeight="1" x14ac:dyDescent="0.2">
      <c r="A18" s="317" t="s">
        <v>46</v>
      </c>
      <c r="B18" s="321" t="s">
        <v>205</v>
      </c>
      <c r="C18" s="319"/>
      <c r="D18" s="319">
        <v>893980</v>
      </c>
      <c r="E18" s="319">
        <f>5000000+888488</f>
        <v>5888488</v>
      </c>
      <c r="F18" s="319">
        <v>888488</v>
      </c>
      <c r="G18" s="319">
        <v>888488</v>
      </c>
      <c r="H18" s="319">
        <f>5400000+888488</f>
        <v>6288488</v>
      </c>
      <c r="I18" s="319">
        <v>888488.2</v>
      </c>
      <c r="J18" s="319">
        <v>888488.2</v>
      </c>
      <c r="K18" s="319">
        <f>1000000+888488</f>
        <v>1888488</v>
      </c>
      <c r="L18" s="319">
        <v>888488.2</v>
      </c>
      <c r="M18" s="319">
        <v>888488.2</v>
      </c>
      <c r="N18" s="319">
        <v>888488.2</v>
      </c>
      <c r="O18" s="320">
        <f t="shared" si="8"/>
        <v>21178860.999999996</v>
      </c>
    </row>
    <row r="19" spans="1:15" s="316" customFormat="1" ht="21" customHeight="1" x14ac:dyDescent="0.2">
      <c r="A19" s="317" t="s">
        <v>48</v>
      </c>
      <c r="B19" s="321" t="s">
        <v>224</v>
      </c>
      <c r="C19" s="319">
        <f>'1.sz.mell.'!D97/12</f>
        <v>9449927.916666666</v>
      </c>
      <c r="D19" s="319">
        <f>C19</f>
        <v>9449927.916666666</v>
      </c>
      <c r="E19" s="319">
        <f t="shared" si="7"/>
        <v>9449927.916666666</v>
      </c>
      <c r="F19" s="319">
        <f t="shared" si="7"/>
        <v>9449927.916666666</v>
      </c>
      <c r="G19" s="319">
        <f>F19</f>
        <v>9449927.916666666</v>
      </c>
      <c r="H19" s="319">
        <f>F19</f>
        <v>9449927.916666666</v>
      </c>
      <c r="I19" s="319">
        <f t="shared" si="7"/>
        <v>9449927.916666666</v>
      </c>
      <c r="J19" s="319">
        <f t="shared" si="7"/>
        <v>9449927.916666666</v>
      </c>
      <c r="K19" s="319">
        <f t="shared" si="7"/>
        <v>9449927.916666666</v>
      </c>
      <c r="L19" s="319">
        <f t="shared" si="7"/>
        <v>9449927.916666666</v>
      </c>
      <c r="M19" s="319">
        <f t="shared" si="7"/>
        <v>9449927.916666666</v>
      </c>
      <c r="N19" s="319">
        <f t="shared" si="7"/>
        <v>9449927.916666666</v>
      </c>
      <c r="O19" s="320">
        <f>SUM(C19:N19)</f>
        <v>113399135.00000001</v>
      </c>
    </row>
    <row r="20" spans="1:15" s="316" customFormat="1" ht="21" customHeight="1" x14ac:dyDescent="0.2">
      <c r="A20" s="317" t="s">
        <v>50</v>
      </c>
      <c r="B20" s="318" t="s">
        <v>226</v>
      </c>
      <c r="C20" s="319">
        <f>'1.sz.mell.'!D98/12</f>
        <v>2421972.3333333335</v>
      </c>
      <c r="D20" s="319">
        <f>C20</f>
        <v>2421972.3333333335</v>
      </c>
      <c r="E20" s="319">
        <f t="shared" ref="E20:M20" si="9">D20</f>
        <v>2421972.3333333335</v>
      </c>
      <c r="F20" s="319">
        <f t="shared" si="9"/>
        <v>2421972.3333333335</v>
      </c>
      <c r="G20" s="319">
        <f t="shared" si="9"/>
        <v>2421972.3333333335</v>
      </c>
      <c r="H20" s="319">
        <f t="shared" si="9"/>
        <v>2421972.3333333335</v>
      </c>
      <c r="I20" s="319">
        <f t="shared" si="9"/>
        <v>2421972.3333333335</v>
      </c>
      <c r="J20" s="319">
        <f t="shared" si="9"/>
        <v>2421972.3333333335</v>
      </c>
      <c r="K20" s="319">
        <f t="shared" si="9"/>
        <v>2421972.3333333335</v>
      </c>
      <c r="L20" s="319">
        <f t="shared" si="9"/>
        <v>2421972.3333333335</v>
      </c>
      <c r="M20" s="319">
        <f t="shared" si="9"/>
        <v>2421972.3333333335</v>
      </c>
      <c r="N20" s="319">
        <f>M20</f>
        <v>2421972.3333333335</v>
      </c>
      <c r="O20" s="320">
        <f t="shared" si="8"/>
        <v>29063667.999999996</v>
      </c>
    </row>
    <row r="21" spans="1:15" s="316" customFormat="1" ht="21" customHeight="1" x14ac:dyDescent="0.2">
      <c r="A21" s="317" t="s">
        <v>53</v>
      </c>
      <c r="B21" s="321" t="s">
        <v>228</v>
      </c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20">
        <f t="shared" si="8"/>
        <v>0</v>
      </c>
    </row>
    <row r="22" spans="1:15" s="316" customFormat="1" ht="21" customHeight="1" x14ac:dyDescent="0.2">
      <c r="A22" s="329" t="s">
        <v>63</v>
      </c>
      <c r="B22" s="330" t="s">
        <v>402</v>
      </c>
      <c r="C22" s="319">
        <f>'1.sz.mell.'!D110</f>
        <v>5605355</v>
      </c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2">
        <f t="shared" si="8"/>
        <v>5605355</v>
      </c>
    </row>
    <row r="23" spans="1:15" s="311" customFormat="1" ht="21" customHeight="1" x14ac:dyDescent="0.2">
      <c r="A23" s="333" t="s">
        <v>65</v>
      </c>
      <c r="B23" s="326" t="s">
        <v>388</v>
      </c>
      <c r="C23" s="327">
        <f t="shared" ref="C23:N23" si="10">SUM(C14:C22)</f>
        <v>55220739.351874992</v>
      </c>
      <c r="D23" s="327">
        <f t="shared" si="10"/>
        <v>50509364.351874992</v>
      </c>
      <c r="E23" s="327">
        <f t="shared" si="10"/>
        <v>55503872.351874992</v>
      </c>
      <c r="F23" s="327">
        <f t="shared" si="10"/>
        <v>50503872.351874992</v>
      </c>
      <c r="G23" s="327">
        <f t="shared" si="10"/>
        <v>50503872.351874992</v>
      </c>
      <c r="H23" s="327">
        <f t="shared" si="10"/>
        <v>55903872.351874992</v>
      </c>
      <c r="I23" s="327">
        <f t="shared" si="10"/>
        <v>50503872.551874995</v>
      </c>
      <c r="J23" s="327">
        <f t="shared" si="10"/>
        <v>50503872.551874995</v>
      </c>
      <c r="K23" s="327">
        <f t="shared" si="10"/>
        <v>51503872.351874992</v>
      </c>
      <c r="L23" s="327">
        <f t="shared" si="10"/>
        <v>50503872.551874995</v>
      </c>
      <c r="M23" s="327">
        <f t="shared" si="10"/>
        <v>50503872.551874995</v>
      </c>
      <c r="N23" s="327">
        <f t="shared" si="10"/>
        <v>50503872.551874995</v>
      </c>
      <c r="O23" s="328">
        <f t="shared" ref="O23" si="11">SUM(C23:N23)</f>
        <v>622168828.22249997</v>
      </c>
    </row>
    <row r="24" spans="1:15" ht="21" customHeight="1" x14ac:dyDescent="0.25">
      <c r="A24" s="334" t="s">
        <v>67</v>
      </c>
      <c r="B24" s="335" t="s">
        <v>473</v>
      </c>
      <c r="C24" s="336">
        <f t="shared" ref="C24:M24" si="12">C12-C23</f>
        <v>47171988.481458336</v>
      </c>
      <c r="D24" s="336">
        <f t="shared" si="12"/>
        <v>-5296991.5185416639</v>
      </c>
      <c r="E24" s="336">
        <f t="shared" si="12"/>
        <v>-10051499.518541664</v>
      </c>
      <c r="F24" s="336">
        <f t="shared" si="12"/>
        <v>-5291499.5185416639</v>
      </c>
      <c r="G24" s="336">
        <f t="shared" si="12"/>
        <v>-5291499.5185416639</v>
      </c>
      <c r="H24" s="336">
        <f t="shared" si="12"/>
        <v>-691499.51854166389</v>
      </c>
      <c r="I24" s="336">
        <f t="shared" si="12"/>
        <v>-4691499.7185416669</v>
      </c>
      <c r="J24" s="336">
        <f t="shared" si="12"/>
        <v>-1991499.7185416669</v>
      </c>
      <c r="K24" s="336">
        <f>K12-K23-1</f>
        <v>-2991500.5185416639</v>
      </c>
      <c r="L24" s="336">
        <f t="shared" si="12"/>
        <v>-3691499.7185416669</v>
      </c>
      <c r="M24" s="336">
        <f t="shared" si="12"/>
        <v>-1891499.7185416669</v>
      </c>
      <c r="N24" s="336">
        <f>N12-N23</f>
        <v>-5291499.7185416669</v>
      </c>
      <c r="O24" s="337">
        <f>SUM(C24:N24)</f>
        <v>-0.22249998152256012</v>
      </c>
    </row>
    <row r="25" spans="1:15" x14ac:dyDescent="0.25">
      <c r="A25" s="338"/>
    </row>
    <row r="26" spans="1:15" s="970" customFormat="1" ht="12.75" x14ac:dyDescent="0.2">
      <c r="A26" s="969"/>
      <c r="C26" s="971"/>
      <c r="D26" s="971"/>
      <c r="E26" s="971"/>
      <c r="F26" s="971"/>
      <c r="G26" s="971"/>
      <c r="H26" s="971"/>
      <c r="I26" s="971"/>
      <c r="J26" s="971"/>
      <c r="K26" s="971"/>
      <c r="L26" s="971"/>
      <c r="M26" s="971"/>
      <c r="N26" s="971"/>
      <c r="O26" s="969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13. melléklet a ....../2019. (......)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8"/>
  <sheetViews>
    <sheetView zoomScaleNormal="100" workbookViewId="0">
      <selection activeCell="I18" sqref="I18"/>
    </sheetView>
  </sheetViews>
  <sheetFormatPr defaultRowHeight="12.75" x14ac:dyDescent="0.2"/>
  <cols>
    <col min="1" max="1" width="5.83203125" style="378" customWidth="1"/>
    <col min="2" max="2" width="15.33203125" style="235" customWidth="1"/>
    <col min="3" max="4" width="9.5" style="235" customWidth="1"/>
    <col min="5" max="5" width="22.1640625" style="235" customWidth="1"/>
    <col min="6" max="7" width="9.33203125" style="235"/>
    <col min="8" max="8" width="23.5" style="235" customWidth="1"/>
    <col min="9" max="9" width="23.6640625" style="235" customWidth="1"/>
    <col min="10" max="10" width="9.33203125" style="235"/>
    <col min="11" max="11" width="13.5" style="235" customWidth="1"/>
    <col min="12" max="256" width="9.33203125" style="235"/>
    <col min="257" max="257" width="5.83203125" style="235" customWidth="1"/>
    <col min="258" max="258" width="54.83203125" style="235" customWidth="1"/>
    <col min="259" max="260" width="17.6640625" style="235" customWidth="1"/>
    <col min="261" max="512" width="9.33203125" style="235"/>
    <col min="513" max="513" width="5.83203125" style="235" customWidth="1"/>
    <col min="514" max="514" width="54.83203125" style="235" customWidth="1"/>
    <col min="515" max="516" width="17.6640625" style="235" customWidth="1"/>
    <col min="517" max="768" width="9.33203125" style="235"/>
    <col min="769" max="769" width="5.83203125" style="235" customWidth="1"/>
    <col min="770" max="770" width="54.83203125" style="235" customWidth="1"/>
    <col min="771" max="772" width="17.6640625" style="235" customWidth="1"/>
    <col min="773" max="1024" width="9.33203125" style="235"/>
    <col min="1025" max="1025" width="5.83203125" style="235" customWidth="1"/>
    <col min="1026" max="1026" width="54.83203125" style="235" customWidth="1"/>
    <col min="1027" max="1028" width="17.6640625" style="235" customWidth="1"/>
    <col min="1029" max="1280" width="9.33203125" style="235"/>
    <col min="1281" max="1281" width="5.83203125" style="235" customWidth="1"/>
    <col min="1282" max="1282" width="54.83203125" style="235" customWidth="1"/>
    <col min="1283" max="1284" width="17.6640625" style="235" customWidth="1"/>
    <col min="1285" max="1536" width="9.33203125" style="235"/>
    <col min="1537" max="1537" width="5.83203125" style="235" customWidth="1"/>
    <col min="1538" max="1538" width="54.83203125" style="235" customWidth="1"/>
    <col min="1539" max="1540" width="17.6640625" style="235" customWidth="1"/>
    <col min="1541" max="1792" width="9.33203125" style="235"/>
    <col min="1793" max="1793" width="5.83203125" style="235" customWidth="1"/>
    <col min="1794" max="1794" width="54.83203125" style="235" customWidth="1"/>
    <col min="1795" max="1796" width="17.6640625" style="235" customWidth="1"/>
    <col min="1797" max="2048" width="9.33203125" style="235"/>
    <col min="2049" max="2049" width="5.83203125" style="235" customWidth="1"/>
    <col min="2050" max="2050" width="54.83203125" style="235" customWidth="1"/>
    <col min="2051" max="2052" width="17.6640625" style="235" customWidth="1"/>
    <col min="2053" max="2304" width="9.33203125" style="235"/>
    <col min="2305" max="2305" width="5.83203125" style="235" customWidth="1"/>
    <col min="2306" max="2306" width="54.83203125" style="235" customWidth="1"/>
    <col min="2307" max="2308" width="17.6640625" style="235" customWidth="1"/>
    <col min="2309" max="2560" width="9.33203125" style="235"/>
    <col min="2561" max="2561" width="5.83203125" style="235" customWidth="1"/>
    <col min="2562" max="2562" width="54.83203125" style="235" customWidth="1"/>
    <col min="2563" max="2564" width="17.6640625" style="235" customWidth="1"/>
    <col min="2565" max="2816" width="9.33203125" style="235"/>
    <col min="2817" max="2817" width="5.83203125" style="235" customWidth="1"/>
    <col min="2818" max="2818" width="54.83203125" style="235" customWidth="1"/>
    <col min="2819" max="2820" width="17.6640625" style="235" customWidth="1"/>
    <col min="2821" max="3072" width="9.33203125" style="235"/>
    <col min="3073" max="3073" width="5.83203125" style="235" customWidth="1"/>
    <col min="3074" max="3074" width="54.83203125" style="235" customWidth="1"/>
    <col min="3075" max="3076" width="17.6640625" style="235" customWidth="1"/>
    <col min="3077" max="3328" width="9.33203125" style="235"/>
    <col min="3329" max="3329" width="5.83203125" style="235" customWidth="1"/>
    <col min="3330" max="3330" width="54.83203125" style="235" customWidth="1"/>
    <col min="3331" max="3332" width="17.6640625" style="235" customWidth="1"/>
    <col min="3333" max="3584" width="9.33203125" style="235"/>
    <col min="3585" max="3585" width="5.83203125" style="235" customWidth="1"/>
    <col min="3586" max="3586" width="54.83203125" style="235" customWidth="1"/>
    <col min="3587" max="3588" width="17.6640625" style="235" customWidth="1"/>
    <col min="3589" max="3840" width="9.33203125" style="235"/>
    <col min="3841" max="3841" width="5.83203125" style="235" customWidth="1"/>
    <col min="3842" max="3842" width="54.83203125" style="235" customWidth="1"/>
    <col min="3843" max="3844" width="17.6640625" style="235" customWidth="1"/>
    <col min="3845" max="4096" width="9.33203125" style="235"/>
    <col min="4097" max="4097" width="5.83203125" style="235" customWidth="1"/>
    <col min="4098" max="4098" width="54.83203125" style="235" customWidth="1"/>
    <col min="4099" max="4100" width="17.6640625" style="235" customWidth="1"/>
    <col min="4101" max="4352" width="9.33203125" style="235"/>
    <col min="4353" max="4353" width="5.83203125" style="235" customWidth="1"/>
    <col min="4354" max="4354" width="54.83203125" style="235" customWidth="1"/>
    <col min="4355" max="4356" width="17.6640625" style="235" customWidth="1"/>
    <col min="4357" max="4608" width="9.33203125" style="235"/>
    <col min="4609" max="4609" width="5.83203125" style="235" customWidth="1"/>
    <col min="4610" max="4610" width="54.83203125" style="235" customWidth="1"/>
    <col min="4611" max="4612" width="17.6640625" style="235" customWidth="1"/>
    <col min="4613" max="4864" width="9.33203125" style="235"/>
    <col min="4865" max="4865" width="5.83203125" style="235" customWidth="1"/>
    <col min="4866" max="4866" width="54.83203125" style="235" customWidth="1"/>
    <col min="4867" max="4868" width="17.6640625" style="235" customWidth="1"/>
    <col min="4869" max="5120" width="9.33203125" style="235"/>
    <col min="5121" max="5121" width="5.83203125" style="235" customWidth="1"/>
    <col min="5122" max="5122" width="54.83203125" style="235" customWidth="1"/>
    <col min="5123" max="5124" width="17.6640625" style="235" customWidth="1"/>
    <col min="5125" max="5376" width="9.33203125" style="235"/>
    <col min="5377" max="5377" width="5.83203125" style="235" customWidth="1"/>
    <col min="5378" max="5378" width="54.83203125" style="235" customWidth="1"/>
    <col min="5379" max="5380" width="17.6640625" style="235" customWidth="1"/>
    <col min="5381" max="5632" width="9.33203125" style="235"/>
    <col min="5633" max="5633" width="5.83203125" style="235" customWidth="1"/>
    <col min="5634" max="5634" width="54.83203125" style="235" customWidth="1"/>
    <col min="5635" max="5636" width="17.6640625" style="235" customWidth="1"/>
    <col min="5637" max="5888" width="9.33203125" style="235"/>
    <col min="5889" max="5889" width="5.83203125" style="235" customWidth="1"/>
    <col min="5890" max="5890" width="54.83203125" style="235" customWidth="1"/>
    <col min="5891" max="5892" width="17.6640625" style="235" customWidth="1"/>
    <col min="5893" max="6144" width="9.33203125" style="235"/>
    <col min="6145" max="6145" width="5.83203125" style="235" customWidth="1"/>
    <col min="6146" max="6146" width="54.83203125" style="235" customWidth="1"/>
    <col min="6147" max="6148" width="17.6640625" style="235" customWidth="1"/>
    <col min="6149" max="6400" width="9.33203125" style="235"/>
    <col min="6401" max="6401" width="5.83203125" style="235" customWidth="1"/>
    <col min="6402" max="6402" width="54.83203125" style="235" customWidth="1"/>
    <col min="6403" max="6404" width="17.6640625" style="235" customWidth="1"/>
    <col min="6405" max="6656" width="9.33203125" style="235"/>
    <col min="6657" max="6657" width="5.83203125" style="235" customWidth="1"/>
    <col min="6658" max="6658" width="54.83203125" style="235" customWidth="1"/>
    <col min="6659" max="6660" width="17.6640625" style="235" customWidth="1"/>
    <col min="6661" max="6912" width="9.33203125" style="235"/>
    <col min="6913" max="6913" width="5.83203125" style="235" customWidth="1"/>
    <col min="6914" max="6914" width="54.83203125" style="235" customWidth="1"/>
    <col min="6915" max="6916" width="17.6640625" style="235" customWidth="1"/>
    <col min="6917" max="7168" width="9.33203125" style="235"/>
    <col min="7169" max="7169" width="5.83203125" style="235" customWidth="1"/>
    <col min="7170" max="7170" width="54.83203125" style="235" customWidth="1"/>
    <col min="7171" max="7172" width="17.6640625" style="235" customWidth="1"/>
    <col min="7173" max="7424" width="9.33203125" style="235"/>
    <col min="7425" max="7425" width="5.83203125" style="235" customWidth="1"/>
    <col min="7426" max="7426" width="54.83203125" style="235" customWidth="1"/>
    <col min="7427" max="7428" width="17.6640625" style="235" customWidth="1"/>
    <col min="7429" max="7680" width="9.33203125" style="235"/>
    <col min="7681" max="7681" width="5.83203125" style="235" customWidth="1"/>
    <col min="7682" max="7682" width="54.83203125" style="235" customWidth="1"/>
    <col min="7683" max="7684" width="17.6640625" style="235" customWidth="1"/>
    <col min="7685" max="7936" width="9.33203125" style="235"/>
    <col min="7937" max="7937" width="5.83203125" style="235" customWidth="1"/>
    <col min="7938" max="7938" width="54.83203125" style="235" customWidth="1"/>
    <col min="7939" max="7940" width="17.6640625" style="235" customWidth="1"/>
    <col min="7941" max="8192" width="9.33203125" style="235"/>
    <col min="8193" max="8193" width="5.83203125" style="235" customWidth="1"/>
    <col min="8194" max="8194" width="54.83203125" style="235" customWidth="1"/>
    <col min="8195" max="8196" width="17.6640625" style="235" customWidth="1"/>
    <col min="8197" max="8448" width="9.33203125" style="235"/>
    <col min="8449" max="8449" width="5.83203125" style="235" customWidth="1"/>
    <col min="8450" max="8450" width="54.83203125" style="235" customWidth="1"/>
    <col min="8451" max="8452" width="17.6640625" style="235" customWidth="1"/>
    <col min="8453" max="8704" width="9.33203125" style="235"/>
    <col min="8705" max="8705" width="5.83203125" style="235" customWidth="1"/>
    <col min="8706" max="8706" width="54.83203125" style="235" customWidth="1"/>
    <col min="8707" max="8708" width="17.6640625" style="235" customWidth="1"/>
    <col min="8709" max="8960" width="9.33203125" style="235"/>
    <col min="8961" max="8961" width="5.83203125" style="235" customWidth="1"/>
    <col min="8962" max="8962" width="54.83203125" style="235" customWidth="1"/>
    <col min="8963" max="8964" width="17.6640625" style="235" customWidth="1"/>
    <col min="8965" max="9216" width="9.33203125" style="235"/>
    <col min="9217" max="9217" width="5.83203125" style="235" customWidth="1"/>
    <col min="9218" max="9218" width="54.83203125" style="235" customWidth="1"/>
    <col min="9219" max="9220" width="17.6640625" style="235" customWidth="1"/>
    <col min="9221" max="9472" width="9.33203125" style="235"/>
    <col min="9473" max="9473" width="5.83203125" style="235" customWidth="1"/>
    <col min="9474" max="9474" width="54.83203125" style="235" customWidth="1"/>
    <col min="9475" max="9476" width="17.6640625" style="235" customWidth="1"/>
    <col min="9477" max="9728" width="9.33203125" style="235"/>
    <col min="9729" max="9729" width="5.83203125" style="235" customWidth="1"/>
    <col min="9730" max="9730" width="54.83203125" style="235" customWidth="1"/>
    <col min="9731" max="9732" width="17.6640625" style="235" customWidth="1"/>
    <col min="9733" max="9984" width="9.33203125" style="235"/>
    <col min="9985" max="9985" width="5.83203125" style="235" customWidth="1"/>
    <col min="9986" max="9986" width="54.83203125" style="235" customWidth="1"/>
    <col min="9987" max="9988" width="17.6640625" style="235" customWidth="1"/>
    <col min="9989" max="10240" width="9.33203125" style="235"/>
    <col min="10241" max="10241" width="5.83203125" style="235" customWidth="1"/>
    <col min="10242" max="10242" width="54.83203125" style="235" customWidth="1"/>
    <col min="10243" max="10244" width="17.6640625" style="235" customWidth="1"/>
    <col min="10245" max="10496" width="9.33203125" style="235"/>
    <col min="10497" max="10497" width="5.83203125" style="235" customWidth="1"/>
    <col min="10498" max="10498" width="54.83203125" style="235" customWidth="1"/>
    <col min="10499" max="10500" width="17.6640625" style="235" customWidth="1"/>
    <col min="10501" max="10752" width="9.33203125" style="235"/>
    <col min="10753" max="10753" width="5.83203125" style="235" customWidth="1"/>
    <col min="10754" max="10754" width="54.83203125" style="235" customWidth="1"/>
    <col min="10755" max="10756" width="17.6640625" style="235" customWidth="1"/>
    <col min="10757" max="11008" width="9.33203125" style="235"/>
    <col min="11009" max="11009" width="5.83203125" style="235" customWidth="1"/>
    <col min="11010" max="11010" width="54.83203125" style="235" customWidth="1"/>
    <col min="11011" max="11012" width="17.6640625" style="235" customWidth="1"/>
    <col min="11013" max="11264" width="9.33203125" style="235"/>
    <col min="11265" max="11265" width="5.83203125" style="235" customWidth="1"/>
    <col min="11266" max="11266" width="54.83203125" style="235" customWidth="1"/>
    <col min="11267" max="11268" width="17.6640625" style="235" customWidth="1"/>
    <col min="11269" max="11520" width="9.33203125" style="235"/>
    <col min="11521" max="11521" width="5.83203125" style="235" customWidth="1"/>
    <col min="11522" max="11522" width="54.83203125" style="235" customWidth="1"/>
    <col min="11523" max="11524" width="17.6640625" style="235" customWidth="1"/>
    <col min="11525" max="11776" width="9.33203125" style="235"/>
    <col min="11777" max="11777" width="5.83203125" style="235" customWidth="1"/>
    <col min="11778" max="11778" width="54.83203125" style="235" customWidth="1"/>
    <col min="11779" max="11780" width="17.6640625" style="235" customWidth="1"/>
    <col min="11781" max="12032" width="9.33203125" style="235"/>
    <col min="12033" max="12033" width="5.83203125" style="235" customWidth="1"/>
    <col min="12034" max="12034" width="54.83203125" style="235" customWidth="1"/>
    <col min="12035" max="12036" width="17.6640625" style="235" customWidth="1"/>
    <col min="12037" max="12288" width="9.33203125" style="235"/>
    <col min="12289" max="12289" width="5.83203125" style="235" customWidth="1"/>
    <col min="12290" max="12290" width="54.83203125" style="235" customWidth="1"/>
    <col min="12291" max="12292" width="17.6640625" style="235" customWidth="1"/>
    <col min="12293" max="12544" width="9.33203125" style="235"/>
    <col min="12545" max="12545" width="5.83203125" style="235" customWidth="1"/>
    <col min="12546" max="12546" width="54.83203125" style="235" customWidth="1"/>
    <col min="12547" max="12548" width="17.6640625" style="235" customWidth="1"/>
    <col min="12549" max="12800" width="9.33203125" style="235"/>
    <col min="12801" max="12801" width="5.83203125" style="235" customWidth="1"/>
    <col min="12802" max="12802" width="54.83203125" style="235" customWidth="1"/>
    <col min="12803" max="12804" width="17.6640625" style="235" customWidth="1"/>
    <col min="12805" max="13056" width="9.33203125" style="235"/>
    <col min="13057" max="13057" width="5.83203125" style="235" customWidth="1"/>
    <col min="13058" max="13058" width="54.83203125" style="235" customWidth="1"/>
    <col min="13059" max="13060" width="17.6640625" style="235" customWidth="1"/>
    <col min="13061" max="13312" width="9.33203125" style="235"/>
    <col min="13313" max="13313" width="5.83203125" style="235" customWidth="1"/>
    <col min="13314" max="13314" width="54.83203125" style="235" customWidth="1"/>
    <col min="13315" max="13316" width="17.6640625" style="235" customWidth="1"/>
    <col min="13317" max="13568" width="9.33203125" style="235"/>
    <col min="13569" max="13569" width="5.83203125" style="235" customWidth="1"/>
    <col min="13570" max="13570" width="54.83203125" style="235" customWidth="1"/>
    <col min="13571" max="13572" width="17.6640625" style="235" customWidth="1"/>
    <col min="13573" max="13824" width="9.33203125" style="235"/>
    <col min="13825" max="13825" width="5.83203125" style="235" customWidth="1"/>
    <col min="13826" max="13826" width="54.83203125" style="235" customWidth="1"/>
    <col min="13827" max="13828" width="17.6640625" style="235" customWidth="1"/>
    <col min="13829" max="14080" width="9.33203125" style="235"/>
    <col min="14081" max="14081" width="5.83203125" style="235" customWidth="1"/>
    <col min="14082" max="14082" width="54.83203125" style="235" customWidth="1"/>
    <col min="14083" max="14084" width="17.6640625" style="235" customWidth="1"/>
    <col min="14085" max="14336" width="9.33203125" style="235"/>
    <col min="14337" max="14337" width="5.83203125" style="235" customWidth="1"/>
    <col min="14338" max="14338" width="54.83203125" style="235" customWidth="1"/>
    <col min="14339" max="14340" width="17.6640625" style="235" customWidth="1"/>
    <col min="14341" max="14592" width="9.33203125" style="235"/>
    <col min="14593" max="14593" width="5.83203125" style="235" customWidth="1"/>
    <col min="14594" max="14594" width="54.83203125" style="235" customWidth="1"/>
    <col min="14595" max="14596" width="17.6640625" style="235" customWidth="1"/>
    <col min="14597" max="14848" width="9.33203125" style="235"/>
    <col min="14849" max="14849" width="5.83203125" style="235" customWidth="1"/>
    <col min="14850" max="14850" width="54.83203125" style="235" customWidth="1"/>
    <col min="14851" max="14852" width="17.6640625" style="235" customWidth="1"/>
    <col min="14853" max="15104" width="9.33203125" style="235"/>
    <col min="15105" max="15105" width="5.83203125" style="235" customWidth="1"/>
    <col min="15106" max="15106" width="54.83203125" style="235" customWidth="1"/>
    <col min="15107" max="15108" width="17.6640625" style="235" customWidth="1"/>
    <col min="15109" max="15360" width="9.33203125" style="235"/>
    <col min="15361" max="15361" width="5.83203125" style="235" customWidth="1"/>
    <col min="15362" max="15362" width="54.83203125" style="235" customWidth="1"/>
    <col min="15363" max="15364" width="17.6640625" style="235" customWidth="1"/>
    <col min="15365" max="15616" width="9.33203125" style="235"/>
    <col min="15617" max="15617" width="5.83203125" style="235" customWidth="1"/>
    <col min="15618" max="15618" width="54.83203125" style="235" customWidth="1"/>
    <col min="15619" max="15620" width="17.6640625" style="235" customWidth="1"/>
    <col min="15621" max="15872" width="9.33203125" style="235"/>
    <col min="15873" max="15873" width="5.83203125" style="235" customWidth="1"/>
    <col min="15874" max="15874" width="54.83203125" style="235" customWidth="1"/>
    <col min="15875" max="15876" width="17.6640625" style="235" customWidth="1"/>
    <col min="15877" max="16128" width="9.33203125" style="235"/>
    <col min="16129" max="16129" width="5.83203125" style="235" customWidth="1"/>
    <col min="16130" max="16130" width="54.83203125" style="235" customWidth="1"/>
    <col min="16131" max="16132" width="17.6640625" style="235" customWidth="1"/>
    <col min="16133" max="16384" width="9.33203125" style="235"/>
  </cols>
  <sheetData>
    <row r="1" spans="1:11" ht="44.25" customHeight="1" x14ac:dyDescent="0.2">
      <c r="A1" s="1159" t="s">
        <v>718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</row>
    <row r="2" spans="1:11" x14ac:dyDescent="0.2">
      <c r="A2" s="499"/>
      <c r="B2" s="499"/>
      <c r="C2" s="499"/>
      <c r="D2" s="499"/>
      <c r="E2" s="499"/>
      <c r="F2" s="499"/>
      <c r="G2" s="499"/>
      <c r="H2" s="499"/>
      <c r="I2" s="499"/>
      <c r="J2" s="1160" t="s">
        <v>1</v>
      </c>
      <c r="K2" s="1160"/>
    </row>
    <row r="3" spans="1:11" ht="27" customHeight="1" x14ac:dyDescent="0.2">
      <c r="A3" s="1161" t="s">
        <v>361</v>
      </c>
      <c r="B3" s="1163" t="s">
        <v>552</v>
      </c>
      <c r="C3" s="1163"/>
      <c r="D3" s="1163"/>
      <c r="E3" s="1163" t="s">
        <v>553</v>
      </c>
      <c r="F3" s="1163"/>
      <c r="G3" s="1163"/>
      <c r="H3" s="1163" t="s">
        <v>554</v>
      </c>
      <c r="I3" s="1163"/>
      <c r="J3" s="1163"/>
      <c r="K3" s="1164" t="s">
        <v>362</v>
      </c>
    </row>
    <row r="4" spans="1:11" ht="25.5" x14ac:dyDescent="0.2">
      <c r="A4" s="1162"/>
      <c r="B4" s="500" t="s">
        <v>555</v>
      </c>
      <c r="C4" s="500" t="s">
        <v>556</v>
      </c>
      <c r="D4" s="500" t="s">
        <v>557</v>
      </c>
      <c r="E4" s="500" t="s">
        <v>555</v>
      </c>
      <c r="F4" s="500" t="s">
        <v>556</v>
      </c>
      <c r="G4" s="500" t="s">
        <v>557</v>
      </c>
      <c r="H4" s="500" t="s">
        <v>555</v>
      </c>
      <c r="I4" s="500" t="s">
        <v>556</v>
      </c>
      <c r="J4" s="500" t="s">
        <v>557</v>
      </c>
      <c r="K4" s="1165"/>
    </row>
    <row r="5" spans="1:11" ht="33.75" customHeight="1" x14ac:dyDescent="0.2">
      <c r="A5" s="501" t="s">
        <v>9</v>
      </c>
      <c r="B5" s="502" t="s">
        <v>558</v>
      </c>
      <c r="C5" s="502"/>
      <c r="D5" s="502"/>
      <c r="E5" s="503" t="s">
        <v>559</v>
      </c>
      <c r="F5" s="504" t="s">
        <v>560</v>
      </c>
      <c r="G5" s="505"/>
      <c r="H5" s="503" t="s">
        <v>561</v>
      </c>
      <c r="I5" s="506" t="s">
        <v>562</v>
      </c>
      <c r="J5" s="505"/>
      <c r="K5" s="507">
        <f>SUM(J5,G5)</f>
        <v>0</v>
      </c>
    </row>
    <row r="6" spans="1:11" ht="33.75" customHeight="1" x14ac:dyDescent="0.2">
      <c r="A6" s="850" t="s">
        <v>12</v>
      </c>
      <c r="B6" s="851" t="s">
        <v>563</v>
      </c>
      <c r="C6" s="852"/>
      <c r="D6" s="852"/>
      <c r="E6" s="508"/>
      <c r="F6" s="509">
        <v>50</v>
      </c>
      <c r="G6" s="510"/>
      <c r="H6" s="511" t="s">
        <v>665</v>
      </c>
      <c r="I6" s="511"/>
      <c r="J6" s="512">
        <v>2500</v>
      </c>
      <c r="K6" s="898">
        <f>SUM(G6:J6)</f>
        <v>2500</v>
      </c>
    </row>
    <row r="7" spans="1:11" ht="36.75" customHeight="1" x14ac:dyDescent="0.2">
      <c r="A7" s="513" t="s">
        <v>15</v>
      </c>
      <c r="B7" s="514" t="s">
        <v>564</v>
      </c>
      <c r="C7" s="515"/>
      <c r="D7" s="515"/>
      <c r="E7" s="516"/>
      <c r="F7" s="517">
        <v>25</v>
      </c>
      <c r="G7" s="518"/>
      <c r="H7" s="516" t="s">
        <v>565</v>
      </c>
      <c r="I7" s="519" t="s">
        <v>566</v>
      </c>
      <c r="J7" s="518"/>
      <c r="K7" s="520">
        <f>SUM(G7+J7)</f>
        <v>0</v>
      </c>
    </row>
    <row r="8" spans="1:11" ht="27" customHeight="1" x14ac:dyDescent="0.2">
      <c r="A8" s="521"/>
      <c r="B8" s="522" t="s">
        <v>466</v>
      </c>
      <c r="C8" s="522"/>
      <c r="D8" s="522"/>
      <c r="E8" s="522"/>
      <c r="F8" s="522"/>
      <c r="G8" s="523">
        <f>SUM(G5:G7)</f>
        <v>0</v>
      </c>
      <c r="H8" s="524"/>
      <c r="I8" s="524"/>
      <c r="J8" s="523">
        <f>SUM(J5:J7)</f>
        <v>2500</v>
      </c>
      <c r="K8" s="525">
        <f>SUM(K5:K7)</f>
        <v>2500</v>
      </c>
    </row>
  </sheetData>
  <mergeCells count="7"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14. melléklet a ……/2019.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"/>
  <sheetViews>
    <sheetView zoomScaleNormal="100" workbookViewId="0">
      <selection activeCell="E4" sqref="E4"/>
    </sheetView>
  </sheetViews>
  <sheetFormatPr defaultRowHeight="12.75" x14ac:dyDescent="0.2"/>
  <cols>
    <col min="1" max="1" width="6.1640625" customWidth="1"/>
    <col min="2" max="2" width="21.6640625" customWidth="1"/>
    <col min="3" max="3" width="21.6640625" style="855" customWidth="1"/>
    <col min="4" max="4" width="16.33203125" customWidth="1"/>
    <col min="5" max="5" width="17.5" customWidth="1"/>
    <col min="6" max="6" width="18.6640625" customWidth="1"/>
    <col min="7" max="10" width="16.33203125" customWidth="1"/>
  </cols>
  <sheetData>
    <row r="1" spans="1:10" ht="41.25" customHeight="1" x14ac:dyDescent="0.2">
      <c r="A1" s="1166" t="s">
        <v>719</v>
      </c>
      <c r="B1" s="1167"/>
      <c r="C1" s="1167"/>
      <c r="D1" s="1167"/>
      <c r="E1" s="1167"/>
      <c r="F1" s="1167"/>
      <c r="G1" s="1167"/>
      <c r="H1" s="1167"/>
      <c r="I1" s="1167"/>
      <c r="J1" s="1167"/>
    </row>
    <row r="2" spans="1:10" ht="12.75" customHeight="1" x14ac:dyDescent="0.2">
      <c r="A2" s="412"/>
      <c r="B2" s="413"/>
      <c r="C2" s="413"/>
      <c r="D2" s="413"/>
      <c r="E2" s="413"/>
      <c r="F2" s="413"/>
      <c r="G2" s="413"/>
      <c r="H2" s="413"/>
      <c r="I2" s="413"/>
      <c r="J2" s="414" t="s">
        <v>507</v>
      </c>
    </row>
    <row r="3" spans="1:10" ht="57" customHeight="1" x14ac:dyDescent="0.2">
      <c r="A3" s="571" t="s">
        <v>361</v>
      </c>
      <c r="B3" s="572" t="s">
        <v>508</v>
      </c>
      <c r="C3" s="572" t="s">
        <v>675</v>
      </c>
      <c r="D3" s="572" t="s">
        <v>512</v>
      </c>
      <c r="E3" s="572" t="s">
        <v>509</v>
      </c>
      <c r="F3" s="572" t="s">
        <v>510</v>
      </c>
      <c r="G3" s="572" t="s">
        <v>511</v>
      </c>
      <c r="H3" s="572" t="s">
        <v>644</v>
      </c>
      <c r="I3" s="572" t="s">
        <v>513</v>
      </c>
      <c r="J3" s="573" t="s">
        <v>362</v>
      </c>
    </row>
    <row r="4" spans="1:10" ht="48" customHeight="1" x14ac:dyDescent="0.2">
      <c r="A4" s="564" t="s">
        <v>9</v>
      </c>
      <c r="B4" s="565" t="s">
        <v>599</v>
      </c>
      <c r="C4" s="565"/>
      <c r="D4" s="574">
        <v>8</v>
      </c>
      <c r="E4" s="574"/>
      <c r="F4" s="574"/>
      <c r="G4" s="574"/>
      <c r="H4" s="574"/>
      <c r="I4" s="574"/>
      <c r="J4" s="576">
        <f>SUM(C4:I4)</f>
        <v>8</v>
      </c>
    </row>
    <row r="5" spans="1:10" ht="60" x14ac:dyDescent="0.2">
      <c r="A5" s="566" t="s">
        <v>12</v>
      </c>
      <c r="B5" s="567" t="s">
        <v>600</v>
      </c>
      <c r="C5" s="567"/>
      <c r="D5" s="575"/>
      <c r="E5" s="575">
        <v>3</v>
      </c>
      <c r="F5" s="575"/>
      <c r="G5" s="575">
        <v>1</v>
      </c>
      <c r="H5" s="575"/>
      <c r="I5" s="575"/>
      <c r="J5" s="577">
        <f t="shared" ref="J5:J7" si="0">SUM(C5:I5)</f>
        <v>4</v>
      </c>
    </row>
    <row r="6" spans="1:10" ht="51.75" customHeight="1" x14ac:dyDescent="0.2">
      <c r="A6" s="564" t="s">
        <v>15</v>
      </c>
      <c r="B6" s="567" t="s">
        <v>601</v>
      </c>
      <c r="C6" s="567"/>
      <c r="D6" s="575"/>
      <c r="E6" s="575">
        <v>13</v>
      </c>
      <c r="F6" s="575"/>
      <c r="G6" s="575"/>
      <c r="H6" s="575"/>
      <c r="I6" s="575"/>
      <c r="J6" s="577">
        <f t="shared" si="0"/>
        <v>13</v>
      </c>
    </row>
    <row r="7" spans="1:10" ht="48" customHeight="1" x14ac:dyDescent="0.2">
      <c r="A7" s="566" t="s">
        <v>18</v>
      </c>
      <c r="B7" s="568" t="s">
        <v>643</v>
      </c>
      <c r="C7" s="578">
        <f>1+1+5</f>
        <v>7</v>
      </c>
      <c r="D7" s="578"/>
      <c r="E7" s="579">
        <v>10</v>
      </c>
      <c r="F7" s="579"/>
      <c r="G7" s="579">
        <v>5</v>
      </c>
      <c r="H7" s="579">
        <v>84</v>
      </c>
      <c r="I7" s="579"/>
      <c r="J7" s="576">
        <f t="shared" si="0"/>
        <v>106</v>
      </c>
    </row>
    <row r="8" spans="1:10" ht="48" customHeight="1" x14ac:dyDescent="0.25">
      <c r="A8" s="569"/>
      <c r="B8" s="570" t="s">
        <v>362</v>
      </c>
      <c r="C8" s="580">
        <f>SUM(C4:C7)</f>
        <v>7</v>
      </c>
      <c r="D8" s="580">
        <f>SUM(D4:D7)</f>
        <v>8</v>
      </c>
      <c r="E8" s="580">
        <f t="shared" ref="E8:I8" si="1">SUM(E4:E7)</f>
        <v>26</v>
      </c>
      <c r="F8" s="580">
        <f t="shared" si="1"/>
        <v>0</v>
      </c>
      <c r="G8" s="580">
        <f t="shared" si="1"/>
        <v>6</v>
      </c>
      <c r="H8" s="580">
        <f t="shared" si="1"/>
        <v>84</v>
      </c>
      <c r="I8" s="580">
        <f t="shared" si="1"/>
        <v>0</v>
      </c>
      <c r="J8" s="581">
        <f>SUM(J4:J7)</f>
        <v>131</v>
      </c>
    </row>
    <row r="10" spans="1:10" x14ac:dyDescent="0.2">
      <c r="D10" s="855"/>
      <c r="E10" s="848"/>
    </row>
    <row r="11" spans="1:10" x14ac:dyDescent="0.2">
      <c r="D11" s="855"/>
      <c r="E11" s="848"/>
    </row>
  </sheetData>
  <mergeCells count="1">
    <mergeCell ref="A1:J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61" orientation="landscape" r:id="rId1"/>
  <headerFooter>
    <oddHeader>&amp;R&amp;"Times New Roman CE,Félkövér dőlt"&amp;11 15. melléklet a .../2019. (...)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6"/>
  <sheetViews>
    <sheetView zoomScaleNormal="100" workbookViewId="0">
      <selection activeCell="C6" sqref="C6"/>
    </sheetView>
  </sheetViews>
  <sheetFormatPr defaultColWidth="9.33203125" defaultRowHeight="15" x14ac:dyDescent="0.25"/>
  <cols>
    <col min="1" max="1" width="11.5" style="362" customWidth="1"/>
    <col min="2" max="2" width="59.5" style="361" customWidth="1"/>
    <col min="3" max="3" width="23.6640625" style="377" customWidth="1"/>
    <col min="4" max="6" width="17.83203125" style="361" customWidth="1"/>
    <col min="7" max="8" width="19" style="361" customWidth="1"/>
    <col min="9" max="16384" width="9.33203125" style="361"/>
  </cols>
  <sheetData>
    <row r="1" spans="1:5" ht="42" customHeight="1" x14ac:dyDescent="0.25">
      <c r="A1" s="1168" t="s">
        <v>720</v>
      </c>
      <c r="B1" s="1169"/>
      <c r="C1" s="1169"/>
    </row>
    <row r="2" spans="1:5" ht="15" customHeight="1" x14ac:dyDescent="0.25">
      <c r="C2" s="363"/>
    </row>
    <row r="3" spans="1:5" s="364" customFormat="1" ht="25.5" customHeight="1" x14ac:dyDescent="0.2">
      <c r="A3" s="1170" t="s">
        <v>480</v>
      </c>
      <c r="B3" s="1170"/>
      <c r="C3" s="1170"/>
    </row>
    <row r="4" spans="1:5" x14ac:dyDescent="0.25">
      <c r="A4" s="365"/>
      <c r="B4" s="366"/>
      <c r="C4" s="367" t="s">
        <v>1</v>
      </c>
    </row>
    <row r="5" spans="1:5" s="371" customFormat="1" ht="27.75" customHeight="1" x14ac:dyDescent="0.2">
      <c r="A5" s="368" t="s">
        <v>482</v>
      </c>
      <c r="B5" s="369" t="s">
        <v>483</v>
      </c>
      <c r="C5" s="370" t="s">
        <v>486</v>
      </c>
    </row>
    <row r="6" spans="1:5" ht="34.5" customHeight="1" x14ac:dyDescent="0.25">
      <c r="A6" s="535" t="s">
        <v>9</v>
      </c>
      <c r="B6" s="536"/>
      <c r="C6" s="537">
        <v>0</v>
      </c>
    </row>
    <row r="7" spans="1:5" ht="25.5" customHeight="1" x14ac:dyDescent="0.25">
      <c r="A7" s="538" t="s">
        <v>12</v>
      </c>
      <c r="B7" s="539"/>
      <c r="C7" s="540">
        <v>0</v>
      </c>
    </row>
    <row r="8" spans="1:5" s="372" customFormat="1" ht="25.5" customHeight="1" x14ac:dyDescent="0.2">
      <c r="A8" s="368" t="s">
        <v>15</v>
      </c>
      <c r="B8" s="541" t="s">
        <v>362</v>
      </c>
      <c r="C8" s="542">
        <f>SUM(C6:C7)</f>
        <v>0</v>
      </c>
    </row>
    <row r="10" spans="1:5" s="364" customFormat="1" ht="25.5" customHeight="1" x14ac:dyDescent="0.2">
      <c r="A10" s="1170" t="s">
        <v>484</v>
      </c>
      <c r="B10" s="1170"/>
      <c r="C10" s="1170"/>
    </row>
    <row r="11" spans="1:5" x14ac:dyDescent="0.25">
      <c r="A11" s="365"/>
      <c r="B11" s="366"/>
      <c r="C11" s="373"/>
    </row>
    <row r="12" spans="1:5" s="371" customFormat="1" ht="27.75" customHeight="1" x14ac:dyDescent="0.2">
      <c r="A12" s="368" t="s">
        <v>482</v>
      </c>
      <c r="B12" s="369" t="s">
        <v>483</v>
      </c>
      <c r="C12" s="370" t="s">
        <v>486</v>
      </c>
    </row>
    <row r="13" spans="1:5" ht="50.25" customHeight="1" x14ac:dyDescent="0.25">
      <c r="A13" s="535" t="s">
        <v>9</v>
      </c>
      <c r="B13" s="534"/>
      <c r="C13" s="543">
        <v>0</v>
      </c>
      <c r="E13" s="374"/>
    </row>
    <row r="14" spans="1:5" ht="25.5" customHeight="1" x14ac:dyDescent="0.25">
      <c r="A14" s="368" t="s">
        <v>12</v>
      </c>
      <c r="B14" s="544" t="s">
        <v>362</v>
      </c>
      <c r="C14" s="545">
        <f>SUM(C13:C13)</f>
        <v>0</v>
      </c>
    </row>
    <row r="15" spans="1:5" ht="25.5" customHeight="1" x14ac:dyDescent="0.25">
      <c r="A15" s="546" t="s">
        <v>15</v>
      </c>
      <c r="B15" s="547" t="s">
        <v>485</v>
      </c>
      <c r="C15" s="548">
        <f>SUM(C8+C14)</f>
        <v>0</v>
      </c>
    </row>
    <row r="16" spans="1:5" ht="18.75" x14ac:dyDescent="0.3">
      <c r="A16" s="375"/>
      <c r="B16" s="376"/>
      <c r="C16" s="376"/>
      <c r="D16" s="376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16.  melléklet a ...../2019.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K42"/>
  <sheetViews>
    <sheetView zoomScaleNormal="100" workbookViewId="0">
      <selection activeCell="C11" sqref="C11"/>
    </sheetView>
  </sheetViews>
  <sheetFormatPr defaultRowHeight="15.75" x14ac:dyDescent="0.25"/>
  <cols>
    <col min="1" max="1" width="7" style="88" customWidth="1"/>
    <col min="2" max="2" width="58.6640625" style="88" customWidth="1"/>
    <col min="3" max="3" width="15.1640625" style="89" customWidth="1"/>
    <col min="4" max="6" width="15.1640625" style="88" customWidth="1"/>
    <col min="7" max="7" width="9" style="1" customWidth="1"/>
    <col min="8" max="8" width="9.33203125" style="1"/>
    <col min="9" max="11" width="14.6640625" style="1" bestFit="1" customWidth="1"/>
    <col min="12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8" ht="40.5" customHeight="1" x14ac:dyDescent="0.3">
      <c r="A1" s="1171" t="s">
        <v>609</v>
      </c>
      <c r="B1" s="1172"/>
      <c r="C1" s="1172"/>
      <c r="D1" s="1172"/>
      <c r="E1" s="1172"/>
      <c r="F1" s="1172"/>
    </row>
    <row r="3" spans="1:8" ht="15.95" customHeight="1" x14ac:dyDescent="0.25">
      <c r="A3" s="1083" t="s">
        <v>487</v>
      </c>
      <c r="B3" s="1083"/>
      <c r="C3" s="1083"/>
      <c r="D3" s="1083"/>
      <c r="E3" s="1083"/>
      <c r="F3" s="1083"/>
    </row>
    <row r="4" spans="1:8" ht="15.95" customHeight="1" x14ac:dyDescent="0.25">
      <c r="A4" s="1082"/>
      <c r="B4" s="1082"/>
      <c r="D4" s="302"/>
      <c r="E4" s="302"/>
      <c r="F4" s="3" t="s">
        <v>676</v>
      </c>
    </row>
    <row r="5" spans="1:8" ht="31.5" customHeight="1" x14ac:dyDescent="0.25">
      <c r="A5" s="176" t="s">
        <v>2</v>
      </c>
      <c r="B5" s="31" t="s">
        <v>3</v>
      </c>
      <c r="C5" s="31">
        <v>2019</v>
      </c>
      <c r="D5" s="31" t="s">
        <v>491</v>
      </c>
      <c r="E5" s="177" t="s">
        <v>604</v>
      </c>
      <c r="F5" s="177" t="s">
        <v>721</v>
      </c>
    </row>
    <row r="6" spans="1:8" s="7" customFormat="1" ht="12" customHeight="1" x14ac:dyDescent="0.2">
      <c r="A6" s="379" t="s">
        <v>5</v>
      </c>
      <c r="B6" s="380" t="s">
        <v>6</v>
      </c>
      <c r="C6" s="380" t="s">
        <v>7</v>
      </c>
      <c r="D6" s="380" t="s">
        <v>8</v>
      </c>
      <c r="E6" s="381" t="s">
        <v>261</v>
      </c>
      <c r="F6" s="382" t="s">
        <v>410</v>
      </c>
    </row>
    <row r="7" spans="1:8" s="773" customFormat="1" ht="23.25" customHeight="1" x14ac:dyDescent="0.25">
      <c r="A7" s="769" t="s">
        <v>9</v>
      </c>
      <c r="B7" s="770" t="s">
        <v>492</v>
      </c>
      <c r="C7" s="771">
        <f>'1.sz.mell.'!D22</f>
        <v>341619415</v>
      </c>
      <c r="D7" s="771">
        <f>180000000+140000000+12000000</f>
        <v>332000000</v>
      </c>
      <c r="E7" s="771">
        <f>D7*1.01</f>
        <v>335320000</v>
      </c>
      <c r="F7" s="772">
        <f>E7-1.01+1</f>
        <v>335319999.99000001</v>
      </c>
    </row>
    <row r="8" spans="1:8" s="773" customFormat="1" ht="23.25" customHeight="1" x14ac:dyDescent="0.25">
      <c r="A8" s="774" t="s">
        <v>12</v>
      </c>
      <c r="B8" s="775" t="s">
        <v>493</v>
      </c>
      <c r="C8" s="776">
        <f>'1.sz.mell.'!D31</f>
        <v>98531059</v>
      </c>
      <c r="D8" s="776">
        <v>20000000</v>
      </c>
      <c r="E8" s="777">
        <f>20000000*1.01</f>
        <v>20200000</v>
      </c>
      <c r="F8" s="778">
        <f>20000000*1.01</f>
        <v>20200000</v>
      </c>
    </row>
    <row r="9" spans="1:8" s="773" customFormat="1" ht="23.25" customHeight="1" x14ac:dyDescent="0.25">
      <c r="A9" s="769" t="s">
        <v>15</v>
      </c>
      <c r="B9" s="775" t="s">
        <v>103</v>
      </c>
      <c r="C9" s="776">
        <f>'1.sz.mell.'!D45</f>
        <v>69260000</v>
      </c>
      <c r="D9" s="776">
        <v>31000000</v>
      </c>
      <c r="E9" s="777">
        <f>D9*1.02</f>
        <v>31620000</v>
      </c>
      <c r="F9" s="778">
        <f>E9*1.01</f>
        <v>31936200</v>
      </c>
      <c r="H9" s="899"/>
    </row>
    <row r="10" spans="1:8" s="773" customFormat="1" ht="23.25" customHeight="1" x14ac:dyDescent="0.25">
      <c r="A10" s="774" t="s">
        <v>18</v>
      </c>
      <c r="B10" s="775" t="s">
        <v>494</v>
      </c>
      <c r="C10" s="776">
        <f>'1.sz.mell.'!D57</f>
        <v>33138000</v>
      </c>
      <c r="D10" s="776">
        <v>35000000</v>
      </c>
      <c r="E10" s="776">
        <f>D10*1.01</f>
        <v>35350000</v>
      </c>
      <c r="F10" s="778">
        <f>E10</f>
        <v>35350000</v>
      </c>
    </row>
    <row r="11" spans="1:8" s="773" customFormat="1" ht="23.25" customHeight="1" x14ac:dyDescent="0.25">
      <c r="A11" s="769" t="s">
        <v>21</v>
      </c>
      <c r="B11" s="775" t="s">
        <v>399</v>
      </c>
      <c r="C11" s="776">
        <f>'1.sz.mell.'!D63</f>
        <v>20240000</v>
      </c>
      <c r="D11" s="776">
        <v>0</v>
      </c>
      <c r="E11" s="776">
        <v>0</v>
      </c>
      <c r="F11" s="778">
        <v>0</v>
      </c>
    </row>
    <row r="12" spans="1:8" s="773" customFormat="1" ht="23.25" customHeight="1" x14ac:dyDescent="0.25">
      <c r="A12" s="774" t="s">
        <v>24</v>
      </c>
      <c r="B12" s="775" t="s">
        <v>495</v>
      </c>
      <c r="C12" s="776">
        <f>'1.sz.mell.'!D66</f>
        <v>2200000</v>
      </c>
      <c r="D12" s="776"/>
      <c r="E12" s="777"/>
      <c r="F12" s="778"/>
    </row>
    <row r="13" spans="1:8" s="773" customFormat="1" ht="23.25" customHeight="1" x14ac:dyDescent="0.25">
      <c r="A13" s="769" t="s">
        <v>27</v>
      </c>
      <c r="B13" s="779" t="s">
        <v>496</v>
      </c>
      <c r="C13" s="776"/>
      <c r="D13" s="776"/>
      <c r="E13" s="777"/>
      <c r="F13" s="778"/>
    </row>
    <row r="14" spans="1:8" s="773" customFormat="1" ht="31.5" customHeight="1" x14ac:dyDescent="0.25">
      <c r="A14" s="774" t="s">
        <v>30</v>
      </c>
      <c r="B14" s="775" t="s">
        <v>592</v>
      </c>
      <c r="C14" s="780">
        <f>SUM(C7:C13)</f>
        <v>564988474</v>
      </c>
      <c r="D14" s="780">
        <f>SUM(D7:D13)</f>
        <v>418000000</v>
      </c>
      <c r="E14" s="780">
        <f>SUM(E7:E13)</f>
        <v>422490000</v>
      </c>
      <c r="F14" s="781">
        <f>SUM(F7:F13)</f>
        <v>422806199.99000001</v>
      </c>
    </row>
    <row r="15" spans="1:8" s="773" customFormat="1" ht="23.25" customHeight="1" x14ac:dyDescent="0.25">
      <c r="A15" s="782" t="s">
        <v>33</v>
      </c>
      <c r="B15" s="783" t="s">
        <v>497</v>
      </c>
      <c r="C15" s="784">
        <f>'1.sz.mell.'!D76</f>
        <v>57180355</v>
      </c>
      <c r="D15" s="784">
        <v>40000000</v>
      </c>
      <c r="E15" s="785">
        <v>40000000</v>
      </c>
      <c r="F15" s="786">
        <v>40000000</v>
      </c>
    </row>
    <row r="16" spans="1:8" s="11" customFormat="1" ht="27" customHeight="1" x14ac:dyDescent="0.2">
      <c r="A16" s="176" t="s">
        <v>36</v>
      </c>
      <c r="B16" s="84" t="s">
        <v>498</v>
      </c>
      <c r="C16" s="392">
        <f>+C14+C15</f>
        <v>622168829</v>
      </c>
      <c r="D16" s="392">
        <f>+D14+D15</f>
        <v>458000000</v>
      </c>
      <c r="E16" s="392">
        <f>+E14+E15</f>
        <v>462490000</v>
      </c>
      <c r="F16" s="393">
        <f>+F14+F15</f>
        <v>462806199.99000001</v>
      </c>
    </row>
    <row r="17" spans="1:11" s="11" customFormat="1" ht="12" customHeight="1" x14ac:dyDescent="0.2">
      <c r="A17" s="394"/>
      <c r="B17" s="395"/>
      <c r="C17" s="396"/>
      <c r="D17" s="397"/>
      <c r="E17" s="397"/>
      <c r="F17" s="398"/>
    </row>
    <row r="18" spans="1:11" s="11" customFormat="1" ht="24" customHeight="1" x14ac:dyDescent="0.2">
      <c r="A18" s="1083" t="s">
        <v>444</v>
      </c>
      <c r="B18" s="1083"/>
      <c r="C18" s="1083"/>
      <c r="D18" s="1083"/>
      <c r="E18" s="1083"/>
      <c r="F18" s="1083"/>
    </row>
    <row r="19" spans="1:11" s="11" customFormat="1" ht="12" customHeight="1" x14ac:dyDescent="0.2">
      <c r="A19" s="1173"/>
      <c r="B19" s="1173"/>
      <c r="C19" s="89"/>
      <c r="D19" s="302"/>
      <c r="E19" s="302"/>
      <c r="F19" s="3" t="s">
        <v>367</v>
      </c>
    </row>
    <row r="20" spans="1:11" s="11" customFormat="1" ht="31.5" customHeight="1" x14ac:dyDescent="0.2">
      <c r="A20" s="176" t="s">
        <v>2</v>
      </c>
      <c r="B20" s="31" t="s">
        <v>3</v>
      </c>
      <c r="C20" s="31" t="s">
        <v>488</v>
      </c>
      <c r="D20" s="31" t="s">
        <v>489</v>
      </c>
      <c r="E20" s="31" t="s">
        <v>490</v>
      </c>
      <c r="F20" s="177" t="s">
        <v>491</v>
      </c>
      <c r="G20" s="399"/>
    </row>
    <row r="21" spans="1:11" s="11" customFormat="1" ht="12" customHeight="1" x14ac:dyDescent="0.2">
      <c r="A21" s="379" t="s">
        <v>5</v>
      </c>
      <c r="B21" s="380" t="s">
        <v>6</v>
      </c>
      <c r="C21" s="380" t="s">
        <v>7</v>
      </c>
      <c r="D21" s="380" t="s">
        <v>8</v>
      </c>
      <c r="E21" s="381" t="s">
        <v>261</v>
      </c>
      <c r="F21" s="382" t="s">
        <v>410</v>
      </c>
      <c r="G21" s="399"/>
    </row>
    <row r="22" spans="1:11" s="11" customFormat="1" ht="23.25" customHeight="1" x14ac:dyDescent="0.2">
      <c r="A22" s="82" t="s">
        <v>9</v>
      </c>
      <c r="B22" s="400" t="s">
        <v>499</v>
      </c>
      <c r="C22" s="386">
        <f>'1.sz.mell.'!D96</f>
        <v>474100671.22249997</v>
      </c>
      <c r="D22" s="386">
        <f>389500000+20000000</f>
        <v>409500000</v>
      </c>
      <c r="E22" s="386">
        <f>393150000+20000000</f>
        <v>413150000</v>
      </c>
      <c r="F22" s="387">
        <f>393037800+20000000</f>
        <v>413037800</v>
      </c>
      <c r="G22" s="399"/>
    </row>
    <row r="23" spans="1:11" ht="23.25" customHeight="1" x14ac:dyDescent="0.25">
      <c r="A23" s="82" t="s">
        <v>12</v>
      </c>
      <c r="B23" s="401" t="s">
        <v>500</v>
      </c>
      <c r="C23" s="389">
        <f>+C24+C25+C26</f>
        <v>142462803</v>
      </c>
      <c r="D23" s="389">
        <f t="shared" ref="D23:E23" si="0">+D24+D25+D26</f>
        <v>42000000</v>
      </c>
      <c r="E23" s="389">
        <f t="shared" si="0"/>
        <v>42840000</v>
      </c>
      <c r="F23" s="390">
        <f>+F24+F25+F26</f>
        <v>43268400</v>
      </c>
      <c r="I23" s="849">
        <f>D16-D29</f>
        <v>0</v>
      </c>
      <c r="J23" s="849">
        <f t="shared" ref="J23:K23" si="1">E16-E29</f>
        <v>0</v>
      </c>
      <c r="K23" s="849">
        <f t="shared" si="1"/>
        <v>-9.9999904632568359E-3</v>
      </c>
    </row>
    <row r="24" spans="1:11" ht="23.25" customHeight="1" x14ac:dyDescent="0.25">
      <c r="A24" s="51" t="s">
        <v>501</v>
      </c>
      <c r="B24" s="385" t="s">
        <v>224</v>
      </c>
      <c r="C24" s="386">
        <f>'1.sz.mell.'!D97</f>
        <v>113399135</v>
      </c>
      <c r="D24" s="389">
        <v>35000000</v>
      </c>
      <c r="E24" s="389">
        <f>D24*1.02</f>
        <v>35700000</v>
      </c>
      <c r="F24" s="390">
        <f>E24*1.01</f>
        <v>36057000</v>
      </c>
    </row>
    <row r="25" spans="1:11" ht="23.25" customHeight="1" x14ac:dyDescent="0.25">
      <c r="A25" s="51" t="s">
        <v>502</v>
      </c>
      <c r="B25" s="385" t="s">
        <v>226</v>
      </c>
      <c r="C25" s="386">
        <f>'1.sz.mell.'!D98</f>
        <v>29063668</v>
      </c>
      <c r="D25" s="386">
        <v>7000000</v>
      </c>
      <c r="E25" s="389">
        <f>D25*1.02</f>
        <v>7140000</v>
      </c>
      <c r="F25" s="390">
        <f>E25*1.01</f>
        <v>7211400</v>
      </c>
    </row>
    <row r="26" spans="1:11" ht="23.25" customHeight="1" x14ac:dyDescent="0.25">
      <c r="A26" s="51" t="s">
        <v>503</v>
      </c>
      <c r="B26" s="388" t="s">
        <v>228</v>
      </c>
      <c r="C26" s="386">
        <f>'1.sz.mell.'!D99</f>
        <v>0</v>
      </c>
      <c r="D26" s="386">
        <v>0</v>
      </c>
      <c r="E26" s="386"/>
      <c r="F26" s="387"/>
    </row>
    <row r="27" spans="1:11" ht="23.25" customHeight="1" x14ac:dyDescent="0.25">
      <c r="A27" s="82" t="s">
        <v>15</v>
      </c>
      <c r="B27" s="402" t="s">
        <v>504</v>
      </c>
      <c r="C27" s="403">
        <f>+C22+C23</f>
        <v>616563474.22249997</v>
      </c>
      <c r="D27" s="403">
        <f>+D22+D23</f>
        <v>451500000</v>
      </c>
      <c r="E27" s="403">
        <f>+E22+E23</f>
        <v>455990000</v>
      </c>
      <c r="F27" s="404">
        <f>+F22+F23</f>
        <v>456306200</v>
      </c>
    </row>
    <row r="28" spans="1:11" ht="23.25" customHeight="1" x14ac:dyDescent="0.25">
      <c r="A28" s="405" t="s">
        <v>18</v>
      </c>
      <c r="B28" s="406" t="s">
        <v>505</v>
      </c>
      <c r="C28" s="407">
        <f>'1.sz.mell.'!D112</f>
        <v>5605355</v>
      </c>
      <c r="D28" s="407">
        <v>6500000</v>
      </c>
      <c r="E28" s="407">
        <f>D28</f>
        <v>6500000</v>
      </c>
      <c r="F28" s="408">
        <f>E28</f>
        <v>6500000</v>
      </c>
      <c r="G28" s="85"/>
    </row>
    <row r="29" spans="1:11" s="11" customFormat="1" ht="23.25" customHeight="1" x14ac:dyDescent="0.2">
      <c r="A29" s="409" t="s">
        <v>21</v>
      </c>
      <c r="B29" s="87" t="s">
        <v>506</v>
      </c>
      <c r="C29" s="410">
        <f>+C27+C28</f>
        <v>622168829.22249997</v>
      </c>
      <c r="D29" s="410">
        <f>+D27+D28</f>
        <v>458000000</v>
      </c>
      <c r="E29" s="410">
        <f>+E27+E28</f>
        <v>462490000</v>
      </c>
      <c r="F29" s="411">
        <f>+F27+F28</f>
        <v>462806200</v>
      </c>
    </row>
    <row r="30" spans="1:11" x14ac:dyDescent="0.25">
      <c r="C30" s="88"/>
    </row>
    <row r="31" spans="1:11" x14ac:dyDescent="0.25">
      <c r="C31" s="88"/>
    </row>
    <row r="32" spans="1:11" x14ac:dyDescent="0.25">
      <c r="C32" s="88"/>
    </row>
    <row r="33" spans="3:8" ht="16.5" customHeight="1" x14ac:dyDescent="0.25">
      <c r="C33" s="88"/>
    </row>
    <row r="34" spans="3:8" x14ac:dyDescent="0.25">
      <c r="C34" s="88"/>
    </row>
    <row r="35" spans="3:8" x14ac:dyDescent="0.25">
      <c r="C35" s="88"/>
    </row>
    <row r="36" spans="3:8" s="88" customFormat="1" x14ac:dyDescent="0.25">
      <c r="G36" s="1"/>
      <c r="H36" s="1"/>
    </row>
    <row r="37" spans="3:8" s="88" customFormat="1" x14ac:dyDescent="0.25">
      <c r="G37" s="1"/>
      <c r="H37" s="1"/>
    </row>
    <row r="38" spans="3:8" s="88" customFormat="1" x14ac:dyDescent="0.25">
      <c r="G38" s="1"/>
      <c r="H38" s="1"/>
    </row>
    <row r="39" spans="3:8" s="88" customFormat="1" x14ac:dyDescent="0.25">
      <c r="G39" s="1"/>
      <c r="H39" s="1"/>
    </row>
    <row r="40" spans="3:8" s="88" customFormat="1" x14ac:dyDescent="0.25">
      <c r="G40" s="1"/>
      <c r="H40" s="1"/>
    </row>
    <row r="41" spans="3:8" s="88" customFormat="1" x14ac:dyDescent="0.25">
      <c r="G41" s="1"/>
      <c r="H41" s="1"/>
    </row>
    <row r="42" spans="3:8" s="88" customFormat="1" x14ac:dyDescent="0.2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17. melléklet a .../2019. (...)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3"/>
  <sheetViews>
    <sheetView zoomScaleNormal="100" workbookViewId="0">
      <selection activeCell="E16" sqref="E16"/>
    </sheetView>
  </sheetViews>
  <sheetFormatPr defaultColWidth="9.33203125" defaultRowHeight="15" x14ac:dyDescent="0.25"/>
  <cols>
    <col min="1" max="1" width="41.33203125" style="339" customWidth="1"/>
    <col min="2" max="2" width="19.6640625" style="339" customWidth="1"/>
    <col min="3" max="3" width="16.6640625" style="339" customWidth="1"/>
    <col min="4" max="9" width="16" style="339" customWidth="1"/>
    <col min="10" max="10" width="17.83203125" style="339" customWidth="1"/>
    <col min="11" max="16384" width="9.33203125" style="339"/>
  </cols>
  <sheetData>
    <row r="1" spans="1:10" ht="56.25" customHeight="1" x14ac:dyDescent="0.25">
      <c r="A1" s="1174" t="s">
        <v>610</v>
      </c>
      <c r="B1" s="1174"/>
      <c r="C1" s="1174"/>
      <c r="D1" s="1174"/>
      <c r="E1" s="1174"/>
      <c r="F1" s="1174"/>
      <c r="G1" s="1174"/>
      <c r="H1" s="1174"/>
      <c r="I1" s="1174"/>
    </row>
    <row r="2" spans="1:10" ht="18.75" customHeight="1" x14ac:dyDescent="0.25">
      <c r="A2" s="340"/>
      <c r="B2" s="340"/>
      <c r="C2" s="883" t="s">
        <v>530</v>
      </c>
      <c r="D2" s="340"/>
      <c r="E2" s="340"/>
      <c r="F2" s="340"/>
      <c r="G2" s="340"/>
      <c r="H2" s="340"/>
      <c r="I2" s="340"/>
    </row>
    <row r="3" spans="1:10" x14ac:dyDescent="0.25">
      <c r="A3" s="341"/>
      <c r="B3" s="341"/>
      <c r="C3" s="341"/>
      <c r="D3" s="341"/>
      <c r="E3" s="341"/>
      <c r="F3" s="341"/>
      <c r="G3" s="341"/>
      <c r="H3" s="1175" t="s">
        <v>1</v>
      </c>
      <c r="I3" s="1175"/>
    </row>
    <row r="4" spans="1:10" s="342" customFormat="1" ht="71.25" customHeight="1" x14ac:dyDescent="0.2">
      <c r="A4" s="1176" t="s">
        <v>474</v>
      </c>
      <c r="B4" s="1178" t="s">
        <v>475</v>
      </c>
      <c r="C4" s="1176" t="s">
        <v>476</v>
      </c>
      <c r="D4" s="1180" t="s">
        <v>605</v>
      </c>
      <c r="E4" s="1180"/>
      <c r="F4" s="1180" t="s">
        <v>477</v>
      </c>
      <c r="G4" s="1180"/>
      <c r="H4" s="1180" t="s">
        <v>606</v>
      </c>
      <c r="I4" s="1181"/>
    </row>
    <row r="5" spans="1:10" s="345" customFormat="1" x14ac:dyDescent="0.25">
      <c r="A5" s="1177"/>
      <c r="B5" s="1179"/>
      <c r="C5" s="1177"/>
      <c r="D5" s="343" t="s">
        <v>478</v>
      </c>
      <c r="E5" s="343" t="s">
        <v>479</v>
      </c>
      <c r="F5" s="343" t="s">
        <v>478</v>
      </c>
      <c r="G5" s="343" t="s">
        <v>479</v>
      </c>
      <c r="H5" s="343" t="s">
        <v>478</v>
      </c>
      <c r="I5" s="344" t="s">
        <v>479</v>
      </c>
    </row>
    <row r="6" spans="1:10" x14ac:dyDescent="0.25">
      <c r="A6" s="480"/>
      <c r="B6" s="347"/>
      <c r="C6" s="346"/>
      <c r="D6" s="348"/>
      <c r="E6" s="348"/>
      <c r="F6" s="348"/>
      <c r="G6" s="348"/>
      <c r="H6" s="348"/>
      <c r="I6" s="349"/>
    </row>
    <row r="7" spans="1:10" s="355" customFormat="1" x14ac:dyDescent="0.25">
      <c r="A7" s="480"/>
      <c r="B7" s="351"/>
      <c r="C7" s="350"/>
      <c r="D7" s="352"/>
      <c r="E7" s="352"/>
      <c r="F7" s="352"/>
      <c r="G7" s="352"/>
      <c r="H7" s="352"/>
      <c r="I7" s="353"/>
      <c r="J7" s="354"/>
    </row>
    <row r="8" spans="1:10" s="360" customFormat="1" ht="26.25" customHeight="1" x14ac:dyDescent="0.2">
      <c r="A8" s="481" t="s">
        <v>362</v>
      </c>
      <c r="B8" s="356">
        <f>SUM(B6:B7)</f>
        <v>0</v>
      </c>
      <c r="C8" s="357"/>
      <c r="D8" s="358">
        <f t="shared" ref="D8:I8" si="0">SUM(D6:D7)</f>
        <v>0</v>
      </c>
      <c r="E8" s="358">
        <f t="shared" si="0"/>
        <v>0</v>
      </c>
      <c r="F8" s="358">
        <f t="shared" si="0"/>
        <v>0</v>
      </c>
      <c r="G8" s="358">
        <f t="shared" si="0"/>
        <v>0</v>
      </c>
      <c r="H8" s="358">
        <f t="shared" si="0"/>
        <v>0</v>
      </c>
      <c r="I8" s="359">
        <f t="shared" si="0"/>
        <v>0</v>
      </c>
    </row>
    <row r="9" spans="1:10" x14ac:dyDescent="0.25">
      <c r="A9" s="341"/>
      <c r="B9" s="341"/>
      <c r="C9" s="341"/>
      <c r="D9" s="341"/>
      <c r="E9" s="341"/>
      <c r="F9" s="341"/>
      <c r="G9" s="341"/>
      <c r="H9" s="341"/>
      <c r="I9" s="341"/>
    </row>
    <row r="10" spans="1:10" x14ac:dyDescent="0.25">
      <c r="A10" s="341"/>
      <c r="B10" s="341"/>
      <c r="C10" s="341"/>
      <c r="D10" s="341"/>
      <c r="E10" s="341"/>
      <c r="F10" s="341"/>
      <c r="G10" s="341"/>
      <c r="H10" s="341"/>
      <c r="I10" s="341"/>
    </row>
    <row r="11" spans="1:10" x14ac:dyDescent="0.25">
      <c r="A11" s="341"/>
      <c r="B11" s="341"/>
      <c r="C11" s="341"/>
      <c r="D11" s="341"/>
      <c r="E11" s="341"/>
      <c r="F11" s="341"/>
      <c r="G11" s="341"/>
      <c r="H11" s="341"/>
      <c r="I11" s="341"/>
    </row>
    <row r="12" spans="1:10" x14ac:dyDescent="0.25">
      <c r="A12" s="341"/>
      <c r="B12" s="341"/>
      <c r="C12" s="341"/>
      <c r="D12" s="341"/>
      <c r="E12" s="341"/>
      <c r="F12" s="341"/>
      <c r="G12" s="341"/>
      <c r="H12" s="341"/>
      <c r="I12" s="341"/>
    </row>
    <row r="13" spans="1:10" x14ac:dyDescent="0.25">
      <c r="A13" s="341"/>
      <c r="B13" s="341"/>
      <c r="C13" s="341"/>
      <c r="D13" s="341"/>
      <c r="E13" s="341"/>
      <c r="F13" s="341"/>
      <c r="G13" s="341"/>
      <c r="H13" s="341"/>
      <c r="I13" s="341"/>
    </row>
    <row r="14" spans="1:10" x14ac:dyDescent="0.25">
      <c r="A14" s="341"/>
      <c r="B14" s="341"/>
      <c r="C14" s="341"/>
      <c r="D14" s="341"/>
      <c r="E14" s="341"/>
      <c r="F14" s="341"/>
      <c r="G14" s="341"/>
      <c r="H14" s="341"/>
      <c r="I14" s="341"/>
    </row>
    <row r="15" spans="1:10" x14ac:dyDescent="0.25">
      <c r="A15" s="341"/>
      <c r="B15" s="341"/>
      <c r="C15" s="341"/>
      <c r="D15" s="341"/>
      <c r="E15" s="341"/>
      <c r="F15" s="341"/>
      <c r="G15" s="341"/>
      <c r="H15" s="341"/>
      <c r="I15" s="341"/>
    </row>
    <row r="16" spans="1:10" x14ac:dyDescent="0.25">
      <c r="A16" s="341"/>
      <c r="B16" s="341"/>
      <c r="C16" s="341"/>
      <c r="D16" s="341"/>
      <c r="E16" s="341"/>
      <c r="F16" s="341"/>
      <c r="G16" s="341"/>
      <c r="H16" s="341"/>
      <c r="I16" s="341"/>
    </row>
    <row r="17" spans="1:9" x14ac:dyDescent="0.25">
      <c r="A17" s="341"/>
      <c r="B17" s="341"/>
      <c r="C17" s="341"/>
      <c r="D17" s="341"/>
      <c r="E17" s="341"/>
      <c r="F17" s="341"/>
      <c r="G17" s="341"/>
      <c r="H17" s="341"/>
      <c r="I17" s="341"/>
    </row>
    <row r="18" spans="1:9" x14ac:dyDescent="0.25">
      <c r="A18" s="341"/>
      <c r="B18" s="341"/>
      <c r="C18" s="341"/>
      <c r="D18" s="341"/>
      <c r="E18" s="341"/>
      <c r="F18" s="341"/>
      <c r="G18" s="341"/>
      <c r="H18" s="341"/>
      <c r="I18" s="341"/>
    </row>
    <row r="19" spans="1:9" x14ac:dyDescent="0.25">
      <c r="A19" s="341"/>
      <c r="B19" s="341"/>
      <c r="C19" s="341"/>
      <c r="D19" s="341"/>
      <c r="E19" s="341"/>
      <c r="F19" s="341"/>
      <c r="G19" s="341"/>
      <c r="H19" s="341"/>
      <c r="I19" s="341"/>
    </row>
    <row r="20" spans="1:9" x14ac:dyDescent="0.25">
      <c r="A20" s="341"/>
      <c r="B20" s="341"/>
      <c r="C20" s="341"/>
      <c r="D20" s="341"/>
      <c r="E20" s="341"/>
      <c r="F20" s="341"/>
      <c r="G20" s="341"/>
      <c r="H20" s="341"/>
      <c r="I20" s="341"/>
    </row>
    <row r="21" spans="1:9" x14ac:dyDescent="0.25">
      <c r="A21" s="341"/>
      <c r="B21" s="341"/>
      <c r="C21" s="341"/>
      <c r="D21" s="341"/>
      <c r="E21" s="341"/>
      <c r="F21" s="341"/>
      <c r="G21" s="341"/>
      <c r="H21" s="341"/>
      <c r="I21" s="341"/>
    </row>
    <row r="22" spans="1:9" x14ac:dyDescent="0.25">
      <c r="A22" s="341"/>
      <c r="B22" s="341"/>
      <c r="C22" s="341"/>
      <c r="D22" s="341"/>
      <c r="E22" s="341"/>
      <c r="F22" s="341"/>
      <c r="G22" s="341"/>
      <c r="H22" s="341"/>
      <c r="I22" s="341"/>
    </row>
    <row r="23" spans="1:9" x14ac:dyDescent="0.25">
      <c r="A23" s="341"/>
      <c r="B23" s="341"/>
      <c r="C23" s="341"/>
      <c r="D23" s="341"/>
      <c r="E23" s="341"/>
      <c r="F23" s="341"/>
      <c r="G23" s="341"/>
      <c r="H23" s="341"/>
      <c r="I23" s="341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18. melléklet a ...../2019.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9"/>
  <sheetViews>
    <sheetView topLeftCell="A90" zoomScaleNormal="100" workbookViewId="0">
      <selection activeCell="D84" sqref="D84"/>
    </sheetView>
  </sheetViews>
  <sheetFormatPr defaultColWidth="9.33203125" defaultRowHeight="15.75" x14ac:dyDescent="0.25"/>
  <cols>
    <col min="1" max="1" width="6.33203125" style="88" customWidth="1"/>
    <col min="2" max="2" width="78.6640625" style="88" customWidth="1"/>
    <col min="3" max="3" width="11.1640625" style="88" customWidth="1"/>
    <col min="4" max="4" width="20.83203125" style="89" customWidth="1"/>
    <col min="5" max="5" width="16.1640625" style="1" customWidth="1"/>
    <col min="6" max="6" width="19.5" style="88" customWidth="1"/>
    <col min="7" max="9" width="9.33203125" style="1"/>
    <col min="10" max="10" width="10.1640625" style="1" bestFit="1" customWidth="1"/>
    <col min="11" max="16384" width="9.33203125" style="1"/>
  </cols>
  <sheetData>
    <row r="1" spans="1:6" ht="60" customHeight="1" x14ac:dyDescent="0.25">
      <c r="A1" s="1084" t="s">
        <v>700</v>
      </c>
      <c r="B1" s="1085"/>
      <c r="C1" s="1085"/>
      <c r="D1" s="1085"/>
    </row>
    <row r="2" spans="1:6" ht="15.95" customHeight="1" x14ac:dyDescent="0.25">
      <c r="A2" s="1083" t="s">
        <v>0</v>
      </c>
      <c r="B2" s="1083"/>
      <c r="C2" s="1083"/>
      <c r="D2" s="1083"/>
    </row>
    <row r="3" spans="1:6" ht="15.95" customHeight="1" x14ac:dyDescent="0.25">
      <c r="A3" s="1082"/>
      <c r="B3" s="1082"/>
      <c r="C3" s="2"/>
      <c r="D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6" t="s">
        <v>602</v>
      </c>
    </row>
    <row r="5" spans="1:6" s="7" customFormat="1" ht="12" customHeight="1" x14ac:dyDescent="0.25">
      <c r="A5" s="4" t="s">
        <v>5</v>
      </c>
      <c r="B5" s="5" t="s">
        <v>6</v>
      </c>
      <c r="C5" s="5" t="s">
        <v>7</v>
      </c>
      <c r="D5" s="6" t="s">
        <v>8</v>
      </c>
      <c r="F5" s="88"/>
    </row>
    <row r="6" spans="1:6" s="11" customFormat="1" ht="15.75" customHeight="1" x14ac:dyDescent="0.25">
      <c r="A6" s="8" t="s">
        <v>9</v>
      </c>
      <c r="B6" s="9" t="s">
        <v>10</v>
      </c>
      <c r="C6" s="10" t="s">
        <v>11</v>
      </c>
      <c r="D6" s="384">
        <f>'9.sz.mell.'!F6</f>
        <v>55849500</v>
      </c>
      <c r="F6" s="88"/>
    </row>
    <row r="7" spans="1:6" s="11" customFormat="1" ht="15.75" customHeight="1" x14ac:dyDescent="0.25">
      <c r="A7" s="12" t="s">
        <v>12</v>
      </c>
      <c r="B7" s="13" t="s">
        <v>13</v>
      </c>
      <c r="C7" s="14" t="s">
        <v>14</v>
      </c>
      <c r="D7" s="384">
        <f>'9.sz.mell.'!F7</f>
        <v>53343750</v>
      </c>
      <c r="F7" s="88"/>
    </row>
    <row r="8" spans="1:6" s="11" customFormat="1" ht="24" customHeight="1" x14ac:dyDescent="0.25">
      <c r="A8" s="12" t="s">
        <v>15</v>
      </c>
      <c r="B8" s="13" t="s">
        <v>16</v>
      </c>
      <c r="C8" s="14" t="s">
        <v>17</v>
      </c>
      <c r="D8" s="384">
        <f>'9.sz.mell.'!F8</f>
        <v>47253778</v>
      </c>
      <c r="F8" s="88"/>
    </row>
    <row r="9" spans="1:6" s="11" customFormat="1" ht="15.75" customHeight="1" x14ac:dyDescent="0.25">
      <c r="A9" s="12" t="s">
        <v>18</v>
      </c>
      <c r="B9" s="13" t="s">
        <v>19</v>
      </c>
      <c r="C9" s="14" t="s">
        <v>20</v>
      </c>
      <c r="D9" s="384">
        <f>'9.sz.mell.'!F9</f>
        <v>2701930</v>
      </c>
      <c r="F9" s="88"/>
    </row>
    <row r="10" spans="1:6" s="11" customFormat="1" ht="15.75" customHeight="1" x14ac:dyDescent="0.25">
      <c r="A10" s="8" t="s">
        <v>21</v>
      </c>
      <c r="B10" s="13" t="s">
        <v>22</v>
      </c>
      <c r="C10" s="14" t="s">
        <v>23</v>
      </c>
      <c r="D10" s="384">
        <f>'9.sz.mell.'!F10</f>
        <v>0</v>
      </c>
      <c r="F10" s="88"/>
    </row>
    <row r="11" spans="1:6" s="11" customFormat="1" ht="15.75" customHeight="1" x14ac:dyDescent="0.25">
      <c r="A11" s="12" t="s">
        <v>24</v>
      </c>
      <c r="B11" s="13" t="s">
        <v>25</v>
      </c>
      <c r="C11" s="14" t="s">
        <v>26</v>
      </c>
      <c r="D11" s="384">
        <f>'9.sz.mell.'!F11</f>
        <v>0</v>
      </c>
      <c r="F11" s="88"/>
    </row>
    <row r="12" spans="1:6" s="11" customFormat="1" ht="15.75" customHeight="1" x14ac:dyDescent="0.25">
      <c r="A12" s="15" t="s">
        <v>27</v>
      </c>
      <c r="B12" s="16" t="s">
        <v>28</v>
      </c>
      <c r="C12" s="17" t="s">
        <v>29</v>
      </c>
      <c r="D12" s="582">
        <f>+D6+D7+D8+D9+D10+D11</f>
        <v>159148958</v>
      </c>
      <c r="F12" s="88"/>
    </row>
    <row r="13" spans="1:6" s="11" customFormat="1" ht="15.75" customHeight="1" x14ac:dyDescent="0.25">
      <c r="A13" s="12" t="s">
        <v>30</v>
      </c>
      <c r="B13" s="13" t="s">
        <v>31</v>
      </c>
      <c r="C13" s="14" t="s">
        <v>32</v>
      </c>
      <c r="D13" s="387">
        <f>'9.sz.mell.'!F13</f>
        <v>0</v>
      </c>
      <c r="F13" s="88"/>
    </row>
    <row r="14" spans="1:6" s="11" customFormat="1" ht="15.75" customHeight="1" x14ac:dyDescent="0.25">
      <c r="A14" s="8" t="s">
        <v>33</v>
      </c>
      <c r="B14" s="13" t="s">
        <v>34</v>
      </c>
      <c r="C14" s="14" t="s">
        <v>35</v>
      </c>
      <c r="D14" s="387">
        <f>SUM(D15:D21)</f>
        <v>182470457</v>
      </c>
      <c r="F14" s="88"/>
    </row>
    <row r="15" spans="1:6" s="11" customFormat="1" ht="24" customHeight="1" x14ac:dyDescent="0.25">
      <c r="A15" s="12" t="s">
        <v>36</v>
      </c>
      <c r="B15" s="18" t="s">
        <v>37</v>
      </c>
      <c r="C15" s="14" t="s">
        <v>35</v>
      </c>
      <c r="D15" s="583">
        <f>'9.sz.mell.'!F15+'10.sz.mell'!G6+'11.sz.mell'!F6+'12.sz.mell'!F6</f>
        <v>0</v>
      </c>
      <c r="F15" s="88"/>
    </row>
    <row r="16" spans="1:6" s="11" customFormat="1" ht="18.75" customHeight="1" x14ac:dyDescent="0.25">
      <c r="A16" s="12" t="s">
        <v>38</v>
      </c>
      <c r="B16" s="19" t="s">
        <v>39</v>
      </c>
      <c r="C16" s="14" t="s">
        <v>35</v>
      </c>
      <c r="D16" s="583">
        <f>'9.sz.mell.'!F16</f>
        <v>0</v>
      </c>
      <c r="F16" s="88"/>
    </row>
    <row r="17" spans="1:6" s="11" customFormat="1" ht="15.75" customHeight="1" x14ac:dyDescent="0.25">
      <c r="A17" s="8" t="s">
        <v>40</v>
      </c>
      <c r="B17" s="19" t="s">
        <v>41</v>
      </c>
      <c r="C17" s="14" t="s">
        <v>35</v>
      </c>
      <c r="D17" s="583">
        <f>'9.sz.mell.'!F17</f>
        <v>0</v>
      </c>
      <c r="F17" s="88"/>
    </row>
    <row r="18" spans="1:6" s="11" customFormat="1" ht="19.5" customHeight="1" x14ac:dyDescent="0.25">
      <c r="A18" s="12" t="s">
        <v>42</v>
      </c>
      <c r="B18" s="19" t="s">
        <v>43</v>
      </c>
      <c r="C18" s="14" t="s">
        <v>35</v>
      </c>
      <c r="D18" s="583">
        <f>'9.sz.mell.'!F18+'10.sz.mell'!G7+'11.sz.mell'!F7+'12.sz.mell'!F7</f>
        <v>55874919</v>
      </c>
      <c r="F18" s="88"/>
    </row>
    <row r="19" spans="1:6" s="11" customFormat="1" ht="19.5" customHeight="1" x14ac:dyDescent="0.25">
      <c r="A19" s="12" t="s">
        <v>44</v>
      </c>
      <c r="B19" s="19" t="s">
        <v>45</v>
      </c>
      <c r="C19" s="14" t="s">
        <v>35</v>
      </c>
      <c r="D19" s="583">
        <f>'9.sz.mell.'!F19</f>
        <v>5100000</v>
      </c>
      <c r="F19" s="88"/>
    </row>
    <row r="20" spans="1:6" s="11" customFormat="1" ht="24" customHeight="1" x14ac:dyDescent="0.25">
      <c r="A20" s="8" t="s">
        <v>46</v>
      </c>
      <c r="B20" s="19" t="s">
        <v>47</v>
      </c>
      <c r="C20" s="14" t="s">
        <v>35</v>
      </c>
      <c r="D20" s="583">
        <f>'9.sz.mell.'!F20+'11.sz.mell'!F8</f>
        <v>121495538</v>
      </c>
      <c r="F20" s="88"/>
    </row>
    <row r="21" spans="1:6" s="11" customFormat="1" ht="24.75" customHeight="1" x14ac:dyDescent="0.25">
      <c r="A21" s="20" t="s">
        <v>48</v>
      </c>
      <c r="B21" s="19" t="s">
        <v>49</v>
      </c>
      <c r="C21" s="21" t="s">
        <v>35</v>
      </c>
      <c r="D21" s="583">
        <f>'9.sz.mell.'!F21</f>
        <v>0</v>
      </c>
      <c r="F21" s="88"/>
    </row>
    <row r="22" spans="1:6" s="11" customFormat="1" ht="18" customHeight="1" x14ac:dyDescent="0.25">
      <c r="A22" s="22" t="s">
        <v>50</v>
      </c>
      <c r="B22" s="23" t="s">
        <v>51</v>
      </c>
      <c r="C22" s="24" t="s">
        <v>52</v>
      </c>
      <c r="D22" s="429">
        <f>SUM(D12+D13+D14)</f>
        <v>341619415</v>
      </c>
      <c r="F22" s="88"/>
    </row>
    <row r="23" spans="1:6" s="11" customFormat="1" ht="15.75" customHeight="1" x14ac:dyDescent="0.25">
      <c r="A23" s="8" t="s">
        <v>53</v>
      </c>
      <c r="B23" s="25" t="s">
        <v>54</v>
      </c>
      <c r="C23" s="10" t="s">
        <v>55</v>
      </c>
      <c r="D23" s="384"/>
      <c r="F23" s="88"/>
    </row>
    <row r="24" spans="1:6" s="11" customFormat="1" ht="15.75" customHeight="1" x14ac:dyDescent="0.25">
      <c r="A24" s="12" t="s">
        <v>56</v>
      </c>
      <c r="B24" s="26" t="s">
        <v>57</v>
      </c>
      <c r="C24" s="14" t="s">
        <v>58</v>
      </c>
      <c r="D24" s="387">
        <f>SUM(D25:D30)</f>
        <v>98531059</v>
      </c>
      <c r="F24" s="88"/>
    </row>
    <row r="25" spans="1:6" s="11" customFormat="1" ht="15.75" customHeight="1" x14ac:dyDescent="0.25">
      <c r="A25" s="12" t="s">
        <v>59</v>
      </c>
      <c r="B25" s="18" t="s">
        <v>60</v>
      </c>
      <c r="C25" s="14" t="s">
        <v>58</v>
      </c>
      <c r="D25" s="387">
        <f>'9.sz.mell.'!F25</f>
        <v>0</v>
      </c>
      <c r="F25" s="88"/>
    </row>
    <row r="26" spans="1:6" s="11" customFormat="1" ht="18.75" customHeight="1" x14ac:dyDescent="0.25">
      <c r="A26" s="8" t="s">
        <v>61</v>
      </c>
      <c r="B26" s="27" t="s">
        <v>62</v>
      </c>
      <c r="C26" s="14" t="s">
        <v>58</v>
      </c>
      <c r="D26" s="387">
        <f>'9.sz.mell.'!F26</f>
        <v>98531059</v>
      </c>
      <c r="F26" s="88"/>
    </row>
    <row r="27" spans="1:6" s="11" customFormat="1" ht="15.75" customHeight="1" x14ac:dyDescent="0.25">
      <c r="A27" s="12" t="s">
        <v>63</v>
      </c>
      <c r="B27" s="27" t="s">
        <v>64</v>
      </c>
      <c r="C27" s="14" t="s">
        <v>58</v>
      </c>
      <c r="D27" s="387">
        <f>'9.sz.mell.'!F27</f>
        <v>0</v>
      </c>
      <c r="F27" s="88"/>
    </row>
    <row r="28" spans="1:6" s="11" customFormat="1" ht="15.75" customHeight="1" x14ac:dyDescent="0.25">
      <c r="A28" s="12" t="s">
        <v>65</v>
      </c>
      <c r="B28" s="27" t="s">
        <v>66</v>
      </c>
      <c r="C28" s="14" t="s">
        <v>58</v>
      </c>
      <c r="D28" s="387">
        <f>'9.sz.mell.'!F28</f>
        <v>0</v>
      </c>
      <c r="F28" s="88"/>
    </row>
    <row r="29" spans="1:6" s="11" customFormat="1" ht="24.75" customHeight="1" x14ac:dyDescent="0.25">
      <c r="A29" s="8" t="s">
        <v>67</v>
      </c>
      <c r="B29" s="27" t="s">
        <v>68</v>
      </c>
      <c r="C29" s="14" t="s">
        <v>58</v>
      </c>
      <c r="D29" s="387">
        <f>'9.sz.mell.'!F29</f>
        <v>0</v>
      </c>
      <c r="F29" s="88"/>
    </row>
    <row r="30" spans="1:6" s="11" customFormat="1" ht="24" customHeight="1" x14ac:dyDescent="0.25">
      <c r="A30" s="20" t="s">
        <v>69</v>
      </c>
      <c r="B30" s="28" t="s">
        <v>70</v>
      </c>
      <c r="C30" s="21" t="s">
        <v>58</v>
      </c>
      <c r="D30" s="387">
        <f>'9.sz.mell.'!F30</f>
        <v>0</v>
      </c>
      <c r="F30" s="88"/>
    </row>
    <row r="31" spans="1:6" s="11" customFormat="1" ht="22.5" customHeight="1" x14ac:dyDescent="0.25">
      <c r="A31" s="29" t="s">
        <v>71</v>
      </c>
      <c r="B31" s="30" t="s">
        <v>72</v>
      </c>
      <c r="C31" s="31" t="s">
        <v>73</v>
      </c>
      <c r="D31" s="393">
        <f>SUM(D23+D24)</f>
        <v>98531059</v>
      </c>
      <c r="F31" s="88"/>
    </row>
    <row r="32" spans="1:6" s="11" customFormat="1" ht="14.25" customHeight="1" x14ac:dyDescent="0.25">
      <c r="A32" s="32" t="s">
        <v>74</v>
      </c>
      <c r="B32" s="33" t="s">
        <v>75</v>
      </c>
      <c r="C32" s="34" t="s">
        <v>76</v>
      </c>
      <c r="D32" s="420">
        <f>'9.sz.mell.'!F32</f>
        <v>0</v>
      </c>
      <c r="F32" s="88"/>
    </row>
    <row r="33" spans="1:6" s="11" customFormat="1" ht="14.25" customHeight="1" x14ac:dyDescent="0.25">
      <c r="A33" s="12" t="s">
        <v>77</v>
      </c>
      <c r="B33" s="13" t="s">
        <v>78</v>
      </c>
      <c r="C33" s="14" t="s">
        <v>79</v>
      </c>
      <c r="D33" s="387">
        <f>SUM(D34:D36)</f>
        <v>3500000</v>
      </c>
      <c r="F33" s="88"/>
    </row>
    <row r="34" spans="1:6" s="11" customFormat="1" ht="14.25" customHeight="1" x14ac:dyDescent="0.25">
      <c r="A34" s="12" t="s">
        <v>80</v>
      </c>
      <c r="B34" s="35" t="s">
        <v>81</v>
      </c>
      <c r="C34" s="36" t="s">
        <v>79</v>
      </c>
      <c r="D34" s="419">
        <f>'9.sz.mell.'!F34</f>
        <v>0</v>
      </c>
      <c r="F34" s="88"/>
    </row>
    <row r="35" spans="1:6" s="11" customFormat="1" ht="14.25" customHeight="1" x14ac:dyDescent="0.25">
      <c r="A35" s="8" t="s">
        <v>82</v>
      </c>
      <c r="B35" s="37" t="s">
        <v>83</v>
      </c>
      <c r="C35" s="36" t="s">
        <v>79</v>
      </c>
      <c r="D35" s="419">
        <f>'9.sz.mell.'!F35</f>
        <v>0</v>
      </c>
      <c r="F35" s="88"/>
    </row>
    <row r="36" spans="1:6" s="11" customFormat="1" ht="14.25" customHeight="1" x14ac:dyDescent="0.25">
      <c r="A36" s="8" t="s">
        <v>84</v>
      </c>
      <c r="B36" s="37" t="s">
        <v>85</v>
      </c>
      <c r="C36" s="36" t="s">
        <v>79</v>
      </c>
      <c r="D36" s="419">
        <f>'9.sz.mell.'!F36</f>
        <v>3500000</v>
      </c>
      <c r="F36" s="88"/>
    </row>
    <row r="37" spans="1:6" s="11" customFormat="1" ht="14.25" customHeight="1" x14ac:dyDescent="0.25">
      <c r="A37" s="12" t="s">
        <v>86</v>
      </c>
      <c r="B37" s="38" t="s">
        <v>87</v>
      </c>
      <c r="C37" s="14" t="s">
        <v>88</v>
      </c>
      <c r="D37" s="387">
        <f>SUM(D38:D39)</f>
        <v>60000000</v>
      </c>
      <c r="F37" s="88"/>
    </row>
    <row r="38" spans="1:6" s="11" customFormat="1" ht="14.25" customHeight="1" x14ac:dyDescent="0.25">
      <c r="A38" s="12" t="s">
        <v>89</v>
      </c>
      <c r="B38" s="39" t="s">
        <v>90</v>
      </c>
      <c r="C38" s="36" t="s">
        <v>88</v>
      </c>
      <c r="D38" s="419">
        <f>'9.sz.mell.'!F38</f>
        <v>60000000</v>
      </c>
      <c r="F38" s="88"/>
    </row>
    <row r="39" spans="1:6" s="11" customFormat="1" ht="14.25" customHeight="1" x14ac:dyDescent="0.25">
      <c r="A39" s="8" t="s">
        <v>91</v>
      </c>
      <c r="B39" s="39" t="s">
        <v>92</v>
      </c>
      <c r="C39" s="36" t="s">
        <v>88</v>
      </c>
      <c r="D39" s="419">
        <f>'9.sz.mell.'!F39</f>
        <v>0</v>
      </c>
      <c r="F39" s="88"/>
    </row>
    <row r="40" spans="1:6" s="11" customFormat="1" ht="17.25" customHeight="1" x14ac:dyDescent="0.25">
      <c r="A40" s="8" t="s">
        <v>93</v>
      </c>
      <c r="B40" s="40" t="s">
        <v>94</v>
      </c>
      <c r="C40" s="14" t="s">
        <v>95</v>
      </c>
      <c r="D40" s="387">
        <f>'9.sz.mell.'!F40</f>
        <v>3000000</v>
      </c>
      <c r="F40" s="88"/>
    </row>
    <row r="41" spans="1:6" s="11" customFormat="1" ht="17.25" customHeight="1" x14ac:dyDescent="0.25">
      <c r="A41" s="12" t="s">
        <v>96</v>
      </c>
      <c r="B41" s="38" t="s">
        <v>100</v>
      </c>
      <c r="C41" s="14" t="s">
        <v>101</v>
      </c>
      <c r="D41" s="387">
        <f>SUM(D42:D43)</f>
        <v>2760000</v>
      </c>
      <c r="F41" s="88"/>
    </row>
    <row r="42" spans="1:6" s="11" customFormat="1" ht="14.25" customHeight="1" x14ac:dyDescent="0.25">
      <c r="A42" s="12" t="s">
        <v>97</v>
      </c>
      <c r="B42" s="39" t="s">
        <v>637</v>
      </c>
      <c r="C42" s="36" t="s">
        <v>639</v>
      </c>
      <c r="D42" s="387">
        <f>'9.sz.mell.'!F42</f>
        <v>160000</v>
      </c>
      <c r="F42" s="88"/>
    </row>
    <row r="43" spans="1:6" s="11" customFormat="1" ht="14.25" customHeight="1" x14ac:dyDescent="0.25">
      <c r="A43" s="8" t="s">
        <v>98</v>
      </c>
      <c r="B43" s="39" t="s">
        <v>638</v>
      </c>
      <c r="C43" s="36" t="s">
        <v>639</v>
      </c>
      <c r="D43" s="387">
        <f>'9.sz.mell.'!F43</f>
        <v>2600000</v>
      </c>
      <c r="F43" s="88"/>
    </row>
    <row r="44" spans="1:6" s="11" customFormat="1" ht="14.25" customHeight="1" x14ac:dyDescent="0.25">
      <c r="A44" s="41" t="s">
        <v>99</v>
      </c>
      <c r="B44" s="42" t="s">
        <v>640</v>
      </c>
      <c r="C44" s="43" t="s">
        <v>641</v>
      </c>
      <c r="D44" s="387">
        <f>'9.sz.mell.'!F44</f>
        <v>0</v>
      </c>
      <c r="F44" s="88"/>
    </row>
    <row r="45" spans="1:6" s="11" customFormat="1" ht="17.25" customHeight="1" x14ac:dyDescent="0.25">
      <c r="A45" s="29" t="s">
        <v>102</v>
      </c>
      <c r="B45" s="30" t="s">
        <v>103</v>
      </c>
      <c r="C45" s="31" t="s">
        <v>104</v>
      </c>
      <c r="D45" s="393">
        <f>SUM(D32+D33+D37+D40+D41+D44)</f>
        <v>69260000</v>
      </c>
      <c r="F45" s="88"/>
    </row>
    <row r="46" spans="1:6" s="11" customFormat="1" ht="14.25" customHeight="1" x14ac:dyDescent="0.25">
      <c r="A46" s="32" t="s">
        <v>105</v>
      </c>
      <c r="B46" s="44" t="s">
        <v>106</v>
      </c>
      <c r="C46" s="45" t="s">
        <v>107</v>
      </c>
      <c r="D46" s="425">
        <f>'9.sz.mell.'!F46+'11.sz.mell'!F16+'10.sz.mell'!G16+'12.sz.mell'!F16</f>
        <v>11000000</v>
      </c>
      <c r="F46" s="88"/>
    </row>
    <row r="47" spans="1:6" s="11" customFormat="1" ht="14.25" customHeight="1" x14ac:dyDescent="0.25">
      <c r="A47" s="12" t="s">
        <v>108</v>
      </c>
      <c r="B47" s="26" t="s">
        <v>109</v>
      </c>
      <c r="C47" s="46" t="s">
        <v>110</v>
      </c>
      <c r="D47" s="425">
        <f>'9.sz.mell.'!F47+'11.sz.mell'!F17+'10.sz.mell'!G17+'12.sz.mell'!F17</f>
        <v>12421858</v>
      </c>
      <c r="F47" s="88"/>
    </row>
    <row r="48" spans="1:6" s="11" customFormat="1" ht="14.25" customHeight="1" x14ac:dyDescent="0.25">
      <c r="A48" s="12" t="s">
        <v>111</v>
      </c>
      <c r="B48" s="26" t="s">
        <v>112</v>
      </c>
      <c r="C48" s="46" t="s">
        <v>113</v>
      </c>
      <c r="D48" s="387">
        <f>'9.sz.mell.'!F48+'11.sz.mell'!F18+'10.sz.mell'!G18+'12.sz.mell'!F18</f>
        <v>2000000</v>
      </c>
      <c r="F48" s="88"/>
    </row>
    <row r="49" spans="1:6" s="11" customFormat="1" ht="14.25" customHeight="1" x14ac:dyDescent="0.25">
      <c r="A49" s="12" t="s">
        <v>114</v>
      </c>
      <c r="B49" s="26" t="s">
        <v>115</v>
      </c>
      <c r="C49" s="46" t="s">
        <v>116</v>
      </c>
      <c r="D49" s="387">
        <f>'9.sz.mell.'!F49+'10.sz.mell'!G21+'11.sz.mell'!F21+'11.sz.mell'!F21</f>
        <v>0</v>
      </c>
      <c r="F49" s="88"/>
    </row>
    <row r="50" spans="1:6" s="11" customFormat="1" ht="14.25" customHeight="1" x14ac:dyDescent="0.25">
      <c r="A50" s="12" t="s">
        <v>117</v>
      </c>
      <c r="B50" s="26" t="s">
        <v>118</v>
      </c>
      <c r="C50" s="46" t="s">
        <v>119</v>
      </c>
      <c r="D50" s="387">
        <f>'9.sz.mell.'!F50</f>
        <v>2260000</v>
      </c>
      <c r="F50" s="88"/>
    </row>
    <row r="51" spans="1:6" s="11" customFormat="1" ht="14.25" customHeight="1" x14ac:dyDescent="0.25">
      <c r="A51" s="12" t="s">
        <v>120</v>
      </c>
      <c r="B51" s="26" t="s">
        <v>121</v>
      </c>
      <c r="C51" s="46" t="s">
        <v>122</v>
      </c>
      <c r="D51" s="387">
        <f>'9.sz.mell.'!F51+'10.sz.mell'!G23+'11.sz.mell'!F23+'12.sz.mell'!F23</f>
        <v>3836142</v>
      </c>
      <c r="F51" s="88"/>
    </row>
    <row r="52" spans="1:6" s="11" customFormat="1" ht="14.25" customHeight="1" x14ac:dyDescent="0.25">
      <c r="A52" s="12" t="s">
        <v>123</v>
      </c>
      <c r="B52" s="26" t="s">
        <v>124</v>
      </c>
      <c r="C52" s="46" t="s">
        <v>125</v>
      </c>
      <c r="D52" s="387">
        <f>'9.sz.mell.'!F52+'10.sz.mell'!G24+'11.sz.mell'!F24+'12.sz.mell'!F24</f>
        <v>0</v>
      </c>
      <c r="F52" s="88"/>
    </row>
    <row r="53" spans="1:6" s="11" customFormat="1" ht="14.25" customHeight="1" x14ac:dyDescent="0.25">
      <c r="A53" s="12" t="s">
        <v>126</v>
      </c>
      <c r="B53" s="26" t="s">
        <v>127</v>
      </c>
      <c r="C53" s="46" t="s">
        <v>128</v>
      </c>
      <c r="D53" s="387">
        <f>'9.sz.mell.'!F53+'10.sz.mell'!G25+'11.sz.mell'!F25+'12.sz.mell'!F25</f>
        <v>0</v>
      </c>
      <c r="F53" s="88"/>
    </row>
    <row r="54" spans="1:6" s="11" customFormat="1" ht="14.25" customHeight="1" x14ac:dyDescent="0.25">
      <c r="A54" s="12" t="s">
        <v>129</v>
      </c>
      <c r="B54" s="26" t="s">
        <v>130</v>
      </c>
      <c r="C54" s="46" t="s">
        <v>131</v>
      </c>
      <c r="D54" s="387">
        <f>'9.sz.mell.'!F54+'10.sz.mell'!G26+'11.sz.mell'!F26+'12.sz.mell'!F26</f>
        <v>0</v>
      </c>
      <c r="F54" s="88"/>
    </row>
    <row r="55" spans="1:6" s="11" customFormat="1" ht="14.25" customHeight="1" x14ac:dyDescent="0.25">
      <c r="A55" s="12" t="s">
        <v>132</v>
      </c>
      <c r="B55" s="26" t="s">
        <v>133</v>
      </c>
      <c r="C55" s="46" t="s">
        <v>134</v>
      </c>
      <c r="D55" s="387">
        <f>'9.sz.mell.'!F55+'10.sz.mell'!G27+'11.sz.mell'!F27+'12.sz.mell'!F27</f>
        <v>0</v>
      </c>
      <c r="F55" s="88"/>
    </row>
    <row r="56" spans="1:6" s="11" customFormat="1" ht="14.25" customHeight="1" x14ac:dyDescent="0.25">
      <c r="A56" s="20" t="s">
        <v>135</v>
      </c>
      <c r="B56" s="47" t="s">
        <v>136</v>
      </c>
      <c r="C56" s="43" t="s">
        <v>137</v>
      </c>
      <c r="D56" s="387">
        <f>'9.sz.mell.'!F56+'10.sz.mell'!G28+'11.sz.mell'!F28+'12.sz.mell'!F28</f>
        <v>1620000</v>
      </c>
      <c r="F56" s="88"/>
    </row>
    <row r="57" spans="1:6" s="11" customFormat="1" ht="15.75" customHeight="1" x14ac:dyDescent="0.25">
      <c r="A57" s="22" t="s">
        <v>138</v>
      </c>
      <c r="B57" s="48" t="s">
        <v>139</v>
      </c>
      <c r="C57" s="24" t="s">
        <v>140</v>
      </c>
      <c r="D57" s="427">
        <f>SUM(D46:D56)</f>
        <v>33138000</v>
      </c>
      <c r="F57" s="88"/>
    </row>
    <row r="58" spans="1:6" s="11" customFormat="1" ht="14.25" customHeight="1" x14ac:dyDescent="0.25">
      <c r="A58" s="49" t="s">
        <v>141</v>
      </c>
      <c r="B58" s="25" t="s">
        <v>142</v>
      </c>
      <c r="C58" s="50" t="s">
        <v>143</v>
      </c>
      <c r="D58" s="428">
        <f>'9.sz.mell.'!F58</f>
        <v>0</v>
      </c>
      <c r="F58" s="88"/>
    </row>
    <row r="59" spans="1:6" s="11" customFormat="1" ht="14.25" customHeight="1" x14ac:dyDescent="0.25">
      <c r="A59" s="51" t="s">
        <v>144</v>
      </c>
      <c r="B59" s="26" t="s">
        <v>145</v>
      </c>
      <c r="C59" s="46" t="s">
        <v>146</v>
      </c>
      <c r="D59" s="428">
        <f>'9.sz.mell.'!F59</f>
        <v>20000000</v>
      </c>
      <c r="F59" s="88"/>
    </row>
    <row r="60" spans="1:6" s="11" customFormat="1" ht="14.25" customHeight="1" x14ac:dyDescent="0.25">
      <c r="A60" s="51" t="s">
        <v>147</v>
      </c>
      <c r="B60" s="26" t="s">
        <v>148</v>
      </c>
      <c r="C60" s="46" t="s">
        <v>149</v>
      </c>
      <c r="D60" s="428">
        <f>'9.sz.mell.'!F60</f>
        <v>0</v>
      </c>
      <c r="F60" s="88"/>
    </row>
    <row r="61" spans="1:6" s="11" customFormat="1" ht="14.25" customHeight="1" x14ac:dyDescent="0.25">
      <c r="A61" s="51" t="s">
        <v>150</v>
      </c>
      <c r="B61" s="26" t="s">
        <v>151</v>
      </c>
      <c r="C61" s="46" t="s">
        <v>152</v>
      </c>
      <c r="D61" s="428">
        <f>'9.sz.mell.'!F61</f>
        <v>0</v>
      </c>
      <c r="F61" s="88"/>
    </row>
    <row r="62" spans="1:6" s="11" customFormat="1" ht="14.25" customHeight="1" x14ac:dyDescent="0.25">
      <c r="A62" s="52" t="s">
        <v>153</v>
      </c>
      <c r="B62" s="47" t="s">
        <v>154</v>
      </c>
      <c r="C62" s="43" t="s">
        <v>155</v>
      </c>
      <c r="D62" s="428">
        <f>'9.sz.mell.'!F62</f>
        <v>240000</v>
      </c>
      <c r="F62" s="88"/>
    </row>
    <row r="63" spans="1:6" s="11" customFormat="1" ht="14.25" customHeight="1" x14ac:dyDescent="0.25">
      <c r="A63" s="29" t="s">
        <v>156</v>
      </c>
      <c r="B63" s="48" t="s">
        <v>157</v>
      </c>
      <c r="C63" s="53" t="s">
        <v>158</v>
      </c>
      <c r="D63" s="429">
        <f>SUM(D58:D62)</f>
        <v>20240000</v>
      </c>
      <c r="F63" s="951">
        <f>D31+D63</f>
        <v>118771059</v>
      </c>
    </row>
    <row r="64" spans="1:6" s="11" customFormat="1" ht="16.5" customHeight="1" x14ac:dyDescent="0.25">
      <c r="A64" s="32" t="s">
        <v>159</v>
      </c>
      <c r="B64" s="54" t="s">
        <v>160</v>
      </c>
      <c r="C64" s="55" t="s">
        <v>161</v>
      </c>
      <c r="D64" s="425"/>
      <c r="F64" s="88"/>
    </row>
    <row r="65" spans="1:10" s="11" customFormat="1" ht="17.25" customHeight="1" x14ac:dyDescent="0.25">
      <c r="A65" s="20" t="s">
        <v>162</v>
      </c>
      <c r="B65" s="47" t="s">
        <v>163</v>
      </c>
      <c r="C65" s="56" t="s">
        <v>164</v>
      </c>
      <c r="D65" s="421">
        <f>'11.sz.mell'!F31+'12.sz.mell'!F31+'10.sz.mell'!G31+'9.sz.mell.'!F65</f>
        <v>2200000</v>
      </c>
      <c r="F65" s="951">
        <f>D66+D57+D45+D22</f>
        <v>446217415</v>
      </c>
    </row>
    <row r="66" spans="1:10" s="11" customFormat="1" ht="17.25" customHeight="1" x14ac:dyDescent="0.25">
      <c r="A66" s="29" t="s">
        <v>165</v>
      </c>
      <c r="B66" s="23" t="s">
        <v>166</v>
      </c>
      <c r="C66" s="24" t="s">
        <v>167</v>
      </c>
      <c r="D66" s="429">
        <f>SUM(D64:D65)</f>
        <v>2200000</v>
      </c>
      <c r="F66" s="88"/>
    </row>
    <row r="67" spans="1:10" s="11" customFormat="1" ht="16.5" customHeight="1" x14ac:dyDescent="0.25">
      <c r="A67" s="8" t="s">
        <v>168</v>
      </c>
      <c r="B67" s="9" t="s">
        <v>169</v>
      </c>
      <c r="C67" s="10" t="s">
        <v>170</v>
      </c>
      <c r="D67" s="428"/>
      <c r="F67" s="88"/>
    </row>
    <row r="68" spans="1:10" s="11" customFormat="1" ht="14.25" customHeight="1" x14ac:dyDescent="0.25">
      <c r="A68" s="20" t="s">
        <v>171</v>
      </c>
      <c r="B68" s="47" t="s">
        <v>172</v>
      </c>
      <c r="C68" s="21" t="s">
        <v>173</v>
      </c>
      <c r="D68" s="391"/>
      <c r="F68" s="88"/>
    </row>
    <row r="69" spans="1:10" s="11" customFormat="1" ht="15.75" customHeight="1" x14ac:dyDescent="0.25">
      <c r="A69" s="20" t="s">
        <v>174</v>
      </c>
      <c r="B69" s="58" t="s">
        <v>175</v>
      </c>
      <c r="C69" s="59" t="s">
        <v>176</v>
      </c>
      <c r="D69" s="584">
        <f>SUM(D67:D68)</f>
        <v>0</v>
      </c>
      <c r="F69" s="88"/>
    </row>
    <row r="70" spans="1:10" s="11" customFormat="1" ht="21" customHeight="1" x14ac:dyDescent="0.25">
      <c r="A70" s="29" t="s">
        <v>177</v>
      </c>
      <c r="B70" s="48" t="s">
        <v>178</v>
      </c>
      <c r="C70" s="60" t="s">
        <v>179</v>
      </c>
      <c r="D70" s="393">
        <f>SUM(D22+D31+D45+D57+D63+D66+D69)</f>
        <v>564988474</v>
      </c>
      <c r="F70" s="88"/>
    </row>
    <row r="71" spans="1:10" s="11" customFormat="1" ht="14.25" customHeight="1" x14ac:dyDescent="0.25">
      <c r="A71" s="8" t="s">
        <v>180</v>
      </c>
      <c r="B71" s="9" t="s">
        <v>732</v>
      </c>
      <c r="C71" s="10" t="s">
        <v>733</v>
      </c>
      <c r="D71" s="430">
        <f>'9.sz.mell.'!F71</f>
        <v>5605355</v>
      </c>
      <c r="F71" s="88"/>
    </row>
    <row r="72" spans="1:10" s="11" customFormat="1" ht="14.25" customHeight="1" x14ac:dyDescent="0.25">
      <c r="A72" s="12" t="s">
        <v>181</v>
      </c>
      <c r="B72" s="13" t="s">
        <v>182</v>
      </c>
      <c r="C72" s="14" t="s">
        <v>183</v>
      </c>
      <c r="D72" s="404">
        <f>SUM(D73:D74)</f>
        <v>51575000</v>
      </c>
      <c r="F72" s="88"/>
    </row>
    <row r="73" spans="1:10" s="11" customFormat="1" ht="14.25" customHeight="1" x14ac:dyDescent="0.25">
      <c r="A73" s="12" t="s">
        <v>184</v>
      </c>
      <c r="B73" s="61" t="s">
        <v>185</v>
      </c>
      <c r="C73" s="14" t="s">
        <v>186</v>
      </c>
      <c r="D73" s="426">
        <f>'9.sz.mell.'!F73+'10.sz.mell'!G35+'11.sz.mell'!F35+'12.sz.mell'!F35</f>
        <v>51575000</v>
      </c>
      <c r="F73" s="88"/>
      <c r="H73" s="387">
        <v>127563536</v>
      </c>
      <c r="J73" s="88">
        <f>H73/D77*100</f>
        <v>20.50304194844194</v>
      </c>
    </row>
    <row r="74" spans="1:10" s="11" customFormat="1" ht="14.25" customHeight="1" x14ac:dyDescent="0.2">
      <c r="A74" s="12" t="s">
        <v>187</v>
      </c>
      <c r="B74" s="594" t="s">
        <v>188</v>
      </c>
      <c r="C74" s="14" t="s">
        <v>189</v>
      </c>
      <c r="D74" s="426">
        <f>'9.sz.mell.'!F74</f>
        <v>0</v>
      </c>
    </row>
    <row r="75" spans="1:10" s="11" customFormat="1" ht="14.25" customHeight="1" x14ac:dyDescent="0.25">
      <c r="A75" s="41" t="s">
        <v>190</v>
      </c>
      <c r="B75" s="593" t="s">
        <v>585</v>
      </c>
      <c r="C75" s="591" t="s">
        <v>587</v>
      </c>
      <c r="D75" s="592"/>
      <c r="F75" s="951"/>
    </row>
    <row r="76" spans="1:10" s="11" customFormat="1" ht="14.25" customHeight="1" x14ac:dyDescent="0.25">
      <c r="A76" s="29" t="s">
        <v>193</v>
      </c>
      <c r="B76" s="62" t="s">
        <v>588</v>
      </c>
      <c r="C76" s="63" t="s">
        <v>192</v>
      </c>
      <c r="D76" s="393">
        <f>SUM(D71+D72+D75)</f>
        <v>57180355</v>
      </c>
      <c r="F76" s="951"/>
    </row>
    <row r="77" spans="1:10" s="11" customFormat="1" ht="18.75" customHeight="1" x14ac:dyDescent="0.25">
      <c r="A77" s="29" t="s">
        <v>586</v>
      </c>
      <c r="B77" s="62" t="s">
        <v>589</v>
      </c>
      <c r="C77" s="63" t="s">
        <v>590</v>
      </c>
      <c r="D77" s="393">
        <f>SUM(D76,D70)</f>
        <v>622168829</v>
      </c>
      <c r="F77" s="951">
        <f>D77-'10.sz.mell'!G60-'11.sz.mell'!F60-'12.sz.mell'!F60</f>
        <v>490891310.43999994</v>
      </c>
    </row>
    <row r="78" spans="1:10" ht="17.25" customHeight="1" x14ac:dyDescent="0.25">
      <c r="A78" s="1083"/>
      <c r="B78" s="1083"/>
      <c r="C78" s="1083"/>
      <c r="D78" s="1083"/>
      <c r="F78" s="951">
        <f>D77-F77</f>
        <v>131277518.56000006</v>
      </c>
      <c r="G78" s="1" t="s">
        <v>695</v>
      </c>
      <c r="H78" s="1">
        <f>F78/D77</f>
        <v>0.21099983226578531</v>
      </c>
    </row>
    <row r="79" spans="1:10" s="64" customFormat="1" ht="16.5" customHeight="1" x14ac:dyDescent="0.25">
      <c r="A79" s="1083" t="s">
        <v>195</v>
      </c>
      <c r="B79" s="1083"/>
      <c r="C79" s="1083"/>
      <c r="D79" s="1083"/>
      <c r="F79" s="952"/>
    </row>
    <row r="80" spans="1:10" ht="38.1" customHeight="1" x14ac:dyDescent="0.25">
      <c r="A80" s="4" t="s">
        <v>2</v>
      </c>
      <c r="B80" s="5" t="s">
        <v>196</v>
      </c>
      <c r="C80" s="5" t="s">
        <v>4</v>
      </c>
      <c r="D80" s="6" t="str">
        <f>+D4</f>
        <v>2018. évi eredeti előirányzat</v>
      </c>
    </row>
    <row r="81" spans="1:6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F81" s="88"/>
    </row>
    <row r="82" spans="1:6" ht="15.75" customHeight="1" x14ac:dyDescent="0.25">
      <c r="A82" s="78" t="s">
        <v>9</v>
      </c>
      <c r="B82" s="33" t="s">
        <v>197</v>
      </c>
      <c r="C82" s="34" t="s">
        <v>198</v>
      </c>
      <c r="D82" s="425">
        <f>'9.sz.mell.'!F81+'10.sz.mell'!G47+'11.sz.mell'!F47+'12.sz.mell'!F47</f>
        <v>222920611</v>
      </c>
    </row>
    <row r="83" spans="1:6" ht="15.75" customHeight="1" x14ac:dyDescent="0.25">
      <c r="A83" s="49" t="s">
        <v>12</v>
      </c>
      <c r="B83" s="65" t="s">
        <v>199</v>
      </c>
      <c r="C83" s="66" t="s">
        <v>200</v>
      </c>
      <c r="D83" s="384">
        <f>'9.sz.mell.'!F82+'10.sz.mell'!G48+'11.sz.mell'!F48+'12.sz.mell'!F48+1</f>
        <v>35355647.222499996</v>
      </c>
    </row>
    <row r="84" spans="1:6" ht="15.75" customHeight="1" x14ac:dyDescent="0.25">
      <c r="A84" s="51" t="s">
        <v>15</v>
      </c>
      <c r="B84" s="67" t="s">
        <v>201</v>
      </c>
      <c r="C84" s="68" t="s">
        <v>202</v>
      </c>
      <c r="D84" s="384">
        <f>'9.sz.mell.'!F83+'10.sz.mell'!G49+'11.sz.mell'!F49+'12.sz.mell'!F49</f>
        <v>192645551</v>
      </c>
    </row>
    <row r="85" spans="1:6" ht="15.75" customHeight="1" x14ac:dyDescent="0.25">
      <c r="A85" s="49" t="s">
        <v>18</v>
      </c>
      <c r="B85" s="67" t="s">
        <v>203</v>
      </c>
      <c r="C85" s="68" t="s">
        <v>204</v>
      </c>
      <c r="D85" s="384">
        <f>'9.sz.mell.'!F84+'10.sz.mell'!G50+'11.sz.mell'!F50+'12.sz.mell'!F50</f>
        <v>2000000</v>
      </c>
    </row>
    <row r="86" spans="1:6" ht="15.75" customHeight="1" x14ac:dyDescent="0.25">
      <c r="A86" s="51" t="s">
        <v>21</v>
      </c>
      <c r="B86" s="67" t="s">
        <v>205</v>
      </c>
      <c r="C86" s="68" t="s">
        <v>206</v>
      </c>
      <c r="D86" s="387">
        <f>SUM(D87:D93)</f>
        <v>21178862</v>
      </c>
    </row>
    <row r="87" spans="1:6" ht="15.75" customHeight="1" x14ac:dyDescent="0.25">
      <c r="A87" s="51" t="s">
        <v>24</v>
      </c>
      <c r="B87" s="585" t="s">
        <v>207</v>
      </c>
      <c r="C87" s="71" t="s">
        <v>208</v>
      </c>
      <c r="D87" s="419">
        <f>'9.sz.mell.'!F86</f>
        <v>9778862</v>
      </c>
    </row>
    <row r="88" spans="1:6" ht="15.75" customHeight="1" x14ac:dyDescent="0.25">
      <c r="A88" s="51" t="s">
        <v>27</v>
      </c>
      <c r="B88" s="69" t="s">
        <v>209</v>
      </c>
      <c r="C88" s="95" t="s">
        <v>210</v>
      </c>
      <c r="D88" s="419">
        <f>'9.sz.mell.'!F87</f>
        <v>0</v>
      </c>
    </row>
    <row r="89" spans="1:6" ht="15.75" customHeight="1" x14ac:dyDescent="0.25">
      <c r="A89" s="49" t="s">
        <v>30</v>
      </c>
      <c r="B89" s="69" t="s">
        <v>211</v>
      </c>
      <c r="C89" s="95" t="s">
        <v>212</v>
      </c>
      <c r="D89" s="419">
        <f>'9.sz.mell.'!F88</f>
        <v>0</v>
      </c>
    </row>
    <row r="90" spans="1:6" ht="15.75" customHeight="1" x14ac:dyDescent="0.25">
      <c r="A90" s="51" t="s">
        <v>33</v>
      </c>
      <c r="B90" s="70" t="s">
        <v>213</v>
      </c>
      <c r="C90" s="95" t="s">
        <v>214</v>
      </c>
      <c r="D90" s="419">
        <f>'9.sz.mell.'!F89</f>
        <v>5400000</v>
      </c>
    </row>
    <row r="91" spans="1:6" ht="15.75" customHeight="1" x14ac:dyDescent="0.25">
      <c r="A91" s="51" t="s">
        <v>36</v>
      </c>
      <c r="B91" s="69" t="s">
        <v>215</v>
      </c>
      <c r="C91" s="95" t="s">
        <v>216</v>
      </c>
      <c r="D91" s="419">
        <f>'9.sz.mell.'!F90</f>
        <v>0</v>
      </c>
    </row>
    <row r="92" spans="1:6" ht="15.75" customHeight="1" x14ac:dyDescent="0.25">
      <c r="A92" s="51" t="s">
        <v>38</v>
      </c>
      <c r="B92" s="69" t="s">
        <v>217</v>
      </c>
      <c r="C92" s="95" t="s">
        <v>218</v>
      </c>
      <c r="D92" s="419">
        <f>'9.sz.mell.'!F91</f>
        <v>6000000</v>
      </c>
    </row>
    <row r="93" spans="1:6" ht="15.75" customHeight="1" x14ac:dyDescent="0.25">
      <c r="A93" s="49" t="s">
        <v>40</v>
      </c>
      <c r="B93" s="69" t="s">
        <v>219</v>
      </c>
      <c r="C93" s="95" t="s">
        <v>220</v>
      </c>
      <c r="D93" s="419">
        <f>'9.sz.mell.'!F92</f>
        <v>0</v>
      </c>
    </row>
    <row r="94" spans="1:6" ht="15.75" customHeight="1" x14ac:dyDescent="0.25">
      <c r="A94" s="51" t="s">
        <v>42</v>
      </c>
      <c r="B94" s="69" t="s">
        <v>221</v>
      </c>
      <c r="C94" s="71" t="s">
        <v>220</v>
      </c>
      <c r="D94" s="419">
        <f>'9.sz.mell.'!F93</f>
        <v>0</v>
      </c>
    </row>
    <row r="95" spans="1:6" ht="15.75" customHeight="1" x14ac:dyDescent="0.25">
      <c r="A95" s="52" t="s">
        <v>44</v>
      </c>
      <c r="B95" s="72" t="s">
        <v>222</v>
      </c>
      <c r="C95" s="73" t="s">
        <v>220</v>
      </c>
      <c r="D95" s="419">
        <f>'9.sz.mell.'!F94</f>
        <v>0</v>
      </c>
      <c r="F95" s="88" t="s">
        <v>645</v>
      </c>
    </row>
    <row r="96" spans="1:6" ht="15.75" customHeight="1" x14ac:dyDescent="0.25">
      <c r="A96" s="74" t="s">
        <v>46</v>
      </c>
      <c r="B96" s="75" t="s">
        <v>404</v>
      </c>
      <c r="C96" s="31" t="s">
        <v>223</v>
      </c>
      <c r="D96" s="427">
        <f>SUM(D82:D86)</f>
        <v>474100671.22249997</v>
      </c>
      <c r="F96" s="951">
        <f>D22+D45+D57+D66-D96</f>
        <v>-27883256.222499967</v>
      </c>
    </row>
    <row r="97" spans="1:7" ht="16.5" customHeight="1" x14ac:dyDescent="0.25">
      <c r="A97" s="49" t="s">
        <v>48</v>
      </c>
      <c r="B97" s="65" t="s">
        <v>224</v>
      </c>
      <c r="C97" s="66" t="s">
        <v>225</v>
      </c>
      <c r="D97" s="384">
        <f>'9.sz.mell.'!F96+'10.sz.mell'!G53+'11.sz.mell'!F53+'12.sz.mell'!F53</f>
        <v>113399135</v>
      </c>
      <c r="F97" s="88" t="s">
        <v>646</v>
      </c>
    </row>
    <row r="98" spans="1:7" ht="16.5" customHeight="1" x14ac:dyDescent="0.25">
      <c r="A98" s="51" t="s">
        <v>50</v>
      </c>
      <c r="B98" s="67" t="s">
        <v>226</v>
      </c>
      <c r="C98" s="68" t="s">
        <v>227</v>
      </c>
      <c r="D98" s="384">
        <f>'9.sz.mell.'!F97+'10.sz.mell'!G54+'11.sz.mell'!F54+'12.sz.mell'!F54</f>
        <v>29063668</v>
      </c>
    </row>
    <row r="99" spans="1:7" ht="16.5" customHeight="1" x14ac:dyDescent="0.25">
      <c r="A99" s="49" t="s">
        <v>53</v>
      </c>
      <c r="B99" s="13" t="s">
        <v>228</v>
      </c>
      <c r="C99" s="14" t="s">
        <v>229</v>
      </c>
      <c r="D99" s="387">
        <f>SUM(D100:D105)</f>
        <v>0</v>
      </c>
    </row>
    <row r="100" spans="1:7" ht="16.5" customHeight="1" x14ac:dyDescent="0.25">
      <c r="A100" s="51" t="s">
        <v>56</v>
      </c>
      <c r="B100" s="586" t="s">
        <v>230</v>
      </c>
      <c r="C100" s="36" t="s">
        <v>231</v>
      </c>
      <c r="D100" s="583">
        <f>'9.sz.mell.'!F99</f>
        <v>0</v>
      </c>
    </row>
    <row r="101" spans="1:7" ht="16.5" customHeight="1" x14ac:dyDescent="0.25">
      <c r="A101" s="49" t="s">
        <v>59</v>
      </c>
      <c r="B101" s="587" t="s">
        <v>211</v>
      </c>
      <c r="C101" s="36" t="s">
        <v>232</v>
      </c>
      <c r="D101" s="583">
        <f>'9.sz.mell.'!F100</f>
        <v>0</v>
      </c>
    </row>
    <row r="102" spans="1:7" ht="16.5" customHeight="1" x14ac:dyDescent="0.25">
      <c r="A102" s="51" t="s">
        <v>61</v>
      </c>
      <c r="B102" s="587" t="s">
        <v>233</v>
      </c>
      <c r="C102" s="36" t="s">
        <v>234</v>
      </c>
      <c r="D102" s="583">
        <f>'9.sz.mell.'!F101</f>
        <v>0</v>
      </c>
    </row>
    <row r="103" spans="1:7" ht="16.5" customHeight="1" x14ac:dyDescent="0.25">
      <c r="A103" s="49" t="s">
        <v>63</v>
      </c>
      <c r="B103" s="587" t="s">
        <v>235</v>
      </c>
      <c r="C103" s="36" t="s">
        <v>236</v>
      </c>
      <c r="D103" s="583">
        <f>'9.sz.mell.'!F102</f>
        <v>0</v>
      </c>
    </row>
    <row r="104" spans="1:7" ht="16.5" customHeight="1" x14ac:dyDescent="0.25">
      <c r="A104" s="51" t="s">
        <v>65</v>
      </c>
      <c r="B104" s="587" t="s">
        <v>237</v>
      </c>
      <c r="C104" s="36" t="s">
        <v>238</v>
      </c>
      <c r="D104" s="583">
        <f>'9.sz.mell.'!F103</f>
        <v>0</v>
      </c>
    </row>
    <row r="105" spans="1:7" ht="16.5" customHeight="1" x14ac:dyDescent="0.25">
      <c r="A105" s="76" t="s">
        <v>67</v>
      </c>
      <c r="B105" s="588" t="s">
        <v>239</v>
      </c>
      <c r="C105" s="36" t="s">
        <v>240</v>
      </c>
      <c r="D105" s="583">
        <f>'9.sz.mell.'!F104</f>
        <v>0</v>
      </c>
      <c r="F105" s="88" t="s">
        <v>647</v>
      </c>
    </row>
    <row r="106" spans="1:7" ht="16.5" customHeight="1" x14ac:dyDescent="0.25">
      <c r="A106" s="74" t="s">
        <v>69</v>
      </c>
      <c r="B106" s="75" t="s">
        <v>403</v>
      </c>
      <c r="C106" s="31" t="s">
        <v>241</v>
      </c>
      <c r="D106" s="393">
        <f>+D97+D98+D99</f>
        <v>142462803</v>
      </c>
      <c r="F106" s="951">
        <f>D31+D63-D106</f>
        <v>-23691744</v>
      </c>
    </row>
    <row r="107" spans="1:7" ht="23.25" customHeight="1" x14ac:dyDescent="0.25">
      <c r="A107" s="77" t="s">
        <v>71</v>
      </c>
      <c r="B107" s="48" t="s">
        <v>242</v>
      </c>
      <c r="C107" s="31" t="s">
        <v>243</v>
      </c>
      <c r="D107" s="431">
        <f>SUM(D96+D106)</f>
        <v>616563474.22249997</v>
      </c>
      <c r="F107" s="845"/>
    </row>
    <row r="108" spans="1:7" ht="16.5" customHeight="1" x14ac:dyDescent="0.25">
      <c r="A108" s="78" t="s">
        <v>74</v>
      </c>
      <c r="B108" s="79" t="s">
        <v>244</v>
      </c>
      <c r="C108" s="80" t="s">
        <v>245</v>
      </c>
      <c r="D108" s="589">
        <f>'9.sz.mell.'!F107</f>
        <v>0</v>
      </c>
      <c r="F108" s="845"/>
    </row>
    <row r="109" spans="1:7" ht="16.5" customHeight="1" x14ac:dyDescent="0.25">
      <c r="A109" s="51" t="s">
        <v>77</v>
      </c>
      <c r="B109" s="81" t="s">
        <v>246</v>
      </c>
      <c r="C109" s="68" t="s">
        <v>247</v>
      </c>
      <c r="D109" s="404">
        <f>'9.sz.mell.'!F108</f>
        <v>0</v>
      </c>
    </row>
    <row r="110" spans="1:7" ht="16.5" customHeight="1" x14ac:dyDescent="0.25">
      <c r="A110" s="82" t="s">
        <v>80</v>
      </c>
      <c r="B110" s="81" t="s">
        <v>248</v>
      </c>
      <c r="C110" s="68" t="s">
        <v>249</v>
      </c>
      <c r="D110" s="430">
        <f>'9.sz.mell.'!F109</f>
        <v>5605355</v>
      </c>
    </row>
    <row r="111" spans="1:7" ht="16.5" customHeight="1" x14ac:dyDescent="0.25">
      <c r="A111" s="51" t="s">
        <v>82</v>
      </c>
      <c r="B111" s="81" t="s">
        <v>250</v>
      </c>
      <c r="C111" s="68" t="s">
        <v>251</v>
      </c>
      <c r="D111" s="387"/>
    </row>
    <row r="112" spans="1:7" ht="24.75" customHeight="1" x14ac:dyDescent="0.25">
      <c r="A112" s="83" t="s">
        <v>84</v>
      </c>
      <c r="B112" s="30" t="s">
        <v>252</v>
      </c>
      <c r="C112" s="31" t="s">
        <v>253</v>
      </c>
      <c r="D112" s="411">
        <f>SUM(D108:D111)</f>
        <v>5605355</v>
      </c>
      <c r="E112" s="85"/>
      <c r="F112" s="853" t="e">
        <f>'9.sz.mell.'!#REF!</f>
        <v>#REF!</v>
      </c>
      <c r="G112" s="85" t="s">
        <v>648</v>
      </c>
    </row>
    <row r="113" spans="1:6" s="11" customFormat="1" ht="27.75" customHeight="1" x14ac:dyDescent="0.25">
      <c r="A113" s="86">
        <v>32</v>
      </c>
      <c r="B113" s="23" t="s">
        <v>254</v>
      </c>
      <c r="C113" s="87" t="s">
        <v>255</v>
      </c>
      <c r="D113" s="411">
        <f>D107+D112</f>
        <v>622168829.22249997</v>
      </c>
      <c r="F113" s="88" t="s">
        <v>649</v>
      </c>
    </row>
    <row r="114" spans="1:6" ht="16.5" customHeight="1" x14ac:dyDescent="0.25">
      <c r="D114" s="418">
        <f>D77-D113</f>
        <v>-0.22249996662139893</v>
      </c>
      <c r="F114" s="951">
        <f>-D110</f>
        <v>-5605355</v>
      </c>
    </row>
    <row r="115" spans="1:6" ht="30.75" customHeight="1" x14ac:dyDescent="0.25">
      <c r="A115" s="1086" t="s">
        <v>256</v>
      </c>
      <c r="B115" s="1086"/>
      <c r="C115" s="1086"/>
      <c r="D115" s="1086"/>
    </row>
    <row r="116" spans="1:6" ht="15" customHeight="1" x14ac:dyDescent="0.25">
      <c r="A116" s="1082"/>
      <c r="B116" s="1082"/>
      <c r="C116" s="2"/>
      <c r="D116" s="90"/>
    </row>
    <row r="117" spans="1:6" ht="29.25" customHeight="1" x14ac:dyDescent="0.25">
      <c r="A117" s="91">
        <v>1</v>
      </c>
      <c r="B117" s="1078" t="s">
        <v>257</v>
      </c>
      <c r="C117" s="1079"/>
      <c r="D117" s="92">
        <f>D70-D107</f>
        <v>-51575000.222499967</v>
      </c>
      <c r="F117" s="953">
        <f>D117+D118</f>
        <v>-0.22249996662139893</v>
      </c>
    </row>
    <row r="118" spans="1:6" ht="29.25" customHeight="1" x14ac:dyDescent="0.25">
      <c r="A118" s="93" t="s">
        <v>12</v>
      </c>
      <c r="B118" s="1080" t="s">
        <v>595</v>
      </c>
      <c r="C118" s="1081"/>
      <c r="D118" s="94">
        <f>D76-D112</f>
        <v>51575000</v>
      </c>
    </row>
    <row r="120" spans="1:6" x14ac:dyDescent="0.25">
      <c r="D120" s="418"/>
    </row>
    <row r="121" spans="1:6" x14ac:dyDescent="0.25">
      <c r="D121" s="935"/>
    </row>
    <row r="123" spans="1:6" x14ac:dyDescent="0.25">
      <c r="D123" s="854"/>
    </row>
    <row r="124" spans="1:6" x14ac:dyDescent="0.25">
      <c r="D124" s="854"/>
    </row>
    <row r="125" spans="1:6" x14ac:dyDescent="0.25">
      <c r="D125" s="854"/>
    </row>
    <row r="127" spans="1:6" x14ac:dyDescent="0.25">
      <c r="D127" s="935"/>
    </row>
    <row r="128" spans="1:6" x14ac:dyDescent="0.25">
      <c r="D128" s="854"/>
    </row>
    <row r="129" spans="4:6" x14ac:dyDescent="0.25">
      <c r="D129" s="854"/>
    </row>
    <row r="130" spans="4:6" x14ac:dyDescent="0.25">
      <c r="D130" s="854"/>
    </row>
    <row r="136" spans="4:6" x14ac:dyDescent="0.25">
      <c r="D136" s="935"/>
    </row>
    <row r="137" spans="4:6" x14ac:dyDescent="0.25">
      <c r="F137" s="854"/>
    </row>
    <row r="138" spans="4:6" x14ac:dyDescent="0.25">
      <c r="F138" s="89"/>
    </row>
    <row r="139" spans="4:6" x14ac:dyDescent="0.25">
      <c r="D139" s="935"/>
    </row>
  </sheetData>
  <mergeCells count="9">
    <mergeCell ref="B117:C117"/>
    <mergeCell ref="B118:C118"/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79" fitToHeight="2" orientation="portrait" r:id="rId1"/>
  <headerFooter alignWithMargins="0">
    <oddHeader>&amp;C&amp;"Times New Roman CE,Félkövér"&amp;12
&amp;R&amp;"Times New Roman CE,Félkövér dőlt"&amp;11 1. melléklet a ........./2019. (.......) önkormányzati rendelethez</oddHeader>
  </headerFooter>
  <rowBreaks count="2" manualBreakCount="2">
    <brk id="45" max="3" man="1"/>
    <brk id="77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0"/>
  <sheetViews>
    <sheetView zoomScaleNormal="100" workbookViewId="0">
      <selection activeCell="F14" sqref="F14:G14"/>
    </sheetView>
  </sheetViews>
  <sheetFormatPr defaultColWidth="9.33203125" defaultRowHeight="15" x14ac:dyDescent="0.25"/>
  <cols>
    <col min="1" max="1" width="8" style="437" customWidth="1"/>
    <col min="2" max="2" width="86.1640625" style="437" customWidth="1"/>
    <col min="3" max="3" width="21.5" style="437" customWidth="1"/>
    <col min="4" max="16384" width="9.33203125" style="437"/>
  </cols>
  <sheetData>
    <row r="1" spans="1:3" s="436" customFormat="1" ht="60" customHeight="1" x14ac:dyDescent="0.2">
      <c r="A1" s="1182" t="s">
        <v>736</v>
      </c>
      <c r="B1" s="1182"/>
      <c r="C1" s="1182"/>
    </row>
    <row r="2" spans="1:3" x14ac:dyDescent="0.25">
      <c r="C2" s="482" t="s">
        <v>1</v>
      </c>
    </row>
    <row r="3" spans="1:3" ht="33.75" customHeight="1" x14ac:dyDescent="0.25">
      <c r="A3" s="552" t="s">
        <v>523</v>
      </c>
      <c r="B3" s="553" t="s">
        <v>260</v>
      </c>
      <c r="C3" s="554" t="s">
        <v>382</v>
      </c>
    </row>
    <row r="4" spans="1:3" ht="22.5" customHeight="1" x14ac:dyDescent="0.25">
      <c r="A4" s="438" t="s">
        <v>9</v>
      </c>
      <c r="B4" s="549" t="s">
        <v>567</v>
      </c>
      <c r="C4" s="439">
        <f>'9.sz.mell.'!F45-'1.sz.mell.'!D42</f>
        <v>69100000</v>
      </c>
    </row>
    <row r="5" spans="1:3" ht="22.5" customHeight="1" x14ac:dyDescent="0.25">
      <c r="A5" s="440" t="s">
        <v>12</v>
      </c>
      <c r="B5" s="550" t="s">
        <v>568</v>
      </c>
      <c r="C5" s="439"/>
    </row>
    <row r="6" spans="1:3" ht="22.5" customHeight="1" x14ac:dyDescent="0.25">
      <c r="A6" s="440" t="s">
        <v>15</v>
      </c>
      <c r="B6" s="550" t="s">
        <v>569</v>
      </c>
      <c r="C6" s="441"/>
    </row>
    <row r="7" spans="1:3" ht="31.5" customHeight="1" x14ac:dyDescent="0.25">
      <c r="A7" s="440" t="s">
        <v>18</v>
      </c>
      <c r="B7" s="550" t="s">
        <v>570</v>
      </c>
      <c r="C7" s="441">
        <f>'1.sz.mell.'!D63</f>
        <v>20240000</v>
      </c>
    </row>
    <row r="8" spans="1:3" ht="22.5" customHeight="1" x14ac:dyDescent="0.25">
      <c r="A8" s="440" t="s">
        <v>21</v>
      </c>
      <c r="B8" s="550" t="s">
        <v>571</v>
      </c>
      <c r="C8" s="441">
        <f>'1.sz.mell.'!D42</f>
        <v>160000</v>
      </c>
    </row>
    <row r="9" spans="1:3" ht="28.5" customHeight="1" x14ac:dyDescent="0.25">
      <c r="A9" s="556" t="s">
        <v>24</v>
      </c>
      <c r="B9" s="551" t="s">
        <v>572</v>
      </c>
      <c r="C9" s="560"/>
    </row>
    <row r="10" spans="1:3" s="436" customFormat="1" ht="22.5" customHeight="1" x14ac:dyDescent="0.2">
      <c r="A10" s="557" t="s">
        <v>27</v>
      </c>
      <c r="B10" s="555" t="s">
        <v>573</v>
      </c>
      <c r="C10" s="561">
        <f>SUM(C4:C9)</f>
        <v>89500000</v>
      </c>
    </row>
    <row r="11" spans="1:3" s="436" customFormat="1" ht="22.5" customHeight="1" x14ac:dyDescent="0.2">
      <c r="A11" s="558" t="s">
        <v>30</v>
      </c>
      <c r="B11" s="555" t="s">
        <v>574</v>
      </c>
      <c r="C11" s="561">
        <f>C10/2</f>
        <v>44750000</v>
      </c>
    </row>
    <row r="12" spans="1:3" s="436" customFormat="1" ht="27" customHeight="1" x14ac:dyDescent="0.2">
      <c r="A12" s="438" t="s">
        <v>33</v>
      </c>
      <c r="B12" s="549" t="s">
        <v>575</v>
      </c>
      <c r="C12" s="439">
        <v>0</v>
      </c>
    </row>
    <row r="13" spans="1:3" ht="34.5" customHeight="1" x14ac:dyDescent="0.25">
      <c r="A13" s="440" t="s">
        <v>36</v>
      </c>
      <c r="B13" s="550" t="s">
        <v>576</v>
      </c>
      <c r="C13" s="441"/>
    </row>
    <row r="14" spans="1:3" ht="34.5" customHeight="1" x14ac:dyDescent="0.25">
      <c r="A14" s="440" t="s">
        <v>38</v>
      </c>
      <c r="B14" s="550" t="s">
        <v>577</v>
      </c>
      <c r="C14" s="441"/>
    </row>
    <row r="15" spans="1:3" ht="34.5" customHeight="1" x14ac:dyDescent="0.25">
      <c r="A15" s="440" t="s">
        <v>40</v>
      </c>
      <c r="B15" s="550" t="s">
        <v>578</v>
      </c>
      <c r="C15" s="441"/>
    </row>
    <row r="16" spans="1:3" ht="34.5" customHeight="1" x14ac:dyDescent="0.25">
      <c r="A16" s="440" t="s">
        <v>42</v>
      </c>
      <c r="B16" s="550" t="s">
        <v>579</v>
      </c>
      <c r="C16" s="441"/>
    </row>
    <row r="17" spans="1:3" ht="34.5" customHeight="1" x14ac:dyDescent="0.25">
      <c r="A17" s="440" t="s">
        <v>44</v>
      </c>
      <c r="B17" s="550" t="s">
        <v>580</v>
      </c>
      <c r="C17" s="441"/>
    </row>
    <row r="18" spans="1:3" ht="34.5" customHeight="1" x14ac:dyDescent="0.25">
      <c r="A18" s="559" t="s">
        <v>46</v>
      </c>
      <c r="B18" s="551" t="s">
        <v>581</v>
      </c>
      <c r="C18" s="560"/>
    </row>
    <row r="19" spans="1:3" ht="34.5" customHeight="1" x14ac:dyDescent="0.25">
      <c r="A19" s="558" t="s">
        <v>48</v>
      </c>
      <c r="B19" s="555" t="s">
        <v>582</v>
      </c>
      <c r="C19" s="562">
        <f>SUM(C12:C18)</f>
        <v>0</v>
      </c>
    </row>
    <row r="20" spans="1:3" s="436" customFormat="1" ht="24" customHeight="1" x14ac:dyDescent="0.2">
      <c r="A20" s="558" t="s">
        <v>50</v>
      </c>
      <c r="B20" s="555" t="s">
        <v>583</v>
      </c>
      <c r="C20" s="563">
        <f>C11-C19</f>
        <v>44750000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19. melléklet a ...../2019.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44"/>
  <sheetViews>
    <sheetView zoomScaleNormal="100" workbookViewId="0">
      <selection activeCell="D12" sqref="D12"/>
    </sheetView>
  </sheetViews>
  <sheetFormatPr defaultRowHeight="15" x14ac:dyDescent="0.25"/>
  <cols>
    <col min="1" max="1" width="7.33203125" style="442" customWidth="1"/>
    <col min="2" max="2" width="45.1640625" style="442" customWidth="1"/>
    <col min="3" max="5" width="22.83203125" style="449" customWidth="1"/>
    <col min="6" max="6" width="9.33203125" style="442"/>
    <col min="7" max="7" width="12.83203125" style="442" bestFit="1" customWidth="1"/>
    <col min="8" max="256" width="9.33203125" style="442"/>
    <col min="257" max="257" width="5" style="442" customWidth="1"/>
    <col min="258" max="258" width="76.33203125" style="442" customWidth="1"/>
    <col min="259" max="259" width="17.1640625" style="442" customWidth="1"/>
    <col min="260" max="260" width="19.1640625" style="442" customWidth="1"/>
    <col min="261" max="261" width="17.1640625" style="442" customWidth="1"/>
    <col min="262" max="262" width="9.33203125" style="442"/>
    <col min="263" max="263" width="12.83203125" style="442" bestFit="1" customWidth="1"/>
    <col min="264" max="512" width="9.33203125" style="442"/>
    <col min="513" max="513" width="5" style="442" customWidth="1"/>
    <col min="514" max="514" width="76.33203125" style="442" customWidth="1"/>
    <col min="515" max="515" width="17.1640625" style="442" customWidth="1"/>
    <col min="516" max="516" width="19.1640625" style="442" customWidth="1"/>
    <col min="517" max="517" width="17.1640625" style="442" customWidth="1"/>
    <col min="518" max="518" width="9.33203125" style="442"/>
    <col min="519" max="519" width="12.83203125" style="442" bestFit="1" customWidth="1"/>
    <col min="520" max="768" width="9.33203125" style="442"/>
    <col min="769" max="769" width="5" style="442" customWidth="1"/>
    <col min="770" max="770" width="76.33203125" style="442" customWidth="1"/>
    <col min="771" max="771" width="17.1640625" style="442" customWidth="1"/>
    <col min="772" max="772" width="19.1640625" style="442" customWidth="1"/>
    <col min="773" max="773" width="17.1640625" style="442" customWidth="1"/>
    <col min="774" max="774" width="9.33203125" style="442"/>
    <col min="775" max="775" width="12.83203125" style="442" bestFit="1" customWidth="1"/>
    <col min="776" max="1024" width="9.33203125" style="442"/>
    <col min="1025" max="1025" width="5" style="442" customWidth="1"/>
    <col min="1026" max="1026" width="76.33203125" style="442" customWidth="1"/>
    <col min="1027" max="1027" width="17.1640625" style="442" customWidth="1"/>
    <col min="1028" max="1028" width="19.1640625" style="442" customWidth="1"/>
    <col min="1029" max="1029" width="17.1640625" style="442" customWidth="1"/>
    <col min="1030" max="1030" width="9.33203125" style="442"/>
    <col min="1031" max="1031" width="12.83203125" style="442" bestFit="1" customWidth="1"/>
    <col min="1032" max="1280" width="9.33203125" style="442"/>
    <col min="1281" max="1281" width="5" style="442" customWidth="1"/>
    <col min="1282" max="1282" width="76.33203125" style="442" customWidth="1"/>
    <col min="1283" max="1283" width="17.1640625" style="442" customWidth="1"/>
    <col min="1284" max="1284" width="19.1640625" style="442" customWidth="1"/>
    <col min="1285" max="1285" width="17.1640625" style="442" customWidth="1"/>
    <col min="1286" max="1286" width="9.33203125" style="442"/>
    <col min="1287" max="1287" width="12.83203125" style="442" bestFit="1" customWidth="1"/>
    <col min="1288" max="1536" width="9.33203125" style="442"/>
    <col min="1537" max="1537" width="5" style="442" customWidth="1"/>
    <col min="1538" max="1538" width="76.33203125" style="442" customWidth="1"/>
    <col min="1539" max="1539" width="17.1640625" style="442" customWidth="1"/>
    <col min="1540" max="1540" width="19.1640625" style="442" customWidth="1"/>
    <col min="1541" max="1541" width="17.1640625" style="442" customWidth="1"/>
    <col min="1542" max="1542" width="9.33203125" style="442"/>
    <col min="1543" max="1543" width="12.83203125" style="442" bestFit="1" customWidth="1"/>
    <col min="1544" max="1792" width="9.33203125" style="442"/>
    <col min="1793" max="1793" width="5" style="442" customWidth="1"/>
    <col min="1794" max="1794" width="76.33203125" style="442" customWidth="1"/>
    <col min="1795" max="1795" width="17.1640625" style="442" customWidth="1"/>
    <col min="1796" max="1796" width="19.1640625" style="442" customWidth="1"/>
    <col min="1797" max="1797" width="17.1640625" style="442" customWidth="1"/>
    <col min="1798" max="1798" width="9.33203125" style="442"/>
    <col min="1799" max="1799" width="12.83203125" style="442" bestFit="1" customWidth="1"/>
    <col min="1800" max="2048" width="9.33203125" style="442"/>
    <col min="2049" max="2049" width="5" style="442" customWidth="1"/>
    <col min="2050" max="2050" width="76.33203125" style="442" customWidth="1"/>
    <col min="2051" max="2051" width="17.1640625" style="442" customWidth="1"/>
    <col min="2052" max="2052" width="19.1640625" style="442" customWidth="1"/>
    <col min="2053" max="2053" width="17.1640625" style="442" customWidth="1"/>
    <col min="2054" max="2054" width="9.33203125" style="442"/>
    <col min="2055" max="2055" width="12.83203125" style="442" bestFit="1" customWidth="1"/>
    <col min="2056" max="2304" width="9.33203125" style="442"/>
    <col min="2305" max="2305" width="5" style="442" customWidth="1"/>
    <col min="2306" max="2306" width="76.33203125" style="442" customWidth="1"/>
    <col min="2307" max="2307" width="17.1640625" style="442" customWidth="1"/>
    <col min="2308" max="2308" width="19.1640625" style="442" customWidth="1"/>
    <col min="2309" max="2309" width="17.1640625" style="442" customWidth="1"/>
    <col min="2310" max="2310" width="9.33203125" style="442"/>
    <col min="2311" max="2311" width="12.83203125" style="442" bestFit="1" customWidth="1"/>
    <col min="2312" max="2560" width="9.33203125" style="442"/>
    <col min="2561" max="2561" width="5" style="442" customWidth="1"/>
    <col min="2562" max="2562" width="76.33203125" style="442" customWidth="1"/>
    <col min="2563" max="2563" width="17.1640625" style="442" customWidth="1"/>
    <col min="2564" max="2564" width="19.1640625" style="442" customWidth="1"/>
    <col min="2565" max="2565" width="17.1640625" style="442" customWidth="1"/>
    <col min="2566" max="2566" width="9.33203125" style="442"/>
    <col min="2567" max="2567" width="12.83203125" style="442" bestFit="1" customWidth="1"/>
    <col min="2568" max="2816" width="9.33203125" style="442"/>
    <col min="2817" max="2817" width="5" style="442" customWidth="1"/>
    <col min="2818" max="2818" width="76.33203125" style="442" customWidth="1"/>
    <col min="2819" max="2819" width="17.1640625" style="442" customWidth="1"/>
    <col min="2820" max="2820" width="19.1640625" style="442" customWidth="1"/>
    <col min="2821" max="2821" width="17.1640625" style="442" customWidth="1"/>
    <col min="2822" max="2822" width="9.33203125" style="442"/>
    <col min="2823" max="2823" width="12.83203125" style="442" bestFit="1" customWidth="1"/>
    <col min="2824" max="3072" width="9.33203125" style="442"/>
    <col min="3073" max="3073" width="5" style="442" customWidth="1"/>
    <col min="3074" max="3074" width="76.33203125" style="442" customWidth="1"/>
    <col min="3075" max="3075" width="17.1640625" style="442" customWidth="1"/>
    <col min="3076" max="3076" width="19.1640625" style="442" customWidth="1"/>
    <col min="3077" max="3077" width="17.1640625" style="442" customWidth="1"/>
    <col min="3078" max="3078" width="9.33203125" style="442"/>
    <col min="3079" max="3079" width="12.83203125" style="442" bestFit="1" customWidth="1"/>
    <col min="3080" max="3328" width="9.33203125" style="442"/>
    <col min="3329" max="3329" width="5" style="442" customWidth="1"/>
    <col min="3330" max="3330" width="76.33203125" style="442" customWidth="1"/>
    <col min="3331" max="3331" width="17.1640625" style="442" customWidth="1"/>
    <col min="3332" max="3332" width="19.1640625" style="442" customWidth="1"/>
    <col min="3333" max="3333" width="17.1640625" style="442" customWidth="1"/>
    <col min="3334" max="3334" width="9.33203125" style="442"/>
    <col min="3335" max="3335" width="12.83203125" style="442" bestFit="1" customWidth="1"/>
    <col min="3336" max="3584" width="9.33203125" style="442"/>
    <col min="3585" max="3585" width="5" style="442" customWidth="1"/>
    <col min="3586" max="3586" width="76.33203125" style="442" customWidth="1"/>
    <col min="3587" max="3587" width="17.1640625" style="442" customWidth="1"/>
    <col min="3588" max="3588" width="19.1640625" style="442" customWidth="1"/>
    <col min="3589" max="3589" width="17.1640625" style="442" customWidth="1"/>
    <col min="3590" max="3590" width="9.33203125" style="442"/>
    <col min="3591" max="3591" width="12.83203125" style="442" bestFit="1" customWidth="1"/>
    <col min="3592" max="3840" width="9.33203125" style="442"/>
    <col min="3841" max="3841" width="5" style="442" customWidth="1"/>
    <col min="3842" max="3842" width="76.33203125" style="442" customWidth="1"/>
    <col min="3843" max="3843" width="17.1640625" style="442" customWidth="1"/>
    <col min="3844" max="3844" width="19.1640625" style="442" customWidth="1"/>
    <col min="3845" max="3845" width="17.1640625" style="442" customWidth="1"/>
    <col min="3846" max="3846" width="9.33203125" style="442"/>
    <col min="3847" max="3847" width="12.83203125" style="442" bestFit="1" customWidth="1"/>
    <col min="3848" max="4096" width="9.33203125" style="442"/>
    <col min="4097" max="4097" width="5" style="442" customWidth="1"/>
    <col min="4098" max="4098" width="76.33203125" style="442" customWidth="1"/>
    <col min="4099" max="4099" width="17.1640625" style="442" customWidth="1"/>
    <col min="4100" max="4100" width="19.1640625" style="442" customWidth="1"/>
    <col min="4101" max="4101" width="17.1640625" style="442" customWidth="1"/>
    <col min="4102" max="4102" width="9.33203125" style="442"/>
    <col min="4103" max="4103" width="12.83203125" style="442" bestFit="1" customWidth="1"/>
    <col min="4104" max="4352" width="9.33203125" style="442"/>
    <col min="4353" max="4353" width="5" style="442" customWidth="1"/>
    <col min="4354" max="4354" width="76.33203125" style="442" customWidth="1"/>
    <col min="4355" max="4355" width="17.1640625" style="442" customWidth="1"/>
    <col min="4356" max="4356" width="19.1640625" style="442" customWidth="1"/>
    <col min="4357" max="4357" width="17.1640625" style="442" customWidth="1"/>
    <col min="4358" max="4358" width="9.33203125" style="442"/>
    <col min="4359" max="4359" width="12.83203125" style="442" bestFit="1" customWidth="1"/>
    <col min="4360" max="4608" width="9.33203125" style="442"/>
    <col min="4609" max="4609" width="5" style="442" customWidth="1"/>
    <col min="4610" max="4610" width="76.33203125" style="442" customWidth="1"/>
    <col min="4611" max="4611" width="17.1640625" style="442" customWidth="1"/>
    <col min="4612" max="4612" width="19.1640625" style="442" customWidth="1"/>
    <col min="4613" max="4613" width="17.1640625" style="442" customWidth="1"/>
    <col min="4614" max="4614" width="9.33203125" style="442"/>
    <col min="4615" max="4615" width="12.83203125" style="442" bestFit="1" customWidth="1"/>
    <col min="4616" max="4864" width="9.33203125" style="442"/>
    <col min="4865" max="4865" width="5" style="442" customWidth="1"/>
    <col min="4866" max="4866" width="76.33203125" style="442" customWidth="1"/>
    <col min="4867" max="4867" width="17.1640625" style="442" customWidth="1"/>
    <col min="4868" max="4868" width="19.1640625" style="442" customWidth="1"/>
    <col min="4869" max="4869" width="17.1640625" style="442" customWidth="1"/>
    <col min="4870" max="4870" width="9.33203125" style="442"/>
    <col min="4871" max="4871" width="12.83203125" style="442" bestFit="1" customWidth="1"/>
    <col min="4872" max="5120" width="9.33203125" style="442"/>
    <col min="5121" max="5121" width="5" style="442" customWidth="1"/>
    <col min="5122" max="5122" width="76.33203125" style="442" customWidth="1"/>
    <col min="5123" max="5123" width="17.1640625" style="442" customWidth="1"/>
    <col min="5124" max="5124" width="19.1640625" style="442" customWidth="1"/>
    <col min="5125" max="5125" width="17.1640625" style="442" customWidth="1"/>
    <col min="5126" max="5126" width="9.33203125" style="442"/>
    <col min="5127" max="5127" width="12.83203125" style="442" bestFit="1" customWidth="1"/>
    <col min="5128" max="5376" width="9.33203125" style="442"/>
    <col min="5377" max="5377" width="5" style="442" customWidth="1"/>
    <col min="5378" max="5378" width="76.33203125" style="442" customWidth="1"/>
    <col min="5379" max="5379" width="17.1640625" style="442" customWidth="1"/>
    <col min="5380" max="5380" width="19.1640625" style="442" customWidth="1"/>
    <col min="5381" max="5381" width="17.1640625" style="442" customWidth="1"/>
    <col min="5382" max="5382" width="9.33203125" style="442"/>
    <col min="5383" max="5383" width="12.83203125" style="442" bestFit="1" customWidth="1"/>
    <col min="5384" max="5632" width="9.33203125" style="442"/>
    <col min="5633" max="5633" width="5" style="442" customWidth="1"/>
    <col min="5634" max="5634" width="76.33203125" style="442" customWidth="1"/>
    <col min="5635" max="5635" width="17.1640625" style="442" customWidth="1"/>
    <col min="5636" max="5636" width="19.1640625" style="442" customWidth="1"/>
    <col min="5637" max="5637" width="17.1640625" style="442" customWidth="1"/>
    <col min="5638" max="5638" width="9.33203125" style="442"/>
    <col min="5639" max="5639" width="12.83203125" style="442" bestFit="1" customWidth="1"/>
    <col min="5640" max="5888" width="9.33203125" style="442"/>
    <col min="5889" max="5889" width="5" style="442" customWidth="1"/>
    <col min="5890" max="5890" width="76.33203125" style="442" customWidth="1"/>
    <col min="5891" max="5891" width="17.1640625" style="442" customWidth="1"/>
    <col min="5892" max="5892" width="19.1640625" style="442" customWidth="1"/>
    <col min="5893" max="5893" width="17.1640625" style="442" customWidth="1"/>
    <col min="5894" max="5894" width="9.33203125" style="442"/>
    <col min="5895" max="5895" width="12.83203125" style="442" bestFit="1" customWidth="1"/>
    <col min="5896" max="6144" width="9.33203125" style="442"/>
    <col min="6145" max="6145" width="5" style="442" customWidth="1"/>
    <col min="6146" max="6146" width="76.33203125" style="442" customWidth="1"/>
    <col min="6147" max="6147" width="17.1640625" style="442" customWidth="1"/>
    <col min="6148" max="6148" width="19.1640625" style="442" customWidth="1"/>
    <col min="6149" max="6149" width="17.1640625" style="442" customWidth="1"/>
    <col min="6150" max="6150" width="9.33203125" style="442"/>
    <col min="6151" max="6151" width="12.83203125" style="442" bestFit="1" customWidth="1"/>
    <col min="6152" max="6400" width="9.33203125" style="442"/>
    <col min="6401" max="6401" width="5" style="442" customWidth="1"/>
    <col min="6402" max="6402" width="76.33203125" style="442" customWidth="1"/>
    <col min="6403" max="6403" width="17.1640625" style="442" customWidth="1"/>
    <col min="6404" max="6404" width="19.1640625" style="442" customWidth="1"/>
    <col min="6405" max="6405" width="17.1640625" style="442" customWidth="1"/>
    <col min="6406" max="6406" width="9.33203125" style="442"/>
    <col min="6407" max="6407" width="12.83203125" style="442" bestFit="1" customWidth="1"/>
    <col min="6408" max="6656" width="9.33203125" style="442"/>
    <col min="6657" max="6657" width="5" style="442" customWidth="1"/>
    <col min="6658" max="6658" width="76.33203125" style="442" customWidth="1"/>
    <col min="6659" max="6659" width="17.1640625" style="442" customWidth="1"/>
    <col min="6660" max="6660" width="19.1640625" style="442" customWidth="1"/>
    <col min="6661" max="6661" width="17.1640625" style="442" customWidth="1"/>
    <col min="6662" max="6662" width="9.33203125" style="442"/>
    <col min="6663" max="6663" width="12.83203125" style="442" bestFit="1" customWidth="1"/>
    <col min="6664" max="6912" width="9.33203125" style="442"/>
    <col min="6913" max="6913" width="5" style="442" customWidth="1"/>
    <col min="6914" max="6914" width="76.33203125" style="442" customWidth="1"/>
    <col min="6915" max="6915" width="17.1640625" style="442" customWidth="1"/>
    <col min="6916" max="6916" width="19.1640625" style="442" customWidth="1"/>
    <col min="6917" max="6917" width="17.1640625" style="442" customWidth="1"/>
    <col min="6918" max="6918" width="9.33203125" style="442"/>
    <col min="6919" max="6919" width="12.83203125" style="442" bestFit="1" customWidth="1"/>
    <col min="6920" max="7168" width="9.33203125" style="442"/>
    <col min="7169" max="7169" width="5" style="442" customWidth="1"/>
    <col min="7170" max="7170" width="76.33203125" style="442" customWidth="1"/>
    <col min="7171" max="7171" width="17.1640625" style="442" customWidth="1"/>
    <col min="7172" max="7172" width="19.1640625" style="442" customWidth="1"/>
    <col min="7173" max="7173" width="17.1640625" style="442" customWidth="1"/>
    <col min="7174" max="7174" width="9.33203125" style="442"/>
    <col min="7175" max="7175" width="12.83203125" style="442" bestFit="1" customWidth="1"/>
    <col min="7176" max="7424" width="9.33203125" style="442"/>
    <col min="7425" max="7425" width="5" style="442" customWidth="1"/>
    <col min="7426" max="7426" width="76.33203125" style="442" customWidth="1"/>
    <col min="7427" max="7427" width="17.1640625" style="442" customWidth="1"/>
    <col min="7428" max="7428" width="19.1640625" style="442" customWidth="1"/>
    <col min="7429" max="7429" width="17.1640625" style="442" customWidth="1"/>
    <col min="7430" max="7430" width="9.33203125" style="442"/>
    <col min="7431" max="7431" width="12.83203125" style="442" bestFit="1" customWidth="1"/>
    <col min="7432" max="7680" width="9.33203125" style="442"/>
    <col min="7681" max="7681" width="5" style="442" customWidth="1"/>
    <col min="7682" max="7682" width="76.33203125" style="442" customWidth="1"/>
    <col min="7683" max="7683" width="17.1640625" style="442" customWidth="1"/>
    <col min="7684" max="7684" width="19.1640625" style="442" customWidth="1"/>
    <col min="7685" max="7685" width="17.1640625" style="442" customWidth="1"/>
    <col min="7686" max="7686" width="9.33203125" style="442"/>
    <col min="7687" max="7687" width="12.83203125" style="442" bestFit="1" customWidth="1"/>
    <col min="7688" max="7936" width="9.33203125" style="442"/>
    <col min="7937" max="7937" width="5" style="442" customWidth="1"/>
    <col min="7938" max="7938" width="76.33203125" style="442" customWidth="1"/>
    <col min="7939" max="7939" width="17.1640625" style="442" customWidth="1"/>
    <col min="7940" max="7940" width="19.1640625" style="442" customWidth="1"/>
    <col min="7941" max="7941" width="17.1640625" style="442" customWidth="1"/>
    <col min="7942" max="7942" width="9.33203125" style="442"/>
    <col min="7943" max="7943" width="12.83203125" style="442" bestFit="1" customWidth="1"/>
    <col min="7944" max="8192" width="9.33203125" style="442"/>
    <col min="8193" max="8193" width="5" style="442" customWidth="1"/>
    <col min="8194" max="8194" width="76.33203125" style="442" customWidth="1"/>
    <col min="8195" max="8195" width="17.1640625" style="442" customWidth="1"/>
    <col min="8196" max="8196" width="19.1640625" style="442" customWidth="1"/>
    <col min="8197" max="8197" width="17.1640625" style="442" customWidth="1"/>
    <col min="8198" max="8198" width="9.33203125" style="442"/>
    <col min="8199" max="8199" width="12.83203125" style="442" bestFit="1" customWidth="1"/>
    <col min="8200" max="8448" width="9.33203125" style="442"/>
    <col min="8449" max="8449" width="5" style="442" customWidth="1"/>
    <col min="8450" max="8450" width="76.33203125" style="442" customWidth="1"/>
    <col min="8451" max="8451" width="17.1640625" style="442" customWidth="1"/>
    <col min="8452" max="8452" width="19.1640625" style="442" customWidth="1"/>
    <col min="8453" max="8453" width="17.1640625" style="442" customWidth="1"/>
    <col min="8454" max="8454" width="9.33203125" style="442"/>
    <col min="8455" max="8455" width="12.83203125" style="442" bestFit="1" customWidth="1"/>
    <col min="8456" max="8704" width="9.33203125" style="442"/>
    <col min="8705" max="8705" width="5" style="442" customWidth="1"/>
    <col min="8706" max="8706" width="76.33203125" style="442" customWidth="1"/>
    <col min="8707" max="8707" width="17.1640625" style="442" customWidth="1"/>
    <col min="8708" max="8708" width="19.1640625" style="442" customWidth="1"/>
    <col min="8709" max="8709" width="17.1640625" style="442" customWidth="1"/>
    <col min="8710" max="8710" width="9.33203125" style="442"/>
    <col min="8711" max="8711" width="12.83203125" style="442" bestFit="1" customWidth="1"/>
    <col min="8712" max="8960" width="9.33203125" style="442"/>
    <col min="8961" max="8961" width="5" style="442" customWidth="1"/>
    <col min="8962" max="8962" width="76.33203125" style="442" customWidth="1"/>
    <col min="8963" max="8963" width="17.1640625" style="442" customWidth="1"/>
    <col min="8964" max="8964" width="19.1640625" style="442" customWidth="1"/>
    <col min="8965" max="8965" width="17.1640625" style="442" customWidth="1"/>
    <col min="8966" max="8966" width="9.33203125" style="442"/>
    <col min="8967" max="8967" width="12.83203125" style="442" bestFit="1" customWidth="1"/>
    <col min="8968" max="9216" width="9.33203125" style="442"/>
    <col min="9217" max="9217" width="5" style="442" customWidth="1"/>
    <col min="9218" max="9218" width="76.33203125" style="442" customWidth="1"/>
    <col min="9219" max="9219" width="17.1640625" style="442" customWidth="1"/>
    <col min="9220" max="9220" width="19.1640625" style="442" customWidth="1"/>
    <col min="9221" max="9221" width="17.1640625" style="442" customWidth="1"/>
    <col min="9222" max="9222" width="9.33203125" style="442"/>
    <col min="9223" max="9223" width="12.83203125" style="442" bestFit="1" customWidth="1"/>
    <col min="9224" max="9472" width="9.33203125" style="442"/>
    <col min="9473" max="9473" width="5" style="442" customWidth="1"/>
    <col min="9474" max="9474" width="76.33203125" style="442" customWidth="1"/>
    <col min="9475" max="9475" width="17.1640625" style="442" customWidth="1"/>
    <col min="9476" max="9476" width="19.1640625" style="442" customWidth="1"/>
    <col min="9477" max="9477" width="17.1640625" style="442" customWidth="1"/>
    <col min="9478" max="9478" width="9.33203125" style="442"/>
    <col min="9479" max="9479" width="12.83203125" style="442" bestFit="1" customWidth="1"/>
    <col min="9480" max="9728" width="9.33203125" style="442"/>
    <col min="9729" max="9729" width="5" style="442" customWidth="1"/>
    <col min="9730" max="9730" width="76.33203125" style="442" customWidth="1"/>
    <col min="9731" max="9731" width="17.1640625" style="442" customWidth="1"/>
    <col min="9732" max="9732" width="19.1640625" style="442" customWidth="1"/>
    <col min="9733" max="9733" width="17.1640625" style="442" customWidth="1"/>
    <col min="9734" max="9734" width="9.33203125" style="442"/>
    <col min="9735" max="9735" width="12.83203125" style="442" bestFit="1" customWidth="1"/>
    <col min="9736" max="9984" width="9.33203125" style="442"/>
    <col min="9985" max="9985" width="5" style="442" customWidth="1"/>
    <col min="9986" max="9986" width="76.33203125" style="442" customWidth="1"/>
    <col min="9987" max="9987" width="17.1640625" style="442" customWidth="1"/>
    <col min="9988" max="9988" width="19.1640625" style="442" customWidth="1"/>
    <col min="9989" max="9989" width="17.1640625" style="442" customWidth="1"/>
    <col min="9990" max="9990" width="9.33203125" style="442"/>
    <col min="9991" max="9991" width="12.83203125" style="442" bestFit="1" customWidth="1"/>
    <col min="9992" max="10240" width="9.33203125" style="442"/>
    <col min="10241" max="10241" width="5" style="442" customWidth="1"/>
    <col min="10242" max="10242" width="76.33203125" style="442" customWidth="1"/>
    <col min="10243" max="10243" width="17.1640625" style="442" customWidth="1"/>
    <col min="10244" max="10244" width="19.1640625" style="442" customWidth="1"/>
    <col min="10245" max="10245" width="17.1640625" style="442" customWidth="1"/>
    <col min="10246" max="10246" width="9.33203125" style="442"/>
    <col min="10247" max="10247" width="12.83203125" style="442" bestFit="1" customWidth="1"/>
    <col min="10248" max="10496" width="9.33203125" style="442"/>
    <col min="10497" max="10497" width="5" style="442" customWidth="1"/>
    <col min="10498" max="10498" width="76.33203125" style="442" customWidth="1"/>
    <col min="10499" max="10499" width="17.1640625" style="442" customWidth="1"/>
    <col min="10500" max="10500" width="19.1640625" style="442" customWidth="1"/>
    <col min="10501" max="10501" width="17.1640625" style="442" customWidth="1"/>
    <col min="10502" max="10502" width="9.33203125" style="442"/>
    <col min="10503" max="10503" width="12.83203125" style="442" bestFit="1" customWidth="1"/>
    <col min="10504" max="10752" width="9.33203125" style="442"/>
    <col min="10753" max="10753" width="5" style="442" customWidth="1"/>
    <col min="10754" max="10754" width="76.33203125" style="442" customWidth="1"/>
    <col min="10755" max="10755" width="17.1640625" style="442" customWidth="1"/>
    <col min="10756" max="10756" width="19.1640625" style="442" customWidth="1"/>
    <col min="10757" max="10757" width="17.1640625" style="442" customWidth="1"/>
    <col min="10758" max="10758" width="9.33203125" style="442"/>
    <col min="10759" max="10759" width="12.83203125" style="442" bestFit="1" customWidth="1"/>
    <col min="10760" max="11008" width="9.33203125" style="442"/>
    <col min="11009" max="11009" width="5" style="442" customWidth="1"/>
    <col min="11010" max="11010" width="76.33203125" style="442" customWidth="1"/>
    <col min="11011" max="11011" width="17.1640625" style="442" customWidth="1"/>
    <col min="11012" max="11012" width="19.1640625" style="442" customWidth="1"/>
    <col min="11013" max="11013" width="17.1640625" style="442" customWidth="1"/>
    <col min="11014" max="11014" width="9.33203125" style="442"/>
    <col min="11015" max="11015" width="12.83203125" style="442" bestFit="1" customWidth="1"/>
    <col min="11016" max="11264" width="9.33203125" style="442"/>
    <col min="11265" max="11265" width="5" style="442" customWidth="1"/>
    <col min="11266" max="11266" width="76.33203125" style="442" customWidth="1"/>
    <col min="11267" max="11267" width="17.1640625" style="442" customWidth="1"/>
    <col min="11268" max="11268" width="19.1640625" style="442" customWidth="1"/>
    <col min="11269" max="11269" width="17.1640625" style="442" customWidth="1"/>
    <col min="11270" max="11270" width="9.33203125" style="442"/>
    <col min="11271" max="11271" width="12.83203125" style="442" bestFit="1" customWidth="1"/>
    <col min="11272" max="11520" width="9.33203125" style="442"/>
    <col min="11521" max="11521" width="5" style="442" customWidth="1"/>
    <col min="11522" max="11522" width="76.33203125" style="442" customWidth="1"/>
    <col min="11523" max="11523" width="17.1640625" style="442" customWidth="1"/>
    <col min="11524" max="11524" width="19.1640625" style="442" customWidth="1"/>
    <col min="11525" max="11525" width="17.1640625" style="442" customWidth="1"/>
    <col min="11526" max="11526" width="9.33203125" style="442"/>
    <col min="11527" max="11527" width="12.83203125" style="442" bestFit="1" customWidth="1"/>
    <col min="11528" max="11776" width="9.33203125" style="442"/>
    <col min="11777" max="11777" width="5" style="442" customWidth="1"/>
    <col min="11778" max="11778" width="76.33203125" style="442" customWidth="1"/>
    <col min="11779" max="11779" width="17.1640625" style="442" customWidth="1"/>
    <col min="11780" max="11780" width="19.1640625" style="442" customWidth="1"/>
    <col min="11781" max="11781" width="17.1640625" style="442" customWidth="1"/>
    <col min="11782" max="11782" width="9.33203125" style="442"/>
    <col min="11783" max="11783" width="12.83203125" style="442" bestFit="1" customWidth="1"/>
    <col min="11784" max="12032" width="9.33203125" style="442"/>
    <col min="12033" max="12033" width="5" style="442" customWidth="1"/>
    <col min="12034" max="12034" width="76.33203125" style="442" customWidth="1"/>
    <col min="12035" max="12035" width="17.1640625" style="442" customWidth="1"/>
    <col min="12036" max="12036" width="19.1640625" style="442" customWidth="1"/>
    <col min="12037" max="12037" width="17.1640625" style="442" customWidth="1"/>
    <col min="12038" max="12038" width="9.33203125" style="442"/>
    <col min="12039" max="12039" width="12.83203125" style="442" bestFit="1" customWidth="1"/>
    <col min="12040" max="12288" width="9.33203125" style="442"/>
    <col min="12289" max="12289" width="5" style="442" customWidth="1"/>
    <col min="12290" max="12290" width="76.33203125" style="442" customWidth="1"/>
    <col min="12291" max="12291" width="17.1640625" style="442" customWidth="1"/>
    <col min="12292" max="12292" width="19.1640625" style="442" customWidth="1"/>
    <col min="12293" max="12293" width="17.1640625" style="442" customWidth="1"/>
    <col min="12294" max="12294" width="9.33203125" style="442"/>
    <col min="12295" max="12295" width="12.83203125" style="442" bestFit="1" customWidth="1"/>
    <col min="12296" max="12544" width="9.33203125" style="442"/>
    <col min="12545" max="12545" width="5" style="442" customWidth="1"/>
    <col min="12546" max="12546" width="76.33203125" style="442" customWidth="1"/>
    <col min="12547" max="12547" width="17.1640625" style="442" customWidth="1"/>
    <col min="12548" max="12548" width="19.1640625" style="442" customWidth="1"/>
    <col min="12549" max="12549" width="17.1640625" style="442" customWidth="1"/>
    <col min="12550" max="12550" width="9.33203125" style="442"/>
    <col min="12551" max="12551" width="12.83203125" style="442" bestFit="1" customWidth="1"/>
    <col min="12552" max="12800" width="9.33203125" style="442"/>
    <col min="12801" max="12801" width="5" style="442" customWidth="1"/>
    <col min="12802" max="12802" width="76.33203125" style="442" customWidth="1"/>
    <col min="12803" max="12803" width="17.1640625" style="442" customWidth="1"/>
    <col min="12804" max="12804" width="19.1640625" style="442" customWidth="1"/>
    <col min="12805" max="12805" width="17.1640625" style="442" customWidth="1"/>
    <col min="12806" max="12806" width="9.33203125" style="442"/>
    <col min="12807" max="12807" width="12.83203125" style="442" bestFit="1" customWidth="1"/>
    <col min="12808" max="13056" width="9.33203125" style="442"/>
    <col min="13057" max="13057" width="5" style="442" customWidth="1"/>
    <col min="13058" max="13058" width="76.33203125" style="442" customWidth="1"/>
    <col min="13059" max="13059" width="17.1640625" style="442" customWidth="1"/>
    <col min="13060" max="13060" width="19.1640625" style="442" customWidth="1"/>
    <col min="13061" max="13061" width="17.1640625" style="442" customWidth="1"/>
    <col min="13062" max="13062" width="9.33203125" style="442"/>
    <col min="13063" max="13063" width="12.83203125" style="442" bestFit="1" customWidth="1"/>
    <col min="13064" max="13312" width="9.33203125" style="442"/>
    <col min="13313" max="13313" width="5" style="442" customWidth="1"/>
    <col min="13314" max="13314" width="76.33203125" style="442" customWidth="1"/>
    <col min="13315" max="13315" width="17.1640625" style="442" customWidth="1"/>
    <col min="13316" max="13316" width="19.1640625" style="442" customWidth="1"/>
    <col min="13317" max="13317" width="17.1640625" style="442" customWidth="1"/>
    <col min="13318" max="13318" width="9.33203125" style="442"/>
    <col min="13319" max="13319" width="12.83203125" style="442" bestFit="1" customWidth="1"/>
    <col min="13320" max="13568" width="9.33203125" style="442"/>
    <col min="13569" max="13569" width="5" style="442" customWidth="1"/>
    <col min="13570" max="13570" width="76.33203125" style="442" customWidth="1"/>
    <col min="13571" max="13571" width="17.1640625" style="442" customWidth="1"/>
    <col min="13572" max="13572" width="19.1640625" style="442" customWidth="1"/>
    <col min="13573" max="13573" width="17.1640625" style="442" customWidth="1"/>
    <col min="13574" max="13574" width="9.33203125" style="442"/>
    <col min="13575" max="13575" width="12.83203125" style="442" bestFit="1" customWidth="1"/>
    <col min="13576" max="13824" width="9.33203125" style="442"/>
    <col min="13825" max="13825" width="5" style="442" customWidth="1"/>
    <col min="13826" max="13826" width="76.33203125" style="442" customWidth="1"/>
    <col min="13827" max="13827" width="17.1640625" style="442" customWidth="1"/>
    <col min="13828" max="13828" width="19.1640625" style="442" customWidth="1"/>
    <col min="13829" max="13829" width="17.1640625" style="442" customWidth="1"/>
    <col min="13830" max="13830" width="9.33203125" style="442"/>
    <col min="13831" max="13831" width="12.83203125" style="442" bestFit="1" customWidth="1"/>
    <col min="13832" max="14080" width="9.33203125" style="442"/>
    <col min="14081" max="14081" width="5" style="442" customWidth="1"/>
    <col min="14082" max="14082" width="76.33203125" style="442" customWidth="1"/>
    <col min="14083" max="14083" width="17.1640625" style="442" customWidth="1"/>
    <col min="14084" max="14084" width="19.1640625" style="442" customWidth="1"/>
    <col min="14085" max="14085" width="17.1640625" style="442" customWidth="1"/>
    <col min="14086" max="14086" width="9.33203125" style="442"/>
    <col min="14087" max="14087" width="12.83203125" style="442" bestFit="1" customWidth="1"/>
    <col min="14088" max="14336" width="9.33203125" style="442"/>
    <col min="14337" max="14337" width="5" style="442" customWidth="1"/>
    <col min="14338" max="14338" width="76.33203125" style="442" customWidth="1"/>
    <col min="14339" max="14339" width="17.1640625" style="442" customWidth="1"/>
    <col min="14340" max="14340" width="19.1640625" style="442" customWidth="1"/>
    <col min="14341" max="14341" width="17.1640625" style="442" customWidth="1"/>
    <col min="14342" max="14342" width="9.33203125" style="442"/>
    <col min="14343" max="14343" width="12.83203125" style="442" bestFit="1" customWidth="1"/>
    <col min="14344" max="14592" width="9.33203125" style="442"/>
    <col min="14593" max="14593" width="5" style="442" customWidth="1"/>
    <col min="14594" max="14594" width="76.33203125" style="442" customWidth="1"/>
    <col min="14595" max="14595" width="17.1640625" style="442" customWidth="1"/>
    <col min="14596" max="14596" width="19.1640625" style="442" customWidth="1"/>
    <col min="14597" max="14597" width="17.1640625" style="442" customWidth="1"/>
    <col min="14598" max="14598" width="9.33203125" style="442"/>
    <col min="14599" max="14599" width="12.83203125" style="442" bestFit="1" customWidth="1"/>
    <col min="14600" max="14848" width="9.33203125" style="442"/>
    <col min="14849" max="14849" width="5" style="442" customWidth="1"/>
    <col min="14850" max="14850" width="76.33203125" style="442" customWidth="1"/>
    <col min="14851" max="14851" width="17.1640625" style="442" customWidth="1"/>
    <col min="14852" max="14852" width="19.1640625" style="442" customWidth="1"/>
    <col min="14853" max="14853" width="17.1640625" style="442" customWidth="1"/>
    <col min="14854" max="14854" width="9.33203125" style="442"/>
    <col min="14855" max="14855" width="12.83203125" style="442" bestFit="1" customWidth="1"/>
    <col min="14856" max="15104" width="9.33203125" style="442"/>
    <col min="15105" max="15105" width="5" style="442" customWidth="1"/>
    <col min="15106" max="15106" width="76.33203125" style="442" customWidth="1"/>
    <col min="15107" max="15107" width="17.1640625" style="442" customWidth="1"/>
    <col min="15108" max="15108" width="19.1640625" style="442" customWidth="1"/>
    <col min="15109" max="15109" width="17.1640625" style="442" customWidth="1"/>
    <col min="15110" max="15110" width="9.33203125" style="442"/>
    <col min="15111" max="15111" width="12.83203125" style="442" bestFit="1" customWidth="1"/>
    <col min="15112" max="15360" width="9.33203125" style="442"/>
    <col min="15361" max="15361" width="5" style="442" customWidth="1"/>
    <col min="15362" max="15362" width="76.33203125" style="442" customWidth="1"/>
    <col min="15363" max="15363" width="17.1640625" style="442" customWidth="1"/>
    <col min="15364" max="15364" width="19.1640625" style="442" customWidth="1"/>
    <col min="15365" max="15365" width="17.1640625" style="442" customWidth="1"/>
    <col min="15366" max="15366" width="9.33203125" style="442"/>
    <col min="15367" max="15367" width="12.83203125" style="442" bestFit="1" customWidth="1"/>
    <col min="15368" max="15616" width="9.33203125" style="442"/>
    <col min="15617" max="15617" width="5" style="442" customWidth="1"/>
    <col min="15618" max="15618" width="76.33203125" style="442" customWidth="1"/>
    <col min="15619" max="15619" width="17.1640625" style="442" customWidth="1"/>
    <col min="15620" max="15620" width="19.1640625" style="442" customWidth="1"/>
    <col min="15621" max="15621" width="17.1640625" style="442" customWidth="1"/>
    <col min="15622" max="15622" width="9.33203125" style="442"/>
    <col min="15623" max="15623" width="12.83203125" style="442" bestFit="1" customWidth="1"/>
    <col min="15624" max="15872" width="9.33203125" style="442"/>
    <col min="15873" max="15873" width="5" style="442" customWidth="1"/>
    <col min="15874" max="15874" width="76.33203125" style="442" customWidth="1"/>
    <col min="15875" max="15875" width="17.1640625" style="442" customWidth="1"/>
    <col min="15876" max="15876" width="19.1640625" style="442" customWidth="1"/>
    <col min="15877" max="15877" width="17.1640625" style="442" customWidth="1"/>
    <col min="15878" max="15878" width="9.33203125" style="442"/>
    <col min="15879" max="15879" width="12.83203125" style="442" bestFit="1" customWidth="1"/>
    <col min="15880" max="16128" width="9.33203125" style="442"/>
    <col min="16129" max="16129" width="5" style="442" customWidth="1"/>
    <col min="16130" max="16130" width="76.33203125" style="442" customWidth="1"/>
    <col min="16131" max="16131" width="17.1640625" style="442" customWidth="1"/>
    <col min="16132" max="16132" width="19.1640625" style="442" customWidth="1"/>
    <col min="16133" max="16133" width="17.1640625" style="442" customWidth="1"/>
    <col min="16134" max="16134" width="9.33203125" style="442"/>
    <col min="16135" max="16135" width="12.83203125" style="442" bestFit="1" customWidth="1"/>
    <col min="16136" max="16384" width="9.33203125" style="442"/>
  </cols>
  <sheetData>
    <row r="1" spans="1:7" ht="36.75" customHeight="1" x14ac:dyDescent="0.25">
      <c r="A1" s="1183" t="s">
        <v>722</v>
      </c>
      <c r="B1" s="1183"/>
      <c r="C1" s="1183"/>
      <c r="D1" s="1183"/>
      <c r="E1" s="1183"/>
    </row>
    <row r="2" spans="1:7" ht="15" customHeight="1" x14ac:dyDescent="0.25">
      <c r="A2" s="435"/>
      <c r="B2" s="435"/>
      <c r="C2" s="435" t="s">
        <v>530</v>
      </c>
      <c r="D2" s="435"/>
      <c r="E2" s="435"/>
    </row>
    <row r="3" spans="1:7" x14ac:dyDescent="0.25">
      <c r="A3" s="175"/>
      <c r="B3" s="175"/>
      <c r="C3" s="443"/>
      <c r="D3" s="443"/>
      <c r="E3" s="458" t="s">
        <v>481</v>
      </c>
    </row>
    <row r="4" spans="1:7" s="444" customFormat="1" ht="71.25" x14ac:dyDescent="0.2">
      <c r="A4" s="732" t="s">
        <v>361</v>
      </c>
      <c r="B4" s="733" t="s">
        <v>524</v>
      </c>
      <c r="C4" s="734" t="s">
        <v>611</v>
      </c>
      <c r="D4" s="734" t="s">
        <v>612</v>
      </c>
      <c r="E4" s="735" t="s">
        <v>525</v>
      </c>
      <c r="G4" s="445"/>
    </row>
    <row r="5" spans="1:7" s="444" customFormat="1" ht="12" customHeight="1" x14ac:dyDescent="0.2">
      <c r="A5" s="736">
        <v>1</v>
      </c>
      <c r="B5" s="737">
        <v>2</v>
      </c>
      <c r="C5" s="738">
        <v>3</v>
      </c>
      <c r="D5" s="738">
        <v>4</v>
      </c>
      <c r="E5" s="739">
        <v>5</v>
      </c>
    </row>
    <row r="6" spans="1:7" s="444" customFormat="1" ht="18" customHeight="1" x14ac:dyDescent="0.25">
      <c r="A6" s="740" t="s">
        <v>9</v>
      </c>
      <c r="B6" s="454"/>
      <c r="C6" s="455">
        <v>0</v>
      </c>
      <c r="D6" s="455">
        <v>0</v>
      </c>
      <c r="E6" s="456"/>
    </row>
    <row r="7" spans="1:7" s="444" customFormat="1" ht="18" customHeight="1" x14ac:dyDescent="0.25">
      <c r="A7" s="741" t="s">
        <v>12</v>
      </c>
      <c r="B7" s="450"/>
      <c r="C7" s="451">
        <v>0</v>
      </c>
      <c r="D7" s="451">
        <v>0</v>
      </c>
      <c r="E7" s="457"/>
    </row>
    <row r="8" spans="1:7" s="444" customFormat="1" ht="18" customHeight="1" x14ac:dyDescent="0.25">
      <c r="A8" s="741" t="s">
        <v>15</v>
      </c>
      <c r="B8" s="452"/>
      <c r="C8" s="451"/>
      <c r="D8" s="451"/>
      <c r="E8" s="457"/>
    </row>
    <row r="9" spans="1:7" s="444" customFormat="1" ht="18" customHeight="1" x14ac:dyDescent="0.25">
      <c r="A9" s="740" t="s">
        <v>18</v>
      </c>
      <c r="B9" s="450"/>
      <c r="C9" s="453"/>
      <c r="D9" s="453"/>
      <c r="E9" s="457"/>
    </row>
    <row r="10" spans="1:7" s="444" customFormat="1" ht="18" customHeight="1" x14ac:dyDescent="0.2">
      <c r="A10" s="741" t="s">
        <v>21</v>
      </c>
      <c r="B10" s="742"/>
      <c r="C10" s="743"/>
      <c r="D10" s="743"/>
      <c r="E10" s="457"/>
    </row>
    <row r="11" spans="1:7" s="444" customFormat="1" ht="18" customHeight="1" x14ac:dyDescent="0.2">
      <c r="A11" s="741" t="s">
        <v>24</v>
      </c>
      <c r="B11" s="744"/>
      <c r="C11" s="453"/>
      <c r="D11" s="453"/>
      <c r="E11" s="457"/>
    </row>
    <row r="12" spans="1:7" s="444" customFormat="1" ht="18" customHeight="1" x14ac:dyDescent="0.2">
      <c r="A12" s="740" t="s">
        <v>27</v>
      </c>
      <c r="B12" s="744"/>
      <c r="C12" s="453"/>
      <c r="D12" s="453"/>
      <c r="E12" s="457"/>
    </row>
    <row r="13" spans="1:7" s="444" customFormat="1" ht="18" customHeight="1" x14ac:dyDescent="0.2">
      <c r="A13" s="741" t="s">
        <v>30</v>
      </c>
      <c r="B13" s="744"/>
      <c r="C13" s="453"/>
      <c r="D13" s="453"/>
      <c r="E13" s="457"/>
    </row>
    <row r="14" spans="1:7" s="444" customFormat="1" ht="18" customHeight="1" x14ac:dyDescent="0.2">
      <c r="A14" s="741" t="s">
        <v>33</v>
      </c>
      <c r="B14" s="744"/>
      <c r="C14" s="453"/>
      <c r="D14" s="453"/>
      <c r="E14" s="457"/>
    </row>
    <row r="15" spans="1:7" s="444" customFormat="1" ht="18" customHeight="1" x14ac:dyDescent="0.2">
      <c r="A15" s="745" t="s">
        <v>36</v>
      </c>
      <c r="B15" s="746"/>
      <c r="C15" s="747"/>
      <c r="D15" s="747"/>
      <c r="E15" s="748"/>
    </row>
    <row r="16" spans="1:7" s="444" customFormat="1" x14ac:dyDescent="0.2">
      <c r="A16" s="749" t="s">
        <v>38</v>
      </c>
      <c r="B16" s="750" t="s">
        <v>526</v>
      </c>
      <c r="C16" s="751">
        <f>SUM(C6:C15)</f>
        <v>0</v>
      </c>
      <c r="D16" s="751">
        <f>SUM(D6:D15)</f>
        <v>0</v>
      </c>
      <c r="E16" s="752">
        <f>SUM(E6:E15)</f>
        <v>0</v>
      </c>
    </row>
    <row r="17" spans="1:6" s="444" customFormat="1" x14ac:dyDescent="0.25">
      <c r="A17" s="745" t="s">
        <v>40</v>
      </c>
      <c r="B17" s="753"/>
      <c r="C17" s="754"/>
      <c r="D17" s="754"/>
      <c r="E17" s="755"/>
    </row>
    <row r="18" spans="1:6" s="444" customFormat="1" x14ac:dyDescent="0.2">
      <c r="A18" s="749" t="s">
        <v>42</v>
      </c>
      <c r="B18" s="750" t="s">
        <v>527</v>
      </c>
      <c r="C18" s="751">
        <f>SUM(C17:C17)</f>
        <v>0</v>
      </c>
      <c r="D18" s="751">
        <f>SUM(D17:D17)</f>
        <v>0</v>
      </c>
      <c r="E18" s="752">
        <f>SUM(E17:E17)</f>
        <v>0</v>
      </c>
    </row>
    <row r="19" spans="1:6" s="444" customFormat="1" x14ac:dyDescent="0.25">
      <c r="A19" s="740" t="s">
        <v>44</v>
      </c>
      <c r="B19" s="756"/>
      <c r="C19" s="757"/>
      <c r="D19" s="757"/>
      <c r="E19" s="456"/>
    </row>
    <row r="20" spans="1:6" s="444" customFormat="1" x14ac:dyDescent="0.25">
      <c r="A20" s="741" t="s">
        <v>46</v>
      </c>
      <c r="B20" s="758"/>
      <c r="C20" s="759"/>
      <c r="D20" s="759"/>
      <c r="E20" s="457"/>
    </row>
    <row r="21" spans="1:6" s="444" customFormat="1" x14ac:dyDescent="0.25">
      <c r="A21" s="740" t="s">
        <v>48</v>
      </c>
      <c r="B21" s="760"/>
      <c r="C21" s="761"/>
      <c r="D21" s="761"/>
      <c r="E21" s="457"/>
    </row>
    <row r="22" spans="1:6" s="444" customFormat="1" x14ac:dyDescent="0.25">
      <c r="A22" s="741" t="s">
        <v>50</v>
      </c>
      <c r="B22" s="760"/>
      <c r="C22" s="761"/>
      <c r="D22" s="761"/>
      <c r="E22" s="457"/>
    </row>
    <row r="23" spans="1:6" s="444" customFormat="1" x14ac:dyDescent="0.25">
      <c r="A23" s="762" t="s">
        <v>53</v>
      </c>
      <c r="B23" s="763"/>
      <c r="C23" s="764"/>
      <c r="D23" s="764"/>
      <c r="E23" s="748"/>
    </row>
    <row r="24" spans="1:6" s="444" customFormat="1" x14ac:dyDescent="0.2">
      <c r="A24" s="749" t="s">
        <v>56</v>
      </c>
      <c r="B24" s="750" t="s">
        <v>528</v>
      </c>
      <c r="C24" s="751">
        <f>SUM(C19:C23)</f>
        <v>0</v>
      </c>
      <c r="D24" s="751">
        <f>SUM(D19:D23)</f>
        <v>0</v>
      </c>
      <c r="E24" s="752">
        <f>SUM(E19:E23)</f>
        <v>0</v>
      </c>
    </row>
    <row r="25" spans="1:6" s="444" customFormat="1" ht="27" customHeight="1" x14ac:dyDescent="0.2">
      <c r="A25" s="765" t="s">
        <v>59</v>
      </c>
      <c r="B25" s="766" t="s">
        <v>529</v>
      </c>
      <c r="C25" s="767">
        <f>SUM(C24,C18,C16)</f>
        <v>0</v>
      </c>
      <c r="D25" s="767">
        <f>SUM(D24,D18,D16)</f>
        <v>0</v>
      </c>
      <c r="E25" s="768">
        <f>SUM(E24,E18,E16)</f>
        <v>0</v>
      </c>
    </row>
    <row r="28" spans="1:6" x14ac:dyDescent="0.25">
      <c r="A28" s="446"/>
      <c r="B28" s="447"/>
      <c r="C28" s="446"/>
      <c r="D28" s="446"/>
      <c r="E28" s="446"/>
    </row>
    <row r="29" spans="1:6" x14ac:dyDescent="0.25">
      <c r="A29" s="446"/>
      <c r="B29" s="447"/>
      <c r="C29" s="446"/>
      <c r="D29" s="446"/>
      <c r="E29" s="446"/>
    </row>
    <row r="30" spans="1:6" x14ac:dyDescent="0.25">
      <c r="A30" s="446"/>
      <c r="B30" s="447"/>
      <c r="C30" s="446"/>
      <c r="D30" s="446"/>
      <c r="E30" s="446"/>
      <c r="F30" s="448"/>
    </row>
    <row r="31" spans="1:6" x14ac:dyDescent="0.25">
      <c r="A31" s="446"/>
      <c r="B31" s="447"/>
      <c r="C31" s="446"/>
      <c r="D31" s="446"/>
      <c r="E31" s="446"/>
    </row>
    <row r="32" spans="1:6" x14ac:dyDescent="0.25">
      <c r="A32" s="446"/>
      <c r="B32" s="447"/>
      <c r="C32" s="446"/>
      <c r="D32" s="446"/>
      <c r="E32" s="446"/>
    </row>
    <row r="33" spans="1:5" x14ac:dyDescent="0.25">
      <c r="A33" s="446"/>
      <c r="B33" s="447"/>
      <c r="C33" s="446"/>
      <c r="D33" s="446"/>
      <c r="E33" s="446"/>
    </row>
    <row r="34" spans="1:5" x14ac:dyDescent="0.25">
      <c r="A34" s="446"/>
      <c r="B34" s="447"/>
      <c r="C34" s="446"/>
      <c r="D34" s="446"/>
      <c r="E34" s="446"/>
    </row>
    <row r="35" spans="1:5" x14ac:dyDescent="0.25">
      <c r="A35" s="446"/>
      <c r="B35" s="447"/>
      <c r="C35" s="446"/>
      <c r="D35" s="446"/>
      <c r="E35" s="446"/>
    </row>
    <row r="36" spans="1:5" x14ac:dyDescent="0.25">
      <c r="A36" s="446"/>
      <c r="B36" s="447"/>
      <c r="C36" s="446"/>
      <c r="D36" s="446"/>
      <c r="E36" s="446"/>
    </row>
    <row r="37" spans="1:5" x14ac:dyDescent="0.25">
      <c r="A37" s="446"/>
      <c r="B37" s="446"/>
      <c r="C37" s="446"/>
      <c r="D37" s="446"/>
      <c r="E37" s="446"/>
    </row>
    <row r="38" spans="1:5" x14ac:dyDescent="0.25">
      <c r="A38" s="446"/>
      <c r="B38" s="446"/>
      <c r="C38" s="446"/>
      <c r="D38" s="446"/>
      <c r="E38" s="446"/>
    </row>
    <row r="39" spans="1:5" x14ac:dyDescent="0.25">
      <c r="A39" s="446"/>
      <c r="B39" s="446"/>
      <c r="C39" s="446"/>
      <c r="D39" s="446"/>
      <c r="E39" s="446"/>
    </row>
    <row r="40" spans="1:5" x14ac:dyDescent="0.25">
      <c r="A40" s="446"/>
      <c r="B40" s="446"/>
      <c r="C40" s="446"/>
      <c r="D40" s="446"/>
      <c r="E40" s="446"/>
    </row>
    <row r="41" spans="1:5" x14ac:dyDescent="0.25">
      <c r="A41" s="446"/>
      <c r="B41" s="446"/>
      <c r="C41" s="446"/>
      <c r="D41" s="446"/>
      <c r="E41" s="446"/>
    </row>
    <row r="42" spans="1:5" x14ac:dyDescent="0.25">
      <c r="A42" s="446"/>
      <c r="B42" s="446"/>
      <c r="C42" s="446"/>
      <c r="D42" s="446"/>
      <c r="E42" s="446"/>
    </row>
    <row r="43" spans="1:5" x14ac:dyDescent="0.25">
      <c r="A43" s="446"/>
      <c r="B43" s="446"/>
      <c r="C43" s="446"/>
      <c r="D43" s="446"/>
      <c r="E43" s="446"/>
    </row>
    <row r="44" spans="1:5" x14ac:dyDescent="0.25">
      <c r="A44" s="446"/>
      <c r="B44" s="446"/>
      <c r="C44" s="446"/>
      <c r="D44" s="446"/>
      <c r="E44" s="446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2" firstPageNumber="53" fitToHeight="0" orientation="portrait" useFirstPageNumber="1" r:id="rId1"/>
  <headerFooter>
    <oddHeader>&amp;R&amp;"Times New Roman CE,Félkövér dőlt"&amp;11 20. melléklet a .../2019.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4"/>
  <sheetViews>
    <sheetView zoomScaleNormal="100" workbookViewId="0">
      <selection activeCell="B10" sqref="B10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29.25" customHeight="1" x14ac:dyDescent="0.25">
      <c r="A1" s="1184" t="s">
        <v>682</v>
      </c>
      <c r="B1" s="1184"/>
      <c r="C1" s="1184"/>
      <c r="D1" s="1184"/>
      <c r="E1" s="1184"/>
      <c r="F1" s="1184"/>
      <c r="G1" s="1184"/>
    </row>
    <row r="2" spans="1:7" ht="14.25" x14ac:dyDescent="0.2">
      <c r="A2" s="856"/>
      <c r="B2" s="856"/>
      <c r="C2" s="964"/>
      <c r="D2" s="856"/>
      <c r="E2" s="856"/>
      <c r="F2" s="856"/>
      <c r="G2" s="856"/>
    </row>
    <row r="3" spans="1:7" ht="15.75" x14ac:dyDescent="0.25">
      <c r="A3" s="903" t="s">
        <v>683</v>
      </c>
      <c r="B3" s="904"/>
      <c r="C3" s="1185" t="s">
        <v>598</v>
      </c>
      <c r="D3" s="1185"/>
      <c r="E3" s="1185"/>
      <c r="F3" s="1185"/>
      <c r="G3" s="1185"/>
    </row>
    <row r="4" spans="1:7" ht="15" x14ac:dyDescent="0.25">
      <c r="A4" s="906"/>
      <c r="B4" s="907"/>
      <c r="C4" s="907"/>
      <c r="D4" s="908"/>
      <c r="E4" s="908"/>
      <c r="F4" s="908"/>
      <c r="G4" s="908"/>
    </row>
    <row r="5" spans="1:7" ht="15.75" thickBot="1" x14ac:dyDescent="0.3">
      <c r="A5" s="906"/>
      <c r="B5" s="908"/>
      <c r="C5" s="908"/>
      <c r="D5" s="908"/>
      <c r="E5" s="908"/>
      <c r="F5" s="908"/>
      <c r="G5" s="909" t="str">
        <f>'[16]9.3.3. sz. mell'!C4</f>
        <v>Forintban!</v>
      </c>
    </row>
    <row r="6" spans="1:7" ht="36.75" thickBot="1" x14ac:dyDescent="0.25">
      <c r="A6" s="910" t="s">
        <v>361</v>
      </c>
      <c r="B6" s="911" t="s">
        <v>684</v>
      </c>
      <c r="C6" s="911" t="s">
        <v>685</v>
      </c>
      <c r="D6" s="911" t="s">
        <v>686</v>
      </c>
      <c r="E6" s="911" t="s">
        <v>687</v>
      </c>
      <c r="F6" s="911" t="s">
        <v>688</v>
      </c>
      <c r="G6" s="912" t="s">
        <v>466</v>
      </c>
    </row>
    <row r="7" spans="1:7" ht="24.75" customHeight="1" x14ac:dyDescent="0.2">
      <c r="A7" s="913" t="s">
        <v>9</v>
      </c>
      <c r="B7" s="914" t="s">
        <v>689</v>
      </c>
      <c r="C7" s="915"/>
      <c r="D7" s="915"/>
      <c r="E7" s="915"/>
      <c r="F7" s="915"/>
      <c r="G7" s="916">
        <f>SUM(C7:F7)</f>
        <v>0</v>
      </c>
    </row>
    <row r="8" spans="1:7" ht="24.75" customHeight="1" x14ac:dyDescent="0.2">
      <c r="A8" s="917" t="s">
        <v>12</v>
      </c>
      <c r="B8" s="918" t="s">
        <v>690</v>
      </c>
      <c r="C8" s="919"/>
      <c r="D8" s="919"/>
      <c r="E8" s="919"/>
      <c r="F8" s="919">
        <v>9778862</v>
      </c>
      <c r="G8" s="920">
        <f t="shared" ref="G8:G13" si="0">SUM(C8:F8)</f>
        <v>9778862</v>
      </c>
    </row>
    <row r="9" spans="1:7" ht="24.75" customHeight="1" x14ac:dyDescent="0.2">
      <c r="A9" s="917" t="s">
        <v>15</v>
      </c>
      <c r="B9" s="918" t="s">
        <v>691</v>
      </c>
      <c r="C9" s="919"/>
      <c r="D9" s="919"/>
      <c r="E9" s="919"/>
      <c r="F9" s="919"/>
      <c r="G9" s="920">
        <f t="shared" si="0"/>
        <v>0</v>
      </c>
    </row>
    <row r="10" spans="1:7" ht="24.75" customHeight="1" x14ac:dyDescent="0.2">
      <c r="A10" s="917" t="s">
        <v>18</v>
      </c>
      <c r="B10" s="918" t="s">
        <v>692</v>
      </c>
      <c r="C10" s="919"/>
      <c r="D10" s="919"/>
      <c r="E10" s="919"/>
      <c r="F10" s="919"/>
      <c r="G10" s="920">
        <f t="shared" si="0"/>
        <v>0</v>
      </c>
    </row>
    <row r="11" spans="1:7" ht="24.75" customHeight="1" x14ac:dyDescent="0.2">
      <c r="A11" s="917" t="s">
        <v>21</v>
      </c>
      <c r="B11" s="918" t="s">
        <v>693</v>
      </c>
      <c r="C11" s="919"/>
      <c r="D11" s="919"/>
      <c r="E11" s="919"/>
      <c r="F11" s="919"/>
      <c r="G11" s="920">
        <f t="shared" si="0"/>
        <v>0</v>
      </c>
    </row>
    <row r="12" spans="1:7" ht="24.75" customHeight="1" thickBot="1" x14ac:dyDescent="0.25">
      <c r="A12" s="921" t="s">
        <v>24</v>
      </c>
      <c r="B12" s="922" t="s">
        <v>694</v>
      </c>
      <c r="C12" s="923"/>
      <c r="D12" s="923"/>
      <c r="E12" s="923"/>
      <c r="F12" s="923"/>
      <c r="G12" s="924">
        <f t="shared" si="0"/>
        <v>0</v>
      </c>
    </row>
    <row r="13" spans="1:7" ht="24.75" customHeight="1" thickBot="1" x14ac:dyDescent="0.25">
      <c r="A13" s="925" t="s">
        <v>27</v>
      </c>
      <c r="B13" s="926" t="s">
        <v>466</v>
      </c>
      <c r="C13" s="927">
        <f>SUM(C7:C12)</f>
        <v>0</v>
      </c>
      <c r="D13" s="927">
        <f>SUM(D7:D12)</f>
        <v>0</v>
      </c>
      <c r="E13" s="927">
        <f>SUM(E7:E12)</f>
        <v>0</v>
      </c>
      <c r="F13" s="927">
        <f>SUM(F7:F12)</f>
        <v>9778862</v>
      </c>
      <c r="G13" s="928">
        <f t="shared" si="0"/>
        <v>9778862</v>
      </c>
    </row>
    <row r="14" spans="1:7" x14ac:dyDescent="0.2">
      <c r="A14" s="905"/>
      <c r="B14" s="905"/>
      <c r="C14" s="905"/>
      <c r="D14" s="905"/>
      <c r="E14" s="905"/>
      <c r="F14" s="905"/>
      <c r="G14" s="905"/>
    </row>
    <row r="15" spans="1:7" x14ac:dyDescent="0.2">
      <c r="A15" s="965"/>
      <c r="B15" s="965"/>
      <c r="C15" s="965"/>
      <c r="D15" s="965"/>
      <c r="E15" s="965"/>
      <c r="F15" s="965"/>
      <c r="G15" s="965"/>
    </row>
    <row r="16" spans="1:7" x14ac:dyDescent="0.2">
      <c r="A16" s="965"/>
      <c r="B16" s="965"/>
      <c r="C16" s="965"/>
      <c r="D16" s="965"/>
      <c r="E16" s="965"/>
      <c r="F16" s="965"/>
      <c r="G16" s="965"/>
    </row>
    <row r="17" spans="1:7" ht="15.75" x14ac:dyDescent="0.25">
      <c r="A17" s="966"/>
      <c r="B17" s="965"/>
      <c r="C17" s="965"/>
      <c r="D17" s="965"/>
      <c r="E17" s="965"/>
      <c r="F17" s="965"/>
      <c r="G17" s="965"/>
    </row>
    <row r="18" spans="1:7" x14ac:dyDescent="0.2">
      <c r="A18" s="965"/>
      <c r="B18" s="965"/>
      <c r="C18" s="965"/>
      <c r="D18" s="965"/>
      <c r="E18" s="965"/>
      <c r="F18" s="965"/>
      <c r="G18" s="965"/>
    </row>
    <row r="19" spans="1:7" x14ac:dyDescent="0.2">
      <c r="A19" s="965"/>
      <c r="B19" s="965"/>
      <c r="C19" s="965"/>
      <c r="D19" s="965"/>
      <c r="E19" s="965"/>
      <c r="F19" s="965"/>
      <c r="G19" s="965"/>
    </row>
    <row r="20" spans="1:7" x14ac:dyDescent="0.2">
      <c r="A20" s="965"/>
      <c r="B20" s="965"/>
      <c r="C20" s="967"/>
      <c r="D20" s="967"/>
      <c r="E20" s="967"/>
      <c r="F20" s="967"/>
      <c r="G20" s="965"/>
    </row>
    <row r="21" spans="1:7" ht="13.5" x14ac:dyDescent="0.25">
      <c r="A21" s="965"/>
      <c r="B21" s="965"/>
      <c r="C21" s="965"/>
      <c r="D21" s="968"/>
      <c r="E21" s="968"/>
      <c r="F21" s="965"/>
      <c r="G21" s="965"/>
    </row>
    <row r="22" spans="1:7" ht="13.5" x14ac:dyDescent="0.25">
      <c r="A22" s="194"/>
      <c r="B22" s="194"/>
      <c r="C22" s="194"/>
      <c r="D22" s="929"/>
      <c r="E22" s="929"/>
      <c r="F22" s="194"/>
      <c r="G22" s="194"/>
    </row>
    <row r="23" spans="1:7" ht="13.5" x14ac:dyDescent="0.25">
      <c r="A23" s="856"/>
      <c r="B23" s="856"/>
      <c r="C23" s="194"/>
      <c r="D23" s="929"/>
      <c r="E23" s="929"/>
      <c r="F23" s="194"/>
      <c r="G23" s="856"/>
    </row>
    <row r="24" spans="1:7" x14ac:dyDescent="0.2">
      <c r="A24" s="856"/>
      <c r="B24" s="856"/>
      <c r="C24" s="856"/>
      <c r="D24" s="856"/>
      <c r="E24" s="856"/>
      <c r="F24" s="856"/>
      <c r="G24" s="856"/>
    </row>
  </sheetData>
  <mergeCells count="2">
    <mergeCell ref="A1:G1"/>
    <mergeCell ref="C3:G3"/>
  </mergeCells>
  <pageMargins left="0.7" right="0.7" top="0.75" bottom="0.75" header="0.3" footer="0.3"/>
  <pageSetup paperSize="9" scale="98" orientation="portrait" r:id="rId1"/>
  <headerFooter>
    <oddHeader>&amp;R21. melléklet a .../2019.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view="pageLayout" topLeftCell="A4" zoomScaleNormal="100" workbookViewId="0">
      <selection activeCell="C26" sqref="C26"/>
    </sheetView>
  </sheetViews>
  <sheetFormatPr defaultColWidth="9.33203125" defaultRowHeight="12.75" x14ac:dyDescent="0.2"/>
  <cols>
    <col min="1" max="1" width="7" style="97" customWidth="1"/>
    <col min="2" max="2" width="58" style="98" customWidth="1"/>
    <col min="3" max="3" width="18.33203125" style="97" customWidth="1"/>
    <col min="4" max="4" width="56" style="97" customWidth="1"/>
    <col min="5" max="5" width="19.1640625" style="97" customWidth="1"/>
    <col min="6" max="6" width="7.6640625" style="97" customWidth="1"/>
    <col min="7" max="7" width="13.83203125" style="97" customWidth="1"/>
    <col min="8" max="16384" width="9.33203125" style="97"/>
  </cols>
  <sheetData>
    <row r="1" spans="1:11" ht="44.25" customHeight="1" x14ac:dyDescent="0.2">
      <c r="A1" s="1087" t="s">
        <v>701</v>
      </c>
      <c r="B1" s="1087"/>
      <c r="C1" s="1087"/>
      <c r="D1" s="1087"/>
      <c r="E1" s="1087"/>
      <c r="F1" s="96"/>
    </row>
    <row r="2" spans="1:11" x14ac:dyDescent="0.2">
      <c r="E2" s="99" t="s">
        <v>1</v>
      </c>
      <c r="F2" s="96"/>
    </row>
    <row r="3" spans="1:11" ht="18" customHeight="1" x14ac:dyDescent="0.2">
      <c r="A3" s="1088" t="s">
        <v>2</v>
      </c>
      <c r="B3" s="1089" t="s">
        <v>258</v>
      </c>
      <c r="C3" s="1089"/>
      <c r="D3" s="1089" t="s">
        <v>259</v>
      </c>
      <c r="E3" s="1089"/>
      <c r="F3" s="96"/>
    </row>
    <row r="4" spans="1:11" s="100" customFormat="1" ht="35.25" customHeight="1" x14ac:dyDescent="0.2">
      <c r="A4" s="1088"/>
      <c r="B4" s="101" t="s">
        <v>260</v>
      </c>
      <c r="C4" s="101" t="s">
        <v>596</v>
      </c>
      <c r="D4" s="101" t="s">
        <v>260</v>
      </c>
      <c r="E4" s="101" t="str">
        <f>+C4</f>
        <v>2018. évi előirányzat</v>
      </c>
      <c r="F4" s="96"/>
    </row>
    <row r="5" spans="1:11" s="102" customFormat="1" ht="12" customHeight="1" x14ac:dyDescent="0.2">
      <c r="A5" s="101" t="s">
        <v>5</v>
      </c>
      <c r="B5" s="101" t="s">
        <v>6</v>
      </c>
      <c r="C5" s="101" t="s">
        <v>7</v>
      </c>
      <c r="D5" s="101" t="s">
        <v>8</v>
      </c>
      <c r="E5" s="101" t="s">
        <v>261</v>
      </c>
      <c r="F5" s="96"/>
    </row>
    <row r="6" spans="1:11" ht="15.75" customHeight="1" x14ac:dyDescent="0.2">
      <c r="A6" s="893" t="s">
        <v>9</v>
      </c>
      <c r="B6" s="885" t="s">
        <v>405</v>
      </c>
      <c r="C6" s="894">
        <f>'1.sz.mell.'!D12</f>
        <v>159148958</v>
      </c>
      <c r="D6" s="885" t="str">
        <f>'1.sz.mell.'!B82</f>
        <v>Személyi  juttatások</v>
      </c>
      <c r="E6" s="894">
        <f>'1.sz.mell.'!D82</f>
        <v>222920611</v>
      </c>
      <c r="F6" s="96"/>
    </row>
    <row r="7" spans="1:11" ht="15.75" customHeight="1" x14ac:dyDescent="0.2">
      <c r="A7" s="893" t="s">
        <v>12</v>
      </c>
      <c r="B7" s="885" t="s">
        <v>492</v>
      </c>
      <c r="C7" s="894">
        <f>'1.sz.mell.'!D13+'1.sz.mell.'!D14</f>
        <v>182470457</v>
      </c>
      <c r="D7" s="885" t="str">
        <f>'1.sz.mell.'!B83</f>
        <v>Munkaadókat terhelő járulékok és szociális hozzájárulási adó</v>
      </c>
      <c r="E7" s="894">
        <f>'1.sz.mell.'!D83</f>
        <v>35355647.222499996</v>
      </c>
      <c r="F7" s="96"/>
    </row>
    <row r="8" spans="1:11" ht="15.75" customHeight="1" x14ac:dyDescent="0.2">
      <c r="A8" s="893" t="s">
        <v>15</v>
      </c>
      <c r="B8" s="885" t="s">
        <v>103</v>
      </c>
      <c r="C8" s="894">
        <f>'1.sz.mell.'!D45</f>
        <v>69260000</v>
      </c>
      <c r="D8" s="885" t="str">
        <f>'1.sz.mell.'!B84</f>
        <v>Dologi  kiadások</v>
      </c>
      <c r="E8" s="894">
        <f>'1.sz.mell.'!D84</f>
        <v>192645551</v>
      </c>
      <c r="F8" s="96"/>
    </row>
    <row r="9" spans="1:11" ht="15.75" customHeight="1" x14ac:dyDescent="0.2">
      <c r="A9" s="893" t="s">
        <v>18</v>
      </c>
      <c r="B9" s="885" t="s">
        <v>398</v>
      </c>
      <c r="C9" s="894">
        <f>'1.sz.mell.'!D57</f>
        <v>33138000</v>
      </c>
      <c r="D9" s="885" t="str">
        <f>'1.sz.mell.'!B85</f>
        <v>Ellátottak pénzbeli juttatásai</v>
      </c>
      <c r="E9" s="894">
        <f>'1.sz.mell.'!D85</f>
        <v>2000000</v>
      </c>
      <c r="F9" s="96"/>
    </row>
    <row r="10" spans="1:11" ht="15.75" customHeight="1" x14ac:dyDescent="0.2">
      <c r="A10" s="893" t="s">
        <v>21</v>
      </c>
      <c r="B10" s="885" t="s">
        <v>371</v>
      </c>
      <c r="C10" s="894">
        <f>'1.sz.mell.'!D66</f>
        <v>2200000</v>
      </c>
      <c r="D10" s="885" t="str">
        <f>'1.sz.mell.'!B86</f>
        <v>Egyéb működési célú kiadások</v>
      </c>
      <c r="E10" s="894">
        <f>'1.sz.mell.'!D86</f>
        <v>21178862</v>
      </c>
      <c r="F10" s="96"/>
    </row>
    <row r="11" spans="1:11" ht="15.75" customHeight="1" x14ac:dyDescent="0.2">
      <c r="A11" s="893" t="s">
        <v>24</v>
      </c>
      <c r="B11" s="885"/>
      <c r="C11" s="894"/>
      <c r="D11" s="887" t="s">
        <v>262</v>
      </c>
      <c r="E11" s="895"/>
      <c r="F11" s="96"/>
    </row>
    <row r="12" spans="1:11" ht="15.75" customHeight="1" x14ac:dyDescent="0.2">
      <c r="A12" s="893" t="s">
        <v>27</v>
      </c>
      <c r="B12" s="893"/>
      <c r="C12" s="894"/>
      <c r="D12" s="888" t="s">
        <v>263</v>
      </c>
      <c r="E12" s="895"/>
      <c r="F12" s="96"/>
      <c r="K12" s="97">
        <v>100</v>
      </c>
    </row>
    <row r="13" spans="1:11" ht="29.25" customHeight="1" x14ac:dyDescent="0.2">
      <c r="A13" s="105" t="s">
        <v>30</v>
      </c>
      <c r="B13" s="590" t="s">
        <v>673</v>
      </c>
      <c r="C13" s="104">
        <f>SUM(C6:C12)</f>
        <v>446217415</v>
      </c>
      <c r="D13" s="590" t="s">
        <v>674</v>
      </c>
      <c r="E13" s="104">
        <f>SUM(E6:E10)</f>
        <v>474100671.22249997</v>
      </c>
      <c r="F13" s="96"/>
      <c r="G13" s="97">
        <f>C13-E13</f>
        <v>-27883256.222499967</v>
      </c>
      <c r="I13" s="930">
        <f>1-(E13+E23)/E26</f>
        <v>0.22897772486935775</v>
      </c>
      <c r="K13" s="1071">
        <f>E13/E26*100</f>
        <v>76.201289578419576</v>
      </c>
    </row>
    <row r="14" spans="1:11" x14ac:dyDescent="0.2">
      <c r="A14" s="893" t="s">
        <v>33</v>
      </c>
      <c r="B14" s="885" t="s">
        <v>493</v>
      </c>
      <c r="C14" s="884">
        <f>'1.sz.mell.'!D31</f>
        <v>98531059</v>
      </c>
      <c r="D14" s="885" t="s">
        <v>224</v>
      </c>
      <c r="E14" s="884">
        <f>'1.sz.mell.'!D97</f>
        <v>113399135</v>
      </c>
      <c r="G14" s="97">
        <f t="shared" ref="G14:G26" si="0">C14-E14</f>
        <v>-14868076</v>
      </c>
      <c r="I14" s="97">
        <f>E19/E26</f>
        <v>0.22897772486935772</v>
      </c>
      <c r="K14" s="1071">
        <f>K12-K13</f>
        <v>23.798710421580424</v>
      </c>
    </row>
    <row r="15" spans="1:11" x14ac:dyDescent="0.2">
      <c r="A15" s="893" t="s">
        <v>36</v>
      </c>
      <c r="B15" s="885" t="s">
        <v>399</v>
      </c>
      <c r="C15" s="884">
        <f>'1.sz.mell.'!D63</f>
        <v>20240000</v>
      </c>
      <c r="D15" s="885" t="s">
        <v>226</v>
      </c>
      <c r="E15" s="884">
        <f>'1.sz.mell.'!D98</f>
        <v>29063668</v>
      </c>
      <c r="G15" s="97">
        <f t="shared" si="0"/>
        <v>-8823668</v>
      </c>
    </row>
    <row r="16" spans="1:11" x14ac:dyDescent="0.2">
      <c r="A16" s="893" t="s">
        <v>38</v>
      </c>
      <c r="B16" s="885" t="s">
        <v>584</v>
      </c>
      <c r="C16" s="884"/>
      <c r="D16" s="885" t="s">
        <v>228</v>
      </c>
      <c r="E16" s="884">
        <f>'1.sz.mell.'!D99</f>
        <v>0</v>
      </c>
      <c r="G16" s="97">
        <f t="shared" si="0"/>
        <v>0</v>
      </c>
    </row>
    <row r="17" spans="1:9" x14ac:dyDescent="0.2">
      <c r="A17" s="893" t="s">
        <v>40</v>
      </c>
      <c r="B17" s="886"/>
      <c r="C17" s="884"/>
      <c r="D17" s="887" t="s">
        <v>264</v>
      </c>
      <c r="E17" s="884"/>
      <c r="G17" s="97">
        <f t="shared" si="0"/>
        <v>0</v>
      </c>
    </row>
    <row r="18" spans="1:9" x14ac:dyDescent="0.2">
      <c r="A18" s="893" t="s">
        <v>42</v>
      </c>
      <c r="B18" s="885"/>
      <c r="C18" s="884"/>
      <c r="D18" s="888" t="s">
        <v>265</v>
      </c>
      <c r="E18" s="884"/>
      <c r="G18" s="97">
        <f t="shared" si="0"/>
        <v>0</v>
      </c>
    </row>
    <row r="19" spans="1:9" ht="25.5" customHeight="1" x14ac:dyDescent="0.2">
      <c r="A19" s="105" t="s">
        <v>46</v>
      </c>
      <c r="B19" s="590" t="s">
        <v>672</v>
      </c>
      <c r="C19" s="104">
        <f>SUM(C14:C18)</f>
        <v>118771059</v>
      </c>
      <c r="D19" s="590" t="s">
        <v>671</v>
      </c>
      <c r="E19" s="104">
        <f>SUM(E14:E18)</f>
        <v>142462803</v>
      </c>
      <c r="G19" s="97">
        <f t="shared" si="0"/>
        <v>-23691744</v>
      </c>
      <c r="I19" s="97">
        <f>E19/E26</f>
        <v>0.22897772486935772</v>
      </c>
    </row>
    <row r="20" spans="1:9" ht="24.75" customHeight="1" x14ac:dyDescent="0.2">
      <c r="A20" s="105" t="s">
        <v>48</v>
      </c>
      <c r="B20" s="590" t="s">
        <v>668</v>
      </c>
      <c r="C20" s="104">
        <f>C13+C19</f>
        <v>564988474</v>
      </c>
      <c r="D20" s="590" t="s">
        <v>667</v>
      </c>
      <c r="E20" s="104">
        <f>E13+E19</f>
        <v>616563474.22249997</v>
      </c>
      <c r="G20" s="97">
        <f t="shared" si="0"/>
        <v>-51575000.222499967</v>
      </c>
    </row>
    <row r="21" spans="1:9" x14ac:dyDescent="0.2">
      <c r="A21" s="893" t="s">
        <v>50</v>
      </c>
      <c r="B21" s="889" t="s">
        <v>734</v>
      </c>
      <c r="C21" s="884">
        <f>'1.sz.mell.'!$D$71</f>
        <v>5605355</v>
      </c>
      <c r="D21" s="889" t="s">
        <v>244</v>
      </c>
      <c r="E21" s="884"/>
      <c r="G21" s="97">
        <f t="shared" si="0"/>
        <v>5605355</v>
      </c>
    </row>
    <row r="22" spans="1:9" x14ac:dyDescent="0.2">
      <c r="A22" s="893" t="s">
        <v>53</v>
      </c>
      <c r="B22" s="890" t="s">
        <v>182</v>
      </c>
      <c r="C22" s="884"/>
      <c r="D22" s="891" t="s">
        <v>246</v>
      </c>
      <c r="E22" s="884"/>
      <c r="G22" s="97">
        <f t="shared" si="0"/>
        <v>0</v>
      </c>
    </row>
    <row r="23" spans="1:9" x14ac:dyDescent="0.2">
      <c r="A23" s="893" t="s">
        <v>56</v>
      </c>
      <c r="B23" s="892" t="s">
        <v>185</v>
      </c>
      <c r="C23" s="884">
        <f>'1.sz.mell.'!D73</f>
        <v>51575000</v>
      </c>
      <c r="D23" s="889" t="s">
        <v>248</v>
      </c>
      <c r="E23" s="884">
        <f>'1.sz.mell.'!D110</f>
        <v>5605355</v>
      </c>
      <c r="G23" s="97">
        <f t="shared" si="0"/>
        <v>45969645</v>
      </c>
    </row>
    <row r="24" spans="1:9" x14ac:dyDescent="0.2">
      <c r="A24" s="893" t="s">
        <v>59</v>
      </c>
      <c r="B24" s="892" t="s">
        <v>188</v>
      </c>
      <c r="C24" s="884"/>
      <c r="D24" s="891" t="s">
        <v>250</v>
      </c>
      <c r="E24" s="884"/>
      <c r="G24" s="97">
        <f t="shared" si="0"/>
        <v>0</v>
      </c>
    </row>
    <row r="25" spans="1:9" ht="24.75" customHeight="1" x14ac:dyDescent="0.2">
      <c r="A25" s="105" t="s">
        <v>61</v>
      </c>
      <c r="B25" s="590" t="s">
        <v>471</v>
      </c>
      <c r="C25" s="104">
        <f>C23+C24+C21</f>
        <v>57180355</v>
      </c>
      <c r="D25" s="590" t="s">
        <v>666</v>
      </c>
      <c r="E25" s="104">
        <f>E23</f>
        <v>5605355</v>
      </c>
      <c r="G25" s="97">
        <f t="shared" si="0"/>
        <v>51575000</v>
      </c>
    </row>
    <row r="26" spans="1:9" ht="27.75" customHeight="1" x14ac:dyDescent="0.2">
      <c r="A26" s="105" t="s">
        <v>63</v>
      </c>
      <c r="B26" s="590" t="s">
        <v>669</v>
      </c>
      <c r="C26" s="104">
        <f>C25+C20</f>
        <v>622168829</v>
      </c>
      <c r="D26" s="590" t="s">
        <v>670</v>
      </c>
      <c r="E26" s="104">
        <f>E25+E20</f>
        <v>622168829.22249997</v>
      </c>
      <c r="G26" s="97">
        <f t="shared" si="0"/>
        <v>-0.22249996662139893</v>
      </c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 melléklet a …../2019.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0"/>
  <sheetViews>
    <sheetView view="pageBreakPreview" zoomScale="60" zoomScaleNormal="100" workbookViewId="0">
      <selection activeCell="F54" sqref="F54"/>
    </sheetView>
  </sheetViews>
  <sheetFormatPr defaultColWidth="18.33203125" defaultRowHeight="12.75" x14ac:dyDescent="0.2"/>
  <cols>
    <col min="1" max="1" width="9.33203125" style="107" customWidth="1"/>
    <col min="2" max="2" width="66.5" style="111" customWidth="1"/>
    <col min="3" max="3" width="16" style="870" customWidth="1"/>
    <col min="4" max="4" width="13.83203125" style="872" customWidth="1"/>
    <col min="5" max="5" width="13.83203125" style="871" customWidth="1"/>
    <col min="6" max="6" width="13.83203125" style="111" customWidth="1"/>
    <col min="7" max="16384" width="18.33203125" style="108"/>
  </cols>
  <sheetData>
    <row r="1" spans="1:6" ht="43.5" customHeight="1" x14ac:dyDescent="0.2">
      <c r="A1" s="1090" t="s">
        <v>696</v>
      </c>
      <c r="B1" s="1091"/>
      <c r="C1" s="1091"/>
      <c r="D1" s="1091"/>
      <c r="E1" s="1091"/>
      <c r="F1" s="1091"/>
    </row>
    <row r="2" spans="1:6" ht="15.75" customHeight="1" x14ac:dyDescent="0.2">
      <c r="A2" s="1092" t="s">
        <v>1</v>
      </c>
      <c r="B2" s="1092"/>
      <c r="C2" s="1092"/>
      <c r="D2" s="1092"/>
      <c r="E2" s="1092"/>
      <c r="F2" s="1092"/>
    </row>
    <row r="3" spans="1:6" s="109" customFormat="1" ht="22.5" customHeight="1" x14ac:dyDescent="0.2">
      <c r="A3" s="1093" t="s">
        <v>266</v>
      </c>
      <c r="B3" s="1095" t="s">
        <v>267</v>
      </c>
      <c r="C3" s="932"/>
      <c r="D3" s="1097" t="s">
        <v>697</v>
      </c>
      <c r="E3" s="1098"/>
      <c r="F3" s="1099"/>
    </row>
    <row r="4" spans="1:6" s="110" customFormat="1" ht="25.5" customHeight="1" x14ac:dyDescent="0.2">
      <c r="A4" s="1094"/>
      <c r="B4" s="1096"/>
      <c r="C4" s="931" t="s">
        <v>268</v>
      </c>
      <c r="D4" s="857" t="s">
        <v>269</v>
      </c>
      <c r="E4" s="858" t="s">
        <v>270</v>
      </c>
      <c r="F4" s="859" t="s">
        <v>364</v>
      </c>
    </row>
    <row r="5" spans="1:6" ht="28.5" customHeight="1" x14ac:dyDescent="0.2">
      <c r="A5" s="120" t="s">
        <v>271</v>
      </c>
      <c r="B5" s="121" t="s">
        <v>272</v>
      </c>
      <c r="C5" s="122" t="s">
        <v>273</v>
      </c>
      <c r="D5" s="123">
        <v>6.47</v>
      </c>
      <c r="E5" s="124">
        <v>4580000</v>
      </c>
      <c r="F5" s="147">
        <f>D5*E5</f>
        <v>29632600</v>
      </c>
    </row>
    <row r="6" spans="1:6" ht="29.25" customHeight="1" x14ac:dyDescent="0.2">
      <c r="A6" s="125" t="s">
        <v>274</v>
      </c>
      <c r="B6" s="126" t="s">
        <v>275</v>
      </c>
      <c r="C6" s="127"/>
      <c r="D6" s="128"/>
      <c r="E6" s="137"/>
      <c r="F6" s="138">
        <f>SUM(F7:F10)</f>
        <v>21146497</v>
      </c>
    </row>
    <row r="7" spans="1:6" ht="28.5" customHeight="1" x14ac:dyDescent="0.2">
      <c r="A7" s="129" t="s">
        <v>276</v>
      </c>
      <c r="B7" s="130" t="s">
        <v>277</v>
      </c>
      <c r="C7" s="131" t="s">
        <v>278</v>
      </c>
      <c r="D7" s="132">
        <v>230</v>
      </c>
      <c r="E7" s="133">
        <v>22300</v>
      </c>
      <c r="F7" s="134">
        <f>D7*E7</f>
        <v>5129000</v>
      </c>
    </row>
    <row r="8" spans="1:6" ht="29.25" customHeight="1" x14ac:dyDescent="0.2">
      <c r="A8" s="129" t="s">
        <v>279</v>
      </c>
      <c r="B8" s="130" t="s">
        <v>280</v>
      </c>
      <c r="C8" s="131" t="s">
        <v>281</v>
      </c>
      <c r="D8" s="132"/>
      <c r="E8" s="133"/>
      <c r="F8" s="134">
        <v>6400000</v>
      </c>
    </row>
    <row r="9" spans="1:6" ht="23.25" customHeight="1" x14ac:dyDescent="0.2">
      <c r="A9" s="129" t="s">
        <v>282</v>
      </c>
      <c r="B9" s="130" t="s">
        <v>283</v>
      </c>
      <c r="C9" s="131" t="s">
        <v>284</v>
      </c>
      <c r="D9" s="132"/>
      <c r="E9" s="133"/>
      <c r="F9" s="134">
        <v>4941297</v>
      </c>
    </row>
    <row r="10" spans="1:6" ht="18.75" customHeight="1" x14ac:dyDescent="0.2">
      <c r="A10" s="129" t="s">
        <v>285</v>
      </c>
      <c r="B10" s="130" t="s">
        <v>286</v>
      </c>
      <c r="C10" s="131" t="s">
        <v>281</v>
      </c>
      <c r="D10" s="132"/>
      <c r="E10" s="133"/>
      <c r="F10" s="134">
        <v>4676200</v>
      </c>
    </row>
    <row r="11" spans="1:6" ht="24" customHeight="1" x14ac:dyDescent="0.2">
      <c r="A11" s="135" t="s">
        <v>287</v>
      </c>
      <c r="B11" s="136" t="s">
        <v>288</v>
      </c>
      <c r="C11" s="127" t="s">
        <v>289</v>
      </c>
      <c r="D11" s="933">
        <v>2233</v>
      </c>
      <c r="E11" s="137">
        <v>2700</v>
      </c>
      <c r="F11" s="138">
        <f>(D11*E11)-F14</f>
        <v>3798003</v>
      </c>
    </row>
    <row r="12" spans="1:6" ht="35.25" customHeight="1" x14ac:dyDescent="0.2">
      <c r="A12" s="135" t="s">
        <v>290</v>
      </c>
      <c r="B12" s="136" t="s">
        <v>291</v>
      </c>
      <c r="C12" s="139" t="s">
        <v>292</v>
      </c>
      <c r="D12" s="128">
        <v>2550</v>
      </c>
      <c r="E12" s="137"/>
      <c r="F12" s="138"/>
    </row>
    <row r="13" spans="1:6" ht="24.75" customHeight="1" x14ac:dyDescent="0.2">
      <c r="A13" s="135" t="s">
        <v>293</v>
      </c>
      <c r="B13" s="136" t="s">
        <v>294</v>
      </c>
      <c r="C13" s="139" t="s">
        <v>295</v>
      </c>
      <c r="D13" s="128">
        <v>1</v>
      </c>
      <c r="E13" s="137"/>
      <c r="F13" s="598"/>
    </row>
    <row r="14" spans="1:6" ht="24.75" customHeight="1" x14ac:dyDescent="0.2">
      <c r="A14" s="135"/>
      <c r="B14" s="136" t="s">
        <v>363</v>
      </c>
      <c r="C14" s="139"/>
      <c r="D14" s="128"/>
      <c r="E14" s="137"/>
      <c r="F14" s="138">
        <v>2231097</v>
      </c>
    </row>
    <row r="15" spans="1:6" ht="24.75" customHeight="1" x14ac:dyDescent="0.2">
      <c r="A15" s="135" t="s">
        <v>619</v>
      </c>
      <c r="B15" s="136" t="s">
        <v>618</v>
      </c>
      <c r="C15" s="139"/>
      <c r="D15" s="128"/>
      <c r="E15" s="137"/>
      <c r="F15" s="138">
        <v>0</v>
      </c>
    </row>
    <row r="16" spans="1:6" ht="31.5" customHeight="1" x14ac:dyDescent="0.2">
      <c r="A16" s="117" t="s">
        <v>296</v>
      </c>
      <c r="B16" s="118" t="s">
        <v>297</v>
      </c>
      <c r="C16" s="119" t="s">
        <v>298</v>
      </c>
      <c r="D16" s="141"/>
      <c r="E16" s="836"/>
      <c r="F16" s="163">
        <f>SUM(F5,F6,F11,F12,F13,F15)</f>
        <v>54577100</v>
      </c>
    </row>
    <row r="17" spans="1:7" ht="31.5" customHeight="1" x14ac:dyDescent="0.2">
      <c r="A17" s="117" t="s">
        <v>613</v>
      </c>
      <c r="B17" s="834" t="s">
        <v>615</v>
      </c>
      <c r="C17" s="119" t="s">
        <v>298</v>
      </c>
      <c r="D17" s="143">
        <v>100</v>
      </c>
      <c r="E17" s="837">
        <v>3000</v>
      </c>
      <c r="F17" s="934">
        <f>D17*E17</f>
        <v>300000</v>
      </c>
    </row>
    <row r="18" spans="1:7" ht="31.5" customHeight="1" x14ac:dyDescent="0.2">
      <c r="A18" s="142" t="s">
        <v>614</v>
      </c>
      <c r="B18" s="143" t="s">
        <v>616</v>
      </c>
      <c r="C18" s="144"/>
      <c r="D18" s="143"/>
      <c r="E18" s="837"/>
      <c r="F18" s="835"/>
    </row>
    <row r="19" spans="1:7" ht="18.75" customHeight="1" x14ac:dyDescent="0.2">
      <c r="A19" s="142" t="s">
        <v>299</v>
      </c>
      <c r="B19" s="143" t="s">
        <v>617</v>
      </c>
      <c r="C19" s="144" t="s">
        <v>298</v>
      </c>
      <c r="D19" s="143"/>
      <c r="E19" s="837">
        <v>972400</v>
      </c>
      <c r="F19" s="934">
        <f>SUM(D19:E19)</f>
        <v>972400</v>
      </c>
    </row>
    <row r="20" spans="1:7" s="111" customFormat="1" ht="30" customHeight="1" x14ac:dyDescent="0.2">
      <c r="A20" s="112" t="s">
        <v>301</v>
      </c>
      <c r="B20" s="113" t="s">
        <v>302</v>
      </c>
      <c r="C20" s="114" t="s">
        <v>298</v>
      </c>
      <c r="D20" s="115"/>
      <c r="E20" s="838"/>
      <c r="F20" s="116">
        <f>SUM(F16:F19)</f>
        <v>55849500</v>
      </c>
      <c r="G20" s="108"/>
    </row>
    <row r="21" spans="1:7" s="109" customFormat="1" ht="34.5" customHeight="1" x14ac:dyDescent="0.2">
      <c r="A21" s="843" t="s">
        <v>303</v>
      </c>
      <c r="B21" s="844" t="s">
        <v>304</v>
      </c>
      <c r="C21" s="153" t="s">
        <v>298</v>
      </c>
      <c r="D21" s="154"/>
      <c r="E21" s="839"/>
      <c r="F21" s="155">
        <f>SUM(F23:F29)</f>
        <v>44394116.666666664</v>
      </c>
    </row>
    <row r="22" spans="1:7" ht="25.5" x14ac:dyDescent="0.2">
      <c r="A22" s="120"/>
      <c r="B22" s="121" t="s">
        <v>620</v>
      </c>
      <c r="C22" s="145"/>
      <c r="D22" s="146"/>
      <c r="E22" s="124"/>
      <c r="F22" s="147"/>
    </row>
    <row r="23" spans="1:7" ht="18.75" customHeight="1" x14ac:dyDescent="0.2">
      <c r="A23" s="129" t="s">
        <v>305</v>
      </c>
      <c r="B23" s="132" t="s">
        <v>306</v>
      </c>
      <c r="C23" s="131" t="s">
        <v>289</v>
      </c>
      <c r="D23" s="148">
        <v>7.6</v>
      </c>
      <c r="E23" s="133">
        <v>4371500</v>
      </c>
      <c r="F23" s="134">
        <f>D23*E23/12*8</f>
        <v>22148933.333333332</v>
      </c>
    </row>
    <row r="24" spans="1:7" ht="49.5" customHeight="1" x14ac:dyDescent="0.2">
      <c r="A24" s="129" t="s">
        <v>307</v>
      </c>
      <c r="B24" s="130" t="s">
        <v>308</v>
      </c>
      <c r="C24" s="131" t="s">
        <v>289</v>
      </c>
      <c r="D24" s="148">
        <v>5</v>
      </c>
      <c r="E24" s="133">
        <v>2205000</v>
      </c>
      <c r="F24" s="134">
        <f>D24*E24/12*8</f>
        <v>7350000</v>
      </c>
    </row>
    <row r="25" spans="1:7" ht="45.75" customHeight="1" x14ac:dyDescent="0.2">
      <c r="A25" s="129" t="s">
        <v>309</v>
      </c>
      <c r="B25" s="130" t="s">
        <v>310</v>
      </c>
      <c r="C25" s="131" t="s">
        <v>289</v>
      </c>
      <c r="D25" s="148"/>
      <c r="E25" s="133">
        <v>4371500</v>
      </c>
      <c r="F25" s="134">
        <f>D25*E25/12*8</f>
        <v>0</v>
      </c>
    </row>
    <row r="26" spans="1:7" ht="25.5" x14ac:dyDescent="0.2">
      <c r="A26" s="129"/>
      <c r="B26" s="136" t="s">
        <v>621</v>
      </c>
      <c r="C26" s="131"/>
      <c r="D26" s="148"/>
      <c r="E26" s="133"/>
      <c r="F26" s="134"/>
    </row>
    <row r="27" spans="1:7" ht="18.75" customHeight="1" x14ac:dyDescent="0.2">
      <c r="A27" s="129" t="s">
        <v>311</v>
      </c>
      <c r="B27" s="132" t="s">
        <v>306</v>
      </c>
      <c r="C27" s="131" t="s">
        <v>289</v>
      </c>
      <c r="D27" s="148">
        <v>7.7</v>
      </c>
      <c r="E27" s="133">
        <v>4371500</v>
      </c>
      <c r="F27" s="134">
        <f>D27*E27/12*4</f>
        <v>11220183.333333334</v>
      </c>
    </row>
    <row r="28" spans="1:7" ht="45" customHeight="1" x14ac:dyDescent="0.2">
      <c r="A28" s="129" t="s">
        <v>312</v>
      </c>
      <c r="B28" s="130" t="s">
        <v>308</v>
      </c>
      <c r="C28" s="131" t="s">
        <v>289</v>
      </c>
      <c r="D28" s="148">
        <v>5</v>
      </c>
      <c r="E28" s="133">
        <v>2205000</v>
      </c>
      <c r="F28" s="134">
        <f>D28*E28/12*4</f>
        <v>3675000</v>
      </c>
    </row>
    <row r="29" spans="1:7" ht="24.75" customHeight="1" x14ac:dyDescent="0.2">
      <c r="A29" s="129" t="s">
        <v>313</v>
      </c>
      <c r="B29" s="130" t="s">
        <v>314</v>
      </c>
      <c r="C29" s="131" t="s">
        <v>289</v>
      </c>
      <c r="D29" s="148"/>
      <c r="E29" s="133">
        <v>4371500</v>
      </c>
      <c r="F29" s="134">
        <f>D29*E29</f>
        <v>0</v>
      </c>
    </row>
    <row r="30" spans="1:7" s="109" customFormat="1" ht="34.5" customHeight="1" x14ac:dyDescent="0.2">
      <c r="A30" s="843" t="s">
        <v>623</v>
      </c>
      <c r="B30" s="844" t="s">
        <v>622</v>
      </c>
      <c r="C30" s="153"/>
      <c r="D30" s="154"/>
      <c r="E30" s="839"/>
      <c r="F30" s="155">
        <f>SUM(F31:F34)</f>
        <v>7759533.333333333</v>
      </c>
    </row>
    <row r="31" spans="1:7" ht="18.75" customHeight="1" x14ac:dyDescent="0.2">
      <c r="A31" s="135" t="s">
        <v>315</v>
      </c>
      <c r="B31" s="136" t="s">
        <v>624</v>
      </c>
      <c r="C31" s="127" t="s">
        <v>289</v>
      </c>
      <c r="D31" s="137">
        <v>79</v>
      </c>
      <c r="E31" s="137">
        <v>97400</v>
      </c>
      <c r="F31" s="138">
        <f>D31*E31/12*8</f>
        <v>5129733.333333333</v>
      </c>
    </row>
    <row r="32" spans="1:7" ht="18.75" customHeight="1" x14ac:dyDescent="0.2">
      <c r="A32" s="135" t="s">
        <v>698</v>
      </c>
      <c r="B32" s="136" t="s">
        <v>625</v>
      </c>
      <c r="C32" s="127" t="s">
        <v>289</v>
      </c>
      <c r="D32" s="137"/>
      <c r="E32" s="137">
        <v>48700</v>
      </c>
      <c r="F32" s="138">
        <f>D32*E32/12*8</f>
        <v>0</v>
      </c>
    </row>
    <row r="33" spans="1:6" ht="18.75" customHeight="1" x14ac:dyDescent="0.2">
      <c r="A33" s="135" t="s">
        <v>316</v>
      </c>
      <c r="B33" s="136" t="s">
        <v>626</v>
      </c>
      <c r="C33" s="127" t="s">
        <v>289</v>
      </c>
      <c r="D33" s="137">
        <v>81</v>
      </c>
      <c r="E33" s="137">
        <v>97400</v>
      </c>
      <c r="F33" s="152">
        <f>D33*E33/12*4</f>
        <v>2629800</v>
      </c>
    </row>
    <row r="34" spans="1:6" ht="18.75" customHeight="1" x14ac:dyDescent="0.2">
      <c r="A34" s="149" t="s">
        <v>699</v>
      </c>
      <c r="B34" s="150" t="s">
        <v>625</v>
      </c>
      <c r="C34" s="151" t="s">
        <v>289</v>
      </c>
      <c r="D34" s="137"/>
      <c r="E34" s="137">
        <v>48700</v>
      </c>
      <c r="F34" s="152">
        <f>D34*E34/12*4</f>
        <v>0</v>
      </c>
    </row>
    <row r="35" spans="1:6" s="109" customFormat="1" ht="18.75" customHeight="1" x14ac:dyDescent="0.2">
      <c r="A35" s="117" t="s">
        <v>317</v>
      </c>
      <c r="B35" s="118" t="s">
        <v>318</v>
      </c>
      <c r="C35" s="119" t="s">
        <v>298</v>
      </c>
      <c r="D35" s="836"/>
      <c r="E35" s="839"/>
      <c r="F35" s="163">
        <f>SUM(F36:F37)</f>
        <v>1190100</v>
      </c>
    </row>
    <row r="36" spans="1:6" ht="37.5" customHeight="1" x14ac:dyDescent="0.2">
      <c r="A36" s="135" t="s">
        <v>319</v>
      </c>
      <c r="B36" s="136" t="s">
        <v>627</v>
      </c>
      <c r="C36" s="127" t="s">
        <v>289</v>
      </c>
      <c r="D36" s="137">
        <v>3</v>
      </c>
      <c r="E36" s="137">
        <v>396700</v>
      </c>
      <c r="F36" s="138">
        <f>D36*E36</f>
        <v>1190100</v>
      </c>
    </row>
    <row r="37" spans="1:6" ht="44.25" customHeight="1" x14ac:dyDescent="0.2">
      <c r="A37" s="135" t="s">
        <v>320</v>
      </c>
      <c r="B37" s="136" t="s">
        <v>321</v>
      </c>
      <c r="C37" s="127" t="s">
        <v>289</v>
      </c>
      <c r="D37" s="137"/>
      <c r="E37" s="137"/>
      <c r="F37" s="138"/>
    </row>
    <row r="38" spans="1:6" ht="30.75" customHeight="1" x14ac:dyDescent="0.2">
      <c r="A38" s="156" t="s">
        <v>322</v>
      </c>
      <c r="B38" s="157" t="s">
        <v>323</v>
      </c>
      <c r="C38" s="158" t="s">
        <v>298</v>
      </c>
      <c r="D38" s="159"/>
      <c r="E38" s="840"/>
      <c r="F38" s="860">
        <f>SUM(F21,F30,F35)</f>
        <v>53343750</v>
      </c>
    </row>
    <row r="39" spans="1:6" ht="29.25" customHeight="1" x14ac:dyDescent="0.2">
      <c r="A39" s="160" t="s">
        <v>324</v>
      </c>
      <c r="B39" s="161" t="s">
        <v>325</v>
      </c>
      <c r="C39" s="932" t="s">
        <v>298</v>
      </c>
      <c r="D39" s="162"/>
      <c r="E39" s="841"/>
      <c r="F39" s="599">
        <v>24375398</v>
      </c>
    </row>
    <row r="40" spans="1:6" s="109" customFormat="1" ht="25.5" customHeight="1" x14ac:dyDescent="0.2">
      <c r="A40" s="117" t="s">
        <v>630</v>
      </c>
      <c r="B40" s="118" t="s">
        <v>629</v>
      </c>
      <c r="C40" s="119"/>
      <c r="D40" s="141"/>
      <c r="E40" s="836"/>
      <c r="F40" s="163">
        <f>SUM(F41:F46)</f>
        <v>16659680</v>
      </c>
    </row>
    <row r="41" spans="1:6" ht="22.5" customHeight="1" x14ac:dyDescent="0.2">
      <c r="A41" s="135" t="s">
        <v>326</v>
      </c>
      <c r="B41" s="136" t="s">
        <v>327</v>
      </c>
      <c r="C41" s="139" t="s">
        <v>328</v>
      </c>
      <c r="D41" s="128"/>
      <c r="E41" s="137">
        <v>3400000</v>
      </c>
      <c r="F41" s="138">
        <v>3400000</v>
      </c>
    </row>
    <row r="42" spans="1:6" ht="22.5" customHeight="1" x14ac:dyDescent="0.2">
      <c r="A42" s="135" t="s">
        <v>329</v>
      </c>
      <c r="B42" s="136" t="s">
        <v>330</v>
      </c>
      <c r="C42" s="139" t="s">
        <v>328</v>
      </c>
      <c r="D42" s="128"/>
      <c r="E42" s="137"/>
      <c r="F42" s="138">
        <f>E42*4.4</f>
        <v>0</v>
      </c>
    </row>
    <row r="43" spans="1:6" ht="18.75" customHeight="1" x14ac:dyDescent="0.2">
      <c r="A43" s="135" t="s">
        <v>331</v>
      </c>
      <c r="B43" s="136" t="s">
        <v>332</v>
      </c>
      <c r="C43" s="127" t="s">
        <v>289</v>
      </c>
      <c r="D43" s="137">
        <v>13</v>
      </c>
      <c r="E43" s="137">
        <v>55360</v>
      </c>
      <c r="F43" s="138">
        <f>D43*E43</f>
        <v>719680</v>
      </c>
    </row>
    <row r="44" spans="1:6" ht="18.75" customHeight="1" x14ac:dyDescent="0.2">
      <c r="A44" s="135" t="s">
        <v>333</v>
      </c>
      <c r="B44" s="136" t="s">
        <v>334</v>
      </c>
      <c r="C44" s="127" t="s">
        <v>289</v>
      </c>
      <c r="D44" s="137">
        <v>38</v>
      </c>
      <c r="E44" s="137">
        <v>330000</v>
      </c>
      <c r="F44" s="138">
        <f t="shared" ref="F44" si="0">D44*E44</f>
        <v>12540000</v>
      </c>
    </row>
    <row r="45" spans="1:6" ht="18.75" customHeight="1" x14ac:dyDescent="0.2">
      <c r="A45" s="135" t="s">
        <v>335</v>
      </c>
      <c r="B45" s="136" t="s">
        <v>336</v>
      </c>
      <c r="C45" s="127" t="s">
        <v>289</v>
      </c>
      <c r="D45" s="137"/>
      <c r="E45" s="137"/>
      <c r="F45" s="138">
        <f>D45*E45</f>
        <v>0</v>
      </c>
    </row>
    <row r="46" spans="1:6" ht="18.75" customHeight="1" x14ac:dyDescent="0.2">
      <c r="A46" s="135" t="s">
        <v>337</v>
      </c>
      <c r="B46" s="136" t="s">
        <v>338</v>
      </c>
      <c r="C46" s="127" t="s">
        <v>289</v>
      </c>
      <c r="D46" s="137"/>
      <c r="E46" s="137"/>
      <c r="F46" s="138">
        <f>D46*E46</f>
        <v>0</v>
      </c>
    </row>
    <row r="47" spans="1:6" s="109" customFormat="1" ht="38.25" x14ac:dyDescent="0.2">
      <c r="A47" s="117" t="s">
        <v>632</v>
      </c>
      <c r="B47" s="118" t="s">
        <v>631</v>
      </c>
      <c r="C47" s="119"/>
      <c r="D47" s="141"/>
      <c r="E47" s="836"/>
      <c r="F47" s="163">
        <f>SUM(F48:F49)</f>
        <v>0</v>
      </c>
    </row>
    <row r="48" spans="1:6" ht="33.75" customHeight="1" x14ac:dyDescent="0.2">
      <c r="A48" s="135" t="s">
        <v>339</v>
      </c>
      <c r="B48" s="136" t="s">
        <v>340</v>
      </c>
      <c r="C48" s="127" t="s">
        <v>289</v>
      </c>
      <c r="D48" s="140"/>
      <c r="E48" s="137"/>
      <c r="F48" s="138"/>
    </row>
    <row r="49" spans="1:6" ht="18.75" customHeight="1" x14ac:dyDescent="0.2">
      <c r="A49" s="135" t="s">
        <v>341</v>
      </c>
      <c r="B49" s="136" t="s">
        <v>342</v>
      </c>
      <c r="C49" s="127" t="s">
        <v>298</v>
      </c>
      <c r="D49" s="128" t="s">
        <v>300</v>
      </c>
      <c r="E49" s="137"/>
      <c r="F49" s="138"/>
    </row>
    <row r="50" spans="1:6" s="109" customFormat="1" ht="25.5" customHeight="1" x14ac:dyDescent="0.2">
      <c r="A50" s="117" t="s">
        <v>634</v>
      </c>
      <c r="B50" s="118" t="s">
        <v>633</v>
      </c>
      <c r="C50" s="119"/>
      <c r="D50" s="141"/>
      <c r="E50" s="836"/>
      <c r="F50" s="163">
        <f>SUM(F51:F53)</f>
        <v>0</v>
      </c>
    </row>
    <row r="51" spans="1:6" ht="27" customHeight="1" x14ac:dyDescent="0.2">
      <c r="A51" s="135" t="s">
        <v>343</v>
      </c>
      <c r="B51" s="136" t="s">
        <v>344</v>
      </c>
      <c r="C51" s="127" t="s">
        <v>289</v>
      </c>
      <c r="D51" s="140"/>
      <c r="E51" s="137"/>
      <c r="F51" s="138">
        <f>D51*E51</f>
        <v>0</v>
      </c>
    </row>
    <row r="52" spans="1:6" ht="18.75" customHeight="1" x14ac:dyDescent="0.2">
      <c r="A52" s="135" t="s">
        <v>345</v>
      </c>
      <c r="B52" s="136" t="s">
        <v>346</v>
      </c>
      <c r="C52" s="127" t="s">
        <v>298</v>
      </c>
      <c r="D52" s="137"/>
      <c r="E52" s="137"/>
      <c r="F52" s="138"/>
    </row>
    <row r="53" spans="1:6" ht="29.25" customHeight="1" x14ac:dyDescent="0.2">
      <c r="A53" s="135" t="s">
        <v>347</v>
      </c>
      <c r="B53" s="136" t="s">
        <v>348</v>
      </c>
      <c r="C53" s="127" t="s">
        <v>298</v>
      </c>
      <c r="D53" s="137"/>
      <c r="E53" s="137"/>
      <c r="F53" s="138">
        <f>D53*E53</f>
        <v>0</v>
      </c>
    </row>
    <row r="54" spans="1:6" s="109" customFormat="1" ht="25.5" customHeight="1" x14ac:dyDescent="0.2">
      <c r="A54" s="117" t="s">
        <v>628</v>
      </c>
      <c r="B54" s="118" t="s">
        <v>635</v>
      </c>
      <c r="C54" s="127" t="s">
        <v>298</v>
      </c>
      <c r="D54" s="141">
        <v>10910</v>
      </c>
      <c r="E54" s="836">
        <v>570</v>
      </c>
      <c r="F54" s="163">
        <f>D54*E54</f>
        <v>6218700</v>
      </c>
    </row>
    <row r="55" spans="1:6" ht="31.5" customHeight="1" x14ac:dyDescent="0.2">
      <c r="A55" s="117" t="s">
        <v>349</v>
      </c>
      <c r="B55" s="118" t="s">
        <v>350</v>
      </c>
      <c r="C55" s="119" t="s">
        <v>298</v>
      </c>
      <c r="D55" s="141"/>
      <c r="E55" s="836"/>
      <c r="F55" s="163">
        <f>SUM(F39,F40,F47,F50,F54)</f>
        <v>47253778</v>
      </c>
    </row>
    <row r="56" spans="1:6" ht="38.25" customHeight="1" x14ac:dyDescent="0.2">
      <c r="A56" s="135" t="s">
        <v>351</v>
      </c>
      <c r="B56" s="136" t="s">
        <v>352</v>
      </c>
      <c r="C56" s="127" t="s">
        <v>353</v>
      </c>
      <c r="D56" s="137">
        <v>2233</v>
      </c>
      <c r="E56" s="137">
        <v>1210</v>
      </c>
      <c r="F56" s="138">
        <f>D56*E56</f>
        <v>2701930</v>
      </c>
    </row>
    <row r="57" spans="1:6" ht="37.5" customHeight="1" x14ac:dyDescent="0.2">
      <c r="A57" s="135" t="s">
        <v>354</v>
      </c>
      <c r="B57" s="136" t="s">
        <v>355</v>
      </c>
      <c r="C57" s="127" t="s">
        <v>353</v>
      </c>
      <c r="D57" s="128"/>
      <c r="E57" s="137"/>
      <c r="F57" s="138"/>
    </row>
    <row r="58" spans="1:6" ht="39" customHeight="1" x14ac:dyDescent="0.2">
      <c r="A58" s="135" t="s">
        <v>356</v>
      </c>
      <c r="B58" s="136" t="s">
        <v>357</v>
      </c>
      <c r="C58" s="127" t="s">
        <v>353</v>
      </c>
      <c r="D58" s="128"/>
      <c r="E58" s="137"/>
      <c r="F58" s="138">
        <f>SUM(F56:F57)</f>
        <v>2701930</v>
      </c>
    </row>
    <row r="59" spans="1:6" ht="18" customHeight="1" x14ac:dyDescent="0.2">
      <c r="A59" s="164" t="s">
        <v>358</v>
      </c>
      <c r="B59" s="165" t="s">
        <v>359</v>
      </c>
      <c r="C59" s="166" t="s">
        <v>353</v>
      </c>
      <c r="D59" s="167"/>
      <c r="E59" s="842"/>
      <c r="F59" s="861">
        <f>F58</f>
        <v>2701930</v>
      </c>
    </row>
    <row r="60" spans="1:6" ht="21.75" customHeight="1" x14ac:dyDescent="0.2">
      <c r="A60" s="112"/>
      <c r="B60" s="115" t="s">
        <v>360</v>
      </c>
      <c r="C60" s="114"/>
      <c r="D60" s="115"/>
      <c r="E60" s="838"/>
      <c r="F60" s="116">
        <f>F20+F38+F55+F59</f>
        <v>159148958</v>
      </c>
    </row>
    <row r="64" spans="1:6" ht="18.75" customHeight="1" x14ac:dyDescent="0.25">
      <c r="C64" s="862"/>
      <c r="D64" s="862"/>
      <c r="E64" s="863"/>
      <c r="F64" s="864"/>
    </row>
    <row r="65" spans="1:6" ht="18.75" customHeight="1" x14ac:dyDescent="0.2">
      <c r="C65" s="865"/>
      <c r="D65" s="865"/>
      <c r="E65" s="866"/>
      <c r="F65" s="867"/>
    </row>
    <row r="66" spans="1:6" ht="18.75" customHeight="1" x14ac:dyDescent="0.25">
      <c r="C66" s="862"/>
      <c r="D66" s="862"/>
      <c r="E66" s="863"/>
      <c r="F66" s="864"/>
    </row>
    <row r="67" spans="1:6" ht="18.75" customHeight="1" x14ac:dyDescent="0.25">
      <c r="A67" s="108"/>
      <c r="C67" s="862"/>
      <c r="D67" s="862"/>
      <c r="E67" s="863"/>
      <c r="F67" s="864"/>
    </row>
    <row r="68" spans="1:6" ht="18.75" customHeight="1" x14ac:dyDescent="0.25">
      <c r="A68" s="108"/>
      <c r="C68" s="862"/>
      <c r="D68" s="862"/>
      <c r="E68" s="863"/>
      <c r="F68" s="864"/>
    </row>
    <row r="69" spans="1:6" ht="18.75" customHeight="1" x14ac:dyDescent="0.2">
      <c r="A69" s="108"/>
      <c r="C69" s="868"/>
      <c r="D69" s="868"/>
      <c r="E69" s="869"/>
      <c r="F69" s="867"/>
    </row>
    <row r="70" spans="1:6" x14ac:dyDescent="0.2">
      <c r="A70" s="108"/>
      <c r="D70" s="870"/>
    </row>
  </sheetData>
  <mergeCells count="5">
    <mergeCell ref="A1:F1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7" orientation="portrait" r:id="rId1"/>
  <headerFooter>
    <oddHeader>&amp;R&amp;"Times New Roman CE,Félkövér dőlt"&amp;11 3. melléklet a .../2019.(....) önkormányzati rendelethez</oddHeader>
  </headerFooter>
  <rowBreaks count="1" manualBreakCount="1">
    <brk id="3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"/>
  <sheetViews>
    <sheetView zoomScaleNormal="100" workbookViewId="0">
      <selection activeCell="B18" sqref="B18"/>
    </sheetView>
  </sheetViews>
  <sheetFormatPr defaultColWidth="9.33203125" defaultRowHeight="12.75" x14ac:dyDescent="0.2"/>
  <cols>
    <col min="1" max="1" width="6.83203125" style="422" customWidth="1"/>
    <col min="2" max="2" width="99.1640625" style="422" customWidth="1"/>
    <col min="3" max="3" width="46.6640625" style="422" customWidth="1"/>
    <col min="4" max="4" width="9.33203125" style="422"/>
    <col min="5" max="5" width="11.1640625" style="422" bestFit="1" customWidth="1"/>
    <col min="6" max="6" width="9.33203125" style="422"/>
    <col min="7" max="7" width="11.1640625" style="422" bestFit="1" customWidth="1"/>
    <col min="8" max="8" width="9.83203125" style="422" bestFit="1" customWidth="1"/>
    <col min="9" max="16384" width="9.33203125" style="422"/>
  </cols>
  <sheetData>
    <row r="1" spans="1:3" ht="37.5" customHeight="1" x14ac:dyDescent="0.2">
      <c r="A1" s="1100" t="s">
        <v>702</v>
      </c>
      <c r="B1" s="1100"/>
      <c r="C1" s="1100"/>
    </row>
    <row r="2" spans="1:3" ht="15.75" customHeight="1" x14ac:dyDescent="0.2"/>
    <row r="3" spans="1:3" ht="18" customHeight="1" x14ac:dyDescent="0.2">
      <c r="A3" s="1101" t="s">
        <v>361</v>
      </c>
      <c r="B3" s="1104" t="s">
        <v>260</v>
      </c>
      <c r="C3" s="1107" t="s">
        <v>705</v>
      </c>
    </row>
    <row r="4" spans="1:3" ht="18" customHeight="1" x14ac:dyDescent="0.2">
      <c r="A4" s="1102"/>
      <c r="B4" s="1105"/>
      <c r="C4" s="1108"/>
    </row>
    <row r="5" spans="1:3" ht="18.75" customHeight="1" x14ac:dyDescent="0.2">
      <c r="A5" s="1102"/>
      <c r="B5" s="1105"/>
      <c r="C5" s="1108"/>
    </row>
    <row r="6" spans="1:3" x14ac:dyDescent="0.2">
      <c r="A6" s="1103"/>
      <c r="B6" s="1106"/>
      <c r="C6" s="1109"/>
    </row>
    <row r="7" spans="1:3" ht="31.5" customHeight="1" x14ac:dyDescent="0.2">
      <c r="A7" s="490" t="s">
        <v>9</v>
      </c>
      <c r="B7" s="901" t="s">
        <v>678</v>
      </c>
      <c r="C7" s="491">
        <v>1900000</v>
      </c>
    </row>
    <row r="8" spans="1:3" ht="31.5" customHeight="1" x14ac:dyDescent="0.2">
      <c r="A8" s="423" t="s">
        <v>12</v>
      </c>
      <c r="B8" s="902" t="s">
        <v>680</v>
      </c>
      <c r="C8" s="492">
        <f>89745808+2562778</f>
        <v>92308586</v>
      </c>
    </row>
    <row r="9" spans="1:3" ht="31.5" customHeight="1" x14ac:dyDescent="0.2">
      <c r="A9" s="423" t="s">
        <v>15</v>
      </c>
      <c r="B9" s="902" t="s">
        <v>681</v>
      </c>
      <c r="C9" s="492">
        <v>8371619</v>
      </c>
    </row>
    <row r="10" spans="1:3" ht="25.5" customHeight="1" x14ac:dyDescent="0.2">
      <c r="A10" s="423" t="s">
        <v>18</v>
      </c>
      <c r="B10" s="902" t="s">
        <v>703</v>
      </c>
      <c r="C10" s="493">
        <v>2463800</v>
      </c>
    </row>
    <row r="11" spans="1:3" ht="25.5" customHeight="1" x14ac:dyDescent="0.2">
      <c r="A11" s="423" t="s">
        <v>21</v>
      </c>
      <c r="B11" s="902" t="s">
        <v>738</v>
      </c>
      <c r="C11" s="493">
        <v>4742180</v>
      </c>
    </row>
    <row r="12" spans="1:3" ht="25.5" customHeight="1" x14ac:dyDescent="0.2">
      <c r="A12" s="423" t="s">
        <v>24</v>
      </c>
      <c r="B12" s="902" t="s">
        <v>704</v>
      </c>
      <c r="C12" s="493">
        <v>2012950</v>
      </c>
    </row>
    <row r="13" spans="1:3" ht="25.5" customHeight="1" x14ac:dyDescent="0.2">
      <c r="A13" s="423" t="s">
        <v>27</v>
      </c>
      <c r="B13" s="902" t="s">
        <v>712</v>
      </c>
      <c r="C13" s="493">
        <v>60000</v>
      </c>
    </row>
    <row r="14" spans="1:3" ht="25.5" customHeight="1" x14ac:dyDescent="0.2">
      <c r="A14" s="423" t="s">
        <v>30</v>
      </c>
      <c r="B14" s="902" t="s">
        <v>713</v>
      </c>
      <c r="C14" s="493">
        <v>300000</v>
      </c>
    </row>
    <row r="15" spans="1:3" ht="25.5" customHeight="1" x14ac:dyDescent="0.2">
      <c r="A15" s="423" t="s">
        <v>33</v>
      </c>
      <c r="B15" s="902" t="s">
        <v>714</v>
      </c>
      <c r="C15" s="493">
        <v>150000</v>
      </c>
    </row>
    <row r="16" spans="1:3" ht="25.5" customHeight="1" x14ac:dyDescent="0.2">
      <c r="A16" s="423" t="s">
        <v>36</v>
      </c>
      <c r="B16" s="902" t="s">
        <v>735</v>
      </c>
      <c r="C16" s="493">
        <v>140000</v>
      </c>
    </row>
    <row r="17" spans="1:3" ht="25.5" customHeight="1" x14ac:dyDescent="0.2">
      <c r="A17" s="423" t="s">
        <v>38</v>
      </c>
      <c r="B17" s="902" t="s">
        <v>723</v>
      </c>
      <c r="C17" s="493">
        <v>300000</v>
      </c>
    </row>
    <row r="18" spans="1:3" ht="25.5" customHeight="1" x14ac:dyDescent="0.2">
      <c r="A18" s="423" t="s">
        <v>40</v>
      </c>
      <c r="B18" s="902" t="s">
        <v>724</v>
      </c>
      <c r="C18" s="493">
        <v>150000</v>
      </c>
    </row>
    <row r="19" spans="1:3" ht="25.5" customHeight="1" x14ac:dyDescent="0.2">
      <c r="A19" s="423" t="s">
        <v>42</v>
      </c>
      <c r="B19" s="902" t="s">
        <v>725</v>
      </c>
      <c r="C19" s="493">
        <v>50000</v>
      </c>
    </row>
    <row r="20" spans="1:3" ht="25.5" customHeight="1" x14ac:dyDescent="0.2">
      <c r="A20" s="423" t="s">
        <v>44</v>
      </c>
      <c r="B20" s="902" t="s">
        <v>726</v>
      </c>
      <c r="C20" s="493">
        <v>400000</v>
      </c>
    </row>
    <row r="21" spans="1:3" ht="25.5" customHeight="1" x14ac:dyDescent="0.2">
      <c r="A21" s="423" t="s">
        <v>46</v>
      </c>
      <c r="B21" s="902" t="s">
        <v>727</v>
      </c>
      <c r="C21" s="493">
        <v>50000</v>
      </c>
    </row>
    <row r="22" spans="1:3" ht="25.5" customHeight="1" x14ac:dyDescent="0.2">
      <c r="A22" s="423" t="s">
        <v>48</v>
      </c>
      <c r="C22" s="493"/>
    </row>
    <row r="23" spans="1:3" ht="25.5" customHeight="1" x14ac:dyDescent="0.2">
      <c r="A23" s="423" t="s">
        <v>50</v>
      </c>
      <c r="B23" s="902"/>
      <c r="C23" s="493"/>
    </row>
    <row r="24" spans="1:3" ht="25.5" customHeight="1" x14ac:dyDescent="0.2">
      <c r="A24" s="900" t="s">
        <v>53</v>
      </c>
      <c r="B24" s="494" t="s">
        <v>545</v>
      </c>
      <c r="C24" s="495">
        <f>SUM(C7:C23)</f>
        <v>113399135</v>
      </c>
    </row>
    <row r="25" spans="1:3" ht="25.5" customHeight="1" x14ac:dyDescent="0.2">
      <c r="A25" s="423" t="s">
        <v>56</v>
      </c>
      <c r="B25" s="901" t="s">
        <v>677</v>
      </c>
      <c r="C25" s="492">
        <v>8859500</v>
      </c>
    </row>
    <row r="26" spans="1:3" ht="25.5" customHeight="1" x14ac:dyDescent="0.2">
      <c r="A26" s="423" t="s">
        <v>59</v>
      </c>
      <c r="B26" s="901" t="s">
        <v>679</v>
      </c>
      <c r="C26" s="492">
        <v>9904168</v>
      </c>
    </row>
    <row r="27" spans="1:3" ht="25.5" customHeight="1" x14ac:dyDescent="0.2">
      <c r="A27" s="423" t="s">
        <v>61</v>
      </c>
      <c r="B27" s="901" t="s">
        <v>739</v>
      </c>
      <c r="C27" s="492">
        <v>2500000</v>
      </c>
    </row>
    <row r="28" spans="1:3" ht="25.5" customHeight="1" x14ac:dyDescent="0.2">
      <c r="A28" s="423" t="s">
        <v>63</v>
      </c>
      <c r="B28" s="901" t="s">
        <v>740</v>
      </c>
      <c r="C28" s="492">
        <v>1800000</v>
      </c>
    </row>
    <row r="29" spans="1:3" ht="25.5" customHeight="1" x14ac:dyDescent="0.2">
      <c r="A29" s="423" t="s">
        <v>65</v>
      </c>
      <c r="B29" s="901" t="s">
        <v>741</v>
      </c>
      <c r="C29" s="492">
        <v>6000000</v>
      </c>
    </row>
    <row r="30" spans="1:3" ht="25.5" customHeight="1" x14ac:dyDescent="0.2">
      <c r="A30" s="423" t="s">
        <v>67</v>
      </c>
      <c r="B30" s="901"/>
      <c r="C30" s="492"/>
    </row>
    <row r="31" spans="1:3" ht="25.5" customHeight="1" x14ac:dyDescent="0.2">
      <c r="A31" s="423" t="s">
        <v>69</v>
      </c>
      <c r="B31" s="901"/>
      <c r="C31" s="492"/>
    </row>
    <row r="32" spans="1:3" ht="25.5" customHeight="1" x14ac:dyDescent="0.2">
      <c r="A32" s="423" t="s">
        <v>71</v>
      </c>
      <c r="B32" s="901"/>
      <c r="C32" s="492"/>
    </row>
    <row r="33" spans="1:3" ht="25.5" customHeight="1" x14ac:dyDescent="0.2">
      <c r="A33" s="423" t="s">
        <v>74</v>
      </c>
      <c r="B33" s="901"/>
      <c r="C33" s="492"/>
    </row>
    <row r="34" spans="1:3" ht="25.5" customHeight="1" x14ac:dyDescent="0.2">
      <c r="A34" s="900" t="s">
        <v>77</v>
      </c>
      <c r="B34" s="494" t="s">
        <v>591</v>
      </c>
      <c r="C34" s="495">
        <f>SUM(C25:C33)</f>
        <v>29063668</v>
      </c>
    </row>
    <row r="35" spans="1:3" ht="25.5" customHeight="1" x14ac:dyDescent="0.2">
      <c r="A35" s="900" t="s">
        <v>80</v>
      </c>
      <c r="B35" s="494" t="s">
        <v>360</v>
      </c>
      <c r="C35" s="495">
        <f>SUM(C24+C34)</f>
        <v>142462803</v>
      </c>
    </row>
    <row r="36" spans="1:3" ht="17.25" customHeight="1" x14ac:dyDescent="0.2">
      <c r="A36" s="424"/>
    </row>
    <row r="37" spans="1:3" ht="17.25" customHeight="1" x14ac:dyDescent="0.2">
      <c r="A37" s="424"/>
    </row>
  </sheetData>
  <mergeCells count="4">
    <mergeCell ref="A1:C1"/>
    <mergeCell ref="A3:A6"/>
    <mergeCell ref="B3:B6"/>
    <mergeCell ref="C3:C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3" orientation="landscape" horizontalDpi="300" verticalDpi="300" r:id="rId1"/>
  <headerFooter alignWithMargins="0">
    <oddHeader xml:space="preserve">&amp;R&amp;"Times New Roman CE,Félkövér dőlt"&amp;11 4. melléklet a ....../2019. (......) önkormányzati rendelethez
&amp;"Times New Roman CE,Normál"&amp;10
   </oddHeader>
  </headerFooter>
  <rowBreaks count="1" manualBreakCount="1">
    <brk id="24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abSelected="1" zoomScaleNormal="100" workbookViewId="0">
      <selection activeCell="I23" sqref="I22:I23"/>
    </sheetView>
  </sheetViews>
  <sheetFormatPr defaultColWidth="9.33203125" defaultRowHeight="15" x14ac:dyDescent="0.25"/>
  <cols>
    <col min="1" max="1" width="8.5" style="168" customWidth="1"/>
    <col min="2" max="2" width="9.33203125" style="168"/>
    <col min="3" max="3" width="22.1640625" style="168" customWidth="1"/>
    <col min="4" max="4" width="44.83203125" style="168" customWidth="1"/>
    <col min="5" max="5" width="26" style="170" customWidth="1"/>
    <col min="6" max="6" width="14.33203125" style="488" customWidth="1"/>
    <col min="7" max="16384" width="9.33203125" style="168"/>
  </cols>
  <sheetData>
    <row r="1" spans="1:6" ht="41.25" customHeight="1" x14ac:dyDescent="0.25">
      <c r="A1" s="1117" t="s">
        <v>706</v>
      </c>
      <c r="B1" s="1118"/>
      <c r="C1" s="1118"/>
      <c r="D1" s="1118"/>
      <c r="E1" s="1118"/>
    </row>
    <row r="2" spans="1:6" x14ac:dyDescent="0.25">
      <c r="A2" s="169"/>
      <c r="B2" s="169"/>
      <c r="C2" s="169"/>
      <c r="D2" s="169"/>
    </row>
    <row r="3" spans="1:6" ht="15.75" thickBot="1" x14ac:dyDescent="0.3">
      <c r="A3" s="169"/>
      <c r="B3" s="169"/>
      <c r="C3" s="169"/>
      <c r="D3" s="169"/>
      <c r="E3" s="171" t="s">
        <v>1</v>
      </c>
    </row>
    <row r="4" spans="1:6" ht="33" customHeight="1" thickBot="1" x14ac:dyDescent="0.3">
      <c r="A4" s="941" t="s">
        <v>361</v>
      </c>
      <c r="B4" s="1119" t="s">
        <v>365</v>
      </c>
      <c r="C4" s="1119"/>
      <c r="D4" s="1119"/>
      <c r="E4" s="942" t="s">
        <v>366</v>
      </c>
    </row>
    <row r="5" spans="1:6" ht="21.75" customHeight="1" x14ac:dyDescent="0.25">
      <c r="A5" s="943" t="s">
        <v>9</v>
      </c>
      <c r="B5" s="1120" t="s">
        <v>650</v>
      </c>
      <c r="C5" s="1121"/>
      <c r="D5" s="1122"/>
      <c r="E5" s="896">
        <v>320000</v>
      </c>
      <c r="F5" s="847"/>
    </row>
    <row r="6" spans="1:6" ht="21.75" customHeight="1" x14ac:dyDescent="0.25">
      <c r="A6" s="937" t="s">
        <v>12</v>
      </c>
      <c r="B6" s="1123" t="s">
        <v>651</v>
      </c>
      <c r="C6" s="1124"/>
      <c r="D6" s="1125"/>
      <c r="E6" s="897">
        <v>300000</v>
      </c>
    </row>
    <row r="7" spans="1:6" ht="21.75" customHeight="1" x14ac:dyDescent="0.25">
      <c r="A7" s="936" t="s">
        <v>15</v>
      </c>
      <c r="B7" s="1123" t="s">
        <v>652</v>
      </c>
      <c r="C7" s="1124"/>
      <c r="D7" s="1125"/>
      <c r="E7" s="897">
        <v>4000000</v>
      </c>
    </row>
    <row r="8" spans="1:6" ht="21.75" customHeight="1" x14ac:dyDescent="0.25">
      <c r="A8" s="937" t="s">
        <v>18</v>
      </c>
      <c r="B8" s="1123" t="s">
        <v>653</v>
      </c>
      <c r="C8" s="1124"/>
      <c r="D8" s="1125"/>
      <c r="E8" s="897">
        <v>300000</v>
      </c>
    </row>
    <row r="9" spans="1:6" ht="21.75" customHeight="1" x14ac:dyDescent="0.25">
      <c r="A9" s="936" t="s">
        <v>21</v>
      </c>
      <c r="B9" s="1123" t="s">
        <v>654</v>
      </c>
      <c r="C9" s="1124"/>
      <c r="D9" s="1125"/>
      <c r="E9" s="897">
        <v>250000</v>
      </c>
    </row>
    <row r="10" spans="1:6" ht="29.25" customHeight="1" x14ac:dyDescent="0.25">
      <c r="A10" s="937" t="s">
        <v>24</v>
      </c>
      <c r="B10" s="1123" t="s">
        <v>655</v>
      </c>
      <c r="C10" s="1124"/>
      <c r="D10" s="1125"/>
      <c r="E10" s="897">
        <v>200000</v>
      </c>
    </row>
    <row r="11" spans="1:6" ht="29.25" customHeight="1" x14ac:dyDescent="0.25">
      <c r="A11" s="936">
        <v>7</v>
      </c>
      <c r="B11" s="1123" t="s">
        <v>656</v>
      </c>
      <c r="C11" s="1124"/>
      <c r="D11" s="1125"/>
      <c r="E11" s="897">
        <v>250000</v>
      </c>
    </row>
    <row r="12" spans="1:6" ht="21.75" customHeight="1" x14ac:dyDescent="0.25">
      <c r="A12" s="936">
        <v>8</v>
      </c>
      <c r="B12" s="1123" t="s">
        <v>744</v>
      </c>
      <c r="C12" s="1124"/>
      <c r="D12" s="1125"/>
      <c r="E12" s="897">
        <v>100000</v>
      </c>
    </row>
    <row r="13" spans="1:6" ht="21.75" customHeight="1" x14ac:dyDescent="0.25">
      <c r="A13" s="938">
        <v>9</v>
      </c>
      <c r="B13" s="1113" t="s">
        <v>217</v>
      </c>
      <c r="C13" s="1114"/>
      <c r="D13" s="1114"/>
      <c r="E13" s="939">
        <f>SUM(E5:E12)</f>
        <v>5720000</v>
      </c>
    </row>
    <row r="14" spans="1:6" ht="21.75" customHeight="1" thickBot="1" x14ac:dyDescent="0.3">
      <c r="A14" s="944">
        <v>10</v>
      </c>
      <c r="B14" s="1115" t="s">
        <v>745</v>
      </c>
      <c r="C14" s="1116"/>
      <c r="D14" s="1116"/>
      <c r="E14" s="945">
        <v>280000</v>
      </c>
    </row>
    <row r="15" spans="1:6" s="172" customFormat="1" ht="24" customHeight="1" thickBot="1" x14ac:dyDescent="0.35">
      <c r="A15" s="1110" t="s">
        <v>531</v>
      </c>
      <c r="B15" s="1111"/>
      <c r="C15" s="1111"/>
      <c r="D15" s="1111"/>
      <c r="E15" s="940">
        <f>SUM(E13+E14)</f>
        <v>6000000</v>
      </c>
      <c r="F15" s="489"/>
    </row>
    <row r="16" spans="1:6" x14ac:dyDescent="0.25">
      <c r="A16" s="173"/>
      <c r="B16" s="1112"/>
      <c r="C16" s="1112"/>
      <c r="D16" s="1112"/>
      <c r="E16" s="174"/>
    </row>
  </sheetData>
  <mergeCells count="14">
    <mergeCell ref="A15:D15"/>
    <mergeCell ref="B16:D16"/>
    <mergeCell ref="B13:D13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2:D12"/>
    <mergeCell ref="B11:D11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......./2019.(...)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"/>
  <sheetViews>
    <sheetView workbookViewId="0">
      <selection activeCell="C9" sqref="C9"/>
    </sheetView>
  </sheetViews>
  <sheetFormatPr defaultColWidth="10.6640625" defaultRowHeight="12.75" x14ac:dyDescent="0.2"/>
  <cols>
    <col min="1" max="1" width="11.33203125" style="463" customWidth="1"/>
    <col min="2" max="2" width="46" style="463" customWidth="1"/>
    <col min="3" max="3" width="28.5" style="463" customWidth="1"/>
    <col min="4" max="251" width="10.6640625" style="463"/>
    <col min="252" max="252" width="7" style="463" customWidth="1"/>
    <col min="253" max="253" width="34.5" style="463" customWidth="1"/>
    <col min="254" max="254" width="11" style="463" customWidth="1"/>
    <col min="255" max="255" width="16.83203125" style="463" customWidth="1"/>
    <col min="256" max="256" width="17.1640625" style="463" customWidth="1"/>
    <col min="257" max="257" width="15.33203125" style="463" customWidth="1"/>
    <col min="258" max="258" width="15.5" style="463" customWidth="1"/>
    <col min="259" max="507" width="10.6640625" style="463"/>
    <col min="508" max="508" width="7" style="463" customWidth="1"/>
    <col min="509" max="509" width="34.5" style="463" customWidth="1"/>
    <col min="510" max="510" width="11" style="463" customWidth="1"/>
    <col min="511" max="511" width="16.83203125" style="463" customWidth="1"/>
    <col min="512" max="512" width="17.1640625" style="463" customWidth="1"/>
    <col min="513" max="513" width="15.33203125" style="463" customWidth="1"/>
    <col min="514" max="514" width="15.5" style="463" customWidth="1"/>
    <col min="515" max="763" width="10.6640625" style="463"/>
    <col min="764" max="764" width="7" style="463" customWidth="1"/>
    <col min="765" max="765" width="34.5" style="463" customWidth="1"/>
    <col min="766" max="766" width="11" style="463" customWidth="1"/>
    <col min="767" max="767" width="16.83203125" style="463" customWidth="1"/>
    <col min="768" max="768" width="17.1640625" style="463" customWidth="1"/>
    <col min="769" max="769" width="15.33203125" style="463" customWidth="1"/>
    <col min="770" max="770" width="15.5" style="463" customWidth="1"/>
    <col min="771" max="1019" width="10.6640625" style="463"/>
    <col min="1020" max="1020" width="7" style="463" customWidth="1"/>
    <col min="1021" max="1021" width="34.5" style="463" customWidth="1"/>
    <col min="1022" max="1022" width="11" style="463" customWidth="1"/>
    <col min="1023" max="1023" width="16.83203125" style="463" customWidth="1"/>
    <col min="1024" max="1024" width="17.1640625" style="463" customWidth="1"/>
    <col min="1025" max="1025" width="15.33203125" style="463" customWidth="1"/>
    <col min="1026" max="1026" width="15.5" style="463" customWidth="1"/>
    <col min="1027" max="1275" width="10.6640625" style="463"/>
    <col min="1276" max="1276" width="7" style="463" customWidth="1"/>
    <col min="1277" max="1277" width="34.5" style="463" customWidth="1"/>
    <col min="1278" max="1278" width="11" style="463" customWidth="1"/>
    <col min="1279" max="1279" width="16.83203125" style="463" customWidth="1"/>
    <col min="1280" max="1280" width="17.1640625" style="463" customWidth="1"/>
    <col min="1281" max="1281" width="15.33203125" style="463" customWidth="1"/>
    <col min="1282" max="1282" width="15.5" style="463" customWidth="1"/>
    <col min="1283" max="1531" width="10.6640625" style="463"/>
    <col min="1532" max="1532" width="7" style="463" customWidth="1"/>
    <col min="1533" max="1533" width="34.5" style="463" customWidth="1"/>
    <col min="1534" max="1534" width="11" style="463" customWidth="1"/>
    <col min="1535" max="1535" width="16.83203125" style="463" customWidth="1"/>
    <col min="1536" max="1536" width="17.1640625" style="463" customWidth="1"/>
    <col min="1537" max="1537" width="15.33203125" style="463" customWidth="1"/>
    <col min="1538" max="1538" width="15.5" style="463" customWidth="1"/>
    <col min="1539" max="1787" width="10.6640625" style="463"/>
    <col min="1788" max="1788" width="7" style="463" customWidth="1"/>
    <col min="1789" max="1789" width="34.5" style="463" customWidth="1"/>
    <col min="1790" max="1790" width="11" style="463" customWidth="1"/>
    <col min="1791" max="1791" width="16.83203125" style="463" customWidth="1"/>
    <col min="1792" max="1792" width="17.1640625" style="463" customWidth="1"/>
    <col min="1793" max="1793" width="15.33203125" style="463" customWidth="1"/>
    <col min="1794" max="1794" width="15.5" style="463" customWidth="1"/>
    <col min="1795" max="2043" width="10.6640625" style="463"/>
    <col min="2044" max="2044" width="7" style="463" customWidth="1"/>
    <col min="2045" max="2045" width="34.5" style="463" customWidth="1"/>
    <col min="2046" max="2046" width="11" style="463" customWidth="1"/>
    <col min="2047" max="2047" width="16.83203125" style="463" customWidth="1"/>
    <col min="2048" max="2048" width="17.1640625" style="463" customWidth="1"/>
    <col min="2049" max="2049" width="15.33203125" style="463" customWidth="1"/>
    <col min="2050" max="2050" width="15.5" style="463" customWidth="1"/>
    <col min="2051" max="2299" width="10.6640625" style="463"/>
    <col min="2300" max="2300" width="7" style="463" customWidth="1"/>
    <col min="2301" max="2301" width="34.5" style="463" customWidth="1"/>
    <col min="2302" max="2302" width="11" style="463" customWidth="1"/>
    <col min="2303" max="2303" width="16.83203125" style="463" customWidth="1"/>
    <col min="2304" max="2304" width="17.1640625" style="463" customWidth="1"/>
    <col min="2305" max="2305" width="15.33203125" style="463" customWidth="1"/>
    <col min="2306" max="2306" width="15.5" style="463" customWidth="1"/>
    <col min="2307" max="2555" width="10.6640625" style="463"/>
    <col min="2556" max="2556" width="7" style="463" customWidth="1"/>
    <col min="2557" max="2557" width="34.5" style="463" customWidth="1"/>
    <col min="2558" max="2558" width="11" style="463" customWidth="1"/>
    <col min="2559" max="2559" width="16.83203125" style="463" customWidth="1"/>
    <col min="2560" max="2560" width="17.1640625" style="463" customWidth="1"/>
    <col min="2561" max="2561" width="15.33203125" style="463" customWidth="1"/>
    <col min="2562" max="2562" width="15.5" style="463" customWidth="1"/>
    <col min="2563" max="2811" width="10.6640625" style="463"/>
    <col min="2812" max="2812" width="7" style="463" customWidth="1"/>
    <col min="2813" max="2813" width="34.5" style="463" customWidth="1"/>
    <col min="2814" max="2814" width="11" style="463" customWidth="1"/>
    <col min="2815" max="2815" width="16.83203125" style="463" customWidth="1"/>
    <col min="2816" max="2816" width="17.1640625" style="463" customWidth="1"/>
    <col min="2817" max="2817" width="15.33203125" style="463" customWidth="1"/>
    <col min="2818" max="2818" width="15.5" style="463" customWidth="1"/>
    <col min="2819" max="3067" width="10.6640625" style="463"/>
    <col min="3068" max="3068" width="7" style="463" customWidth="1"/>
    <col min="3069" max="3069" width="34.5" style="463" customWidth="1"/>
    <col min="3070" max="3070" width="11" style="463" customWidth="1"/>
    <col min="3071" max="3071" width="16.83203125" style="463" customWidth="1"/>
    <col min="3072" max="3072" width="17.1640625" style="463" customWidth="1"/>
    <col min="3073" max="3073" width="15.33203125" style="463" customWidth="1"/>
    <col min="3074" max="3074" width="15.5" style="463" customWidth="1"/>
    <col min="3075" max="3323" width="10.6640625" style="463"/>
    <col min="3324" max="3324" width="7" style="463" customWidth="1"/>
    <col min="3325" max="3325" width="34.5" style="463" customWidth="1"/>
    <col min="3326" max="3326" width="11" style="463" customWidth="1"/>
    <col min="3327" max="3327" width="16.83203125" style="463" customWidth="1"/>
    <col min="3328" max="3328" width="17.1640625" style="463" customWidth="1"/>
    <col min="3329" max="3329" width="15.33203125" style="463" customWidth="1"/>
    <col min="3330" max="3330" width="15.5" style="463" customWidth="1"/>
    <col min="3331" max="3579" width="10.6640625" style="463"/>
    <col min="3580" max="3580" width="7" style="463" customWidth="1"/>
    <col min="3581" max="3581" width="34.5" style="463" customWidth="1"/>
    <col min="3582" max="3582" width="11" style="463" customWidth="1"/>
    <col min="3583" max="3583" width="16.83203125" style="463" customWidth="1"/>
    <col min="3584" max="3584" width="17.1640625" style="463" customWidth="1"/>
    <col min="3585" max="3585" width="15.33203125" style="463" customWidth="1"/>
    <col min="3586" max="3586" width="15.5" style="463" customWidth="1"/>
    <col min="3587" max="3835" width="10.6640625" style="463"/>
    <col min="3836" max="3836" width="7" style="463" customWidth="1"/>
    <col min="3837" max="3837" width="34.5" style="463" customWidth="1"/>
    <col min="3838" max="3838" width="11" style="463" customWidth="1"/>
    <col min="3839" max="3839" width="16.83203125" style="463" customWidth="1"/>
    <col min="3840" max="3840" width="17.1640625" style="463" customWidth="1"/>
    <col min="3841" max="3841" width="15.33203125" style="463" customWidth="1"/>
    <col min="3842" max="3842" width="15.5" style="463" customWidth="1"/>
    <col min="3843" max="4091" width="10.6640625" style="463"/>
    <col min="4092" max="4092" width="7" style="463" customWidth="1"/>
    <col min="4093" max="4093" width="34.5" style="463" customWidth="1"/>
    <col min="4094" max="4094" width="11" style="463" customWidth="1"/>
    <col min="4095" max="4095" width="16.83203125" style="463" customWidth="1"/>
    <col min="4096" max="4096" width="17.1640625" style="463" customWidth="1"/>
    <col min="4097" max="4097" width="15.33203125" style="463" customWidth="1"/>
    <col min="4098" max="4098" width="15.5" style="463" customWidth="1"/>
    <col min="4099" max="4347" width="10.6640625" style="463"/>
    <col min="4348" max="4348" width="7" style="463" customWidth="1"/>
    <col min="4349" max="4349" width="34.5" style="463" customWidth="1"/>
    <col min="4350" max="4350" width="11" style="463" customWidth="1"/>
    <col min="4351" max="4351" width="16.83203125" style="463" customWidth="1"/>
    <col min="4352" max="4352" width="17.1640625" style="463" customWidth="1"/>
    <col min="4353" max="4353" width="15.33203125" style="463" customWidth="1"/>
    <col min="4354" max="4354" width="15.5" style="463" customWidth="1"/>
    <col min="4355" max="4603" width="10.6640625" style="463"/>
    <col min="4604" max="4604" width="7" style="463" customWidth="1"/>
    <col min="4605" max="4605" width="34.5" style="463" customWidth="1"/>
    <col min="4606" max="4606" width="11" style="463" customWidth="1"/>
    <col min="4607" max="4607" width="16.83203125" style="463" customWidth="1"/>
    <col min="4608" max="4608" width="17.1640625" style="463" customWidth="1"/>
    <col min="4609" max="4609" width="15.33203125" style="463" customWidth="1"/>
    <col min="4610" max="4610" width="15.5" style="463" customWidth="1"/>
    <col min="4611" max="4859" width="10.6640625" style="463"/>
    <col min="4860" max="4860" width="7" style="463" customWidth="1"/>
    <col min="4861" max="4861" width="34.5" style="463" customWidth="1"/>
    <col min="4862" max="4862" width="11" style="463" customWidth="1"/>
    <col min="4863" max="4863" width="16.83203125" style="463" customWidth="1"/>
    <col min="4864" max="4864" width="17.1640625" style="463" customWidth="1"/>
    <col min="4865" max="4865" width="15.33203125" style="463" customWidth="1"/>
    <col min="4866" max="4866" width="15.5" style="463" customWidth="1"/>
    <col min="4867" max="5115" width="10.6640625" style="463"/>
    <col min="5116" max="5116" width="7" style="463" customWidth="1"/>
    <col min="5117" max="5117" width="34.5" style="463" customWidth="1"/>
    <col min="5118" max="5118" width="11" style="463" customWidth="1"/>
    <col min="5119" max="5119" width="16.83203125" style="463" customWidth="1"/>
    <col min="5120" max="5120" width="17.1640625" style="463" customWidth="1"/>
    <col min="5121" max="5121" width="15.33203125" style="463" customWidth="1"/>
    <col min="5122" max="5122" width="15.5" style="463" customWidth="1"/>
    <col min="5123" max="5371" width="10.6640625" style="463"/>
    <col min="5372" max="5372" width="7" style="463" customWidth="1"/>
    <col min="5373" max="5373" width="34.5" style="463" customWidth="1"/>
    <col min="5374" max="5374" width="11" style="463" customWidth="1"/>
    <col min="5375" max="5375" width="16.83203125" style="463" customWidth="1"/>
    <col min="5376" max="5376" width="17.1640625" style="463" customWidth="1"/>
    <col min="5377" max="5377" width="15.33203125" style="463" customWidth="1"/>
    <col min="5378" max="5378" width="15.5" style="463" customWidth="1"/>
    <col min="5379" max="5627" width="10.6640625" style="463"/>
    <col min="5628" max="5628" width="7" style="463" customWidth="1"/>
    <col min="5629" max="5629" width="34.5" style="463" customWidth="1"/>
    <col min="5630" max="5630" width="11" style="463" customWidth="1"/>
    <col min="5631" max="5631" width="16.83203125" style="463" customWidth="1"/>
    <col min="5632" max="5632" width="17.1640625" style="463" customWidth="1"/>
    <col min="5633" max="5633" width="15.33203125" style="463" customWidth="1"/>
    <col min="5634" max="5634" width="15.5" style="463" customWidth="1"/>
    <col min="5635" max="5883" width="10.6640625" style="463"/>
    <col min="5884" max="5884" width="7" style="463" customWidth="1"/>
    <col min="5885" max="5885" width="34.5" style="463" customWidth="1"/>
    <col min="5886" max="5886" width="11" style="463" customWidth="1"/>
    <col min="5887" max="5887" width="16.83203125" style="463" customWidth="1"/>
    <col min="5888" max="5888" width="17.1640625" style="463" customWidth="1"/>
    <col min="5889" max="5889" width="15.33203125" style="463" customWidth="1"/>
    <col min="5890" max="5890" width="15.5" style="463" customWidth="1"/>
    <col min="5891" max="6139" width="10.6640625" style="463"/>
    <col min="6140" max="6140" width="7" style="463" customWidth="1"/>
    <col min="6141" max="6141" width="34.5" style="463" customWidth="1"/>
    <col min="6142" max="6142" width="11" style="463" customWidth="1"/>
    <col min="6143" max="6143" width="16.83203125" style="463" customWidth="1"/>
    <col min="6144" max="6144" width="17.1640625" style="463" customWidth="1"/>
    <col min="6145" max="6145" width="15.33203125" style="463" customWidth="1"/>
    <col min="6146" max="6146" width="15.5" style="463" customWidth="1"/>
    <col min="6147" max="6395" width="10.6640625" style="463"/>
    <col min="6396" max="6396" width="7" style="463" customWidth="1"/>
    <col min="6397" max="6397" width="34.5" style="463" customWidth="1"/>
    <col min="6398" max="6398" width="11" style="463" customWidth="1"/>
    <col min="6399" max="6399" width="16.83203125" style="463" customWidth="1"/>
    <col min="6400" max="6400" width="17.1640625" style="463" customWidth="1"/>
    <col min="6401" max="6401" width="15.33203125" style="463" customWidth="1"/>
    <col min="6402" max="6402" width="15.5" style="463" customWidth="1"/>
    <col min="6403" max="6651" width="10.6640625" style="463"/>
    <col min="6652" max="6652" width="7" style="463" customWidth="1"/>
    <col min="6653" max="6653" width="34.5" style="463" customWidth="1"/>
    <col min="6654" max="6654" width="11" style="463" customWidth="1"/>
    <col min="6655" max="6655" width="16.83203125" style="463" customWidth="1"/>
    <col min="6656" max="6656" width="17.1640625" style="463" customWidth="1"/>
    <col min="6657" max="6657" width="15.33203125" style="463" customWidth="1"/>
    <col min="6658" max="6658" width="15.5" style="463" customWidth="1"/>
    <col min="6659" max="6907" width="10.6640625" style="463"/>
    <col min="6908" max="6908" width="7" style="463" customWidth="1"/>
    <col min="6909" max="6909" width="34.5" style="463" customWidth="1"/>
    <col min="6910" max="6910" width="11" style="463" customWidth="1"/>
    <col min="6911" max="6911" width="16.83203125" style="463" customWidth="1"/>
    <col min="6912" max="6912" width="17.1640625" style="463" customWidth="1"/>
    <col min="6913" max="6913" width="15.33203125" style="463" customWidth="1"/>
    <col min="6914" max="6914" width="15.5" style="463" customWidth="1"/>
    <col min="6915" max="7163" width="10.6640625" style="463"/>
    <col min="7164" max="7164" width="7" style="463" customWidth="1"/>
    <col min="7165" max="7165" width="34.5" style="463" customWidth="1"/>
    <col min="7166" max="7166" width="11" style="463" customWidth="1"/>
    <col min="7167" max="7167" width="16.83203125" style="463" customWidth="1"/>
    <col min="7168" max="7168" width="17.1640625" style="463" customWidth="1"/>
    <col min="7169" max="7169" width="15.33203125" style="463" customWidth="1"/>
    <col min="7170" max="7170" width="15.5" style="463" customWidth="1"/>
    <col min="7171" max="7419" width="10.6640625" style="463"/>
    <col min="7420" max="7420" width="7" style="463" customWidth="1"/>
    <col min="7421" max="7421" width="34.5" style="463" customWidth="1"/>
    <col min="7422" max="7422" width="11" style="463" customWidth="1"/>
    <col min="7423" max="7423" width="16.83203125" style="463" customWidth="1"/>
    <col min="7424" max="7424" width="17.1640625" style="463" customWidth="1"/>
    <col min="7425" max="7425" width="15.33203125" style="463" customWidth="1"/>
    <col min="7426" max="7426" width="15.5" style="463" customWidth="1"/>
    <col min="7427" max="7675" width="10.6640625" style="463"/>
    <col min="7676" max="7676" width="7" style="463" customWidth="1"/>
    <col min="7677" max="7677" width="34.5" style="463" customWidth="1"/>
    <col min="7678" max="7678" width="11" style="463" customWidth="1"/>
    <col min="7679" max="7679" width="16.83203125" style="463" customWidth="1"/>
    <col min="7680" max="7680" width="17.1640625" style="463" customWidth="1"/>
    <col min="7681" max="7681" width="15.33203125" style="463" customWidth="1"/>
    <col min="7682" max="7682" width="15.5" style="463" customWidth="1"/>
    <col min="7683" max="7931" width="10.6640625" style="463"/>
    <col min="7932" max="7932" width="7" style="463" customWidth="1"/>
    <col min="7933" max="7933" width="34.5" style="463" customWidth="1"/>
    <col min="7934" max="7934" width="11" style="463" customWidth="1"/>
    <col min="7935" max="7935" width="16.83203125" style="463" customWidth="1"/>
    <col min="7936" max="7936" width="17.1640625" style="463" customWidth="1"/>
    <col min="7937" max="7937" width="15.33203125" style="463" customWidth="1"/>
    <col min="7938" max="7938" width="15.5" style="463" customWidth="1"/>
    <col min="7939" max="8187" width="10.6640625" style="463"/>
    <col min="8188" max="8188" width="7" style="463" customWidth="1"/>
    <col min="8189" max="8189" width="34.5" style="463" customWidth="1"/>
    <col min="8190" max="8190" width="11" style="463" customWidth="1"/>
    <col min="8191" max="8191" width="16.83203125" style="463" customWidth="1"/>
    <col min="8192" max="8192" width="17.1640625" style="463" customWidth="1"/>
    <col min="8193" max="8193" width="15.33203125" style="463" customWidth="1"/>
    <col min="8194" max="8194" width="15.5" style="463" customWidth="1"/>
    <col min="8195" max="8443" width="10.6640625" style="463"/>
    <col min="8444" max="8444" width="7" style="463" customWidth="1"/>
    <col min="8445" max="8445" width="34.5" style="463" customWidth="1"/>
    <col min="8446" max="8446" width="11" style="463" customWidth="1"/>
    <col min="8447" max="8447" width="16.83203125" style="463" customWidth="1"/>
    <col min="8448" max="8448" width="17.1640625" style="463" customWidth="1"/>
    <col min="8449" max="8449" width="15.33203125" style="463" customWidth="1"/>
    <col min="8450" max="8450" width="15.5" style="463" customWidth="1"/>
    <col min="8451" max="8699" width="10.6640625" style="463"/>
    <col min="8700" max="8700" width="7" style="463" customWidth="1"/>
    <col min="8701" max="8701" width="34.5" style="463" customWidth="1"/>
    <col min="8702" max="8702" width="11" style="463" customWidth="1"/>
    <col min="8703" max="8703" width="16.83203125" style="463" customWidth="1"/>
    <col min="8704" max="8704" width="17.1640625" style="463" customWidth="1"/>
    <col min="8705" max="8705" width="15.33203125" style="463" customWidth="1"/>
    <col min="8706" max="8706" width="15.5" style="463" customWidth="1"/>
    <col min="8707" max="8955" width="10.6640625" style="463"/>
    <col min="8956" max="8956" width="7" style="463" customWidth="1"/>
    <col min="8957" max="8957" width="34.5" style="463" customWidth="1"/>
    <col min="8958" max="8958" width="11" style="463" customWidth="1"/>
    <col min="8959" max="8959" width="16.83203125" style="463" customWidth="1"/>
    <col min="8960" max="8960" width="17.1640625" style="463" customWidth="1"/>
    <col min="8961" max="8961" width="15.33203125" style="463" customWidth="1"/>
    <col min="8962" max="8962" width="15.5" style="463" customWidth="1"/>
    <col min="8963" max="9211" width="10.6640625" style="463"/>
    <col min="9212" max="9212" width="7" style="463" customWidth="1"/>
    <col min="9213" max="9213" width="34.5" style="463" customWidth="1"/>
    <col min="9214" max="9214" width="11" style="463" customWidth="1"/>
    <col min="9215" max="9215" width="16.83203125" style="463" customWidth="1"/>
    <col min="9216" max="9216" width="17.1640625" style="463" customWidth="1"/>
    <col min="9217" max="9217" width="15.33203125" style="463" customWidth="1"/>
    <col min="9218" max="9218" width="15.5" style="463" customWidth="1"/>
    <col min="9219" max="9467" width="10.6640625" style="463"/>
    <col min="9468" max="9468" width="7" style="463" customWidth="1"/>
    <col min="9469" max="9469" width="34.5" style="463" customWidth="1"/>
    <col min="9470" max="9470" width="11" style="463" customWidth="1"/>
    <col min="9471" max="9471" width="16.83203125" style="463" customWidth="1"/>
    <col min="9472" max="9472" width="17.1640625" style="463" customWidth="1"/>
    <col min="9473" max="9473" width="15.33203125" style="463" customWidth="1"/>
    <col min="9474" max="9474" width="15.5" style="463" customWidth="1"/>
    <col min="9475" max="9723" width="10.6640625" style="463"/>
    <col min="9724" max="9724" width="7" style="463" customWidth="1"/>
    <col min="9725" max="9725" width="34.5" style="463" customWidth="1"/>
    <col min="9726" max="9726" width="11" style="463" customWidth="1"/>
    <col min="9727" max="9727" width="16.83203125" style="463" customWidth="1"/>
    <col min="9728" max="9728" width="17.1640625" style="463" customWidth="1"/>
    <col min="9729" max="9729" width="15.33203125" style="463" customWidth="1"/>
    <col min="9730" max="9730" width="15.5" style="463" customWidth="1"/>
    <col min="9731" max="9979" width="10.6640625" style="463"/>
    <col min="9980" max="9980" width="7" style="463" customWidth="1"/>
    <col min="9981" max="9981" width="34.5" style="463" customWidth="1"/>
    <col min="9982" max="9982" width="11" style="463" customWidth="1"/>
    <col min="9983" max="9983" width="16.83203125" style="463" customWidth="1"/>
    <col min="9984" max="9984" width="17.1640625" style="463" customWidth="1"/>
    <col min="9985" max="9985" width="15.33203125" style="463" customWidth="1"/>
    <col min="9986" max="9986" width="15.5" style="463" customWidth="1"/>
    <col min="9987" max="10235" width="10.6640625" style="463"/>
    <col min="10236" max="10236" width="7" style="463" customWidth="1"/>
    <col min="10237" max="10237" width="34.5" style="463" customWidth="1"/>
    <col min="10238" max="10238" width="11" style="463" customWidth="1"/>
    <col min="10239" max="10239" width="16.83203125" style="463" customWidth="1"/>
    <col min="10240" max="10240" width="17.1640625" style="463" customWidth="1"/>
    <col min="10241" max="10241" width="15.33203125" style="463" customWidth="1"/>
    <col min="10242" max="10242" width="15.5" style="463" customWidth="1"/>
    <col min="10243" max="10491" width="10.6640625" style="463"/>
    <col min="10492" max="10492" width="7" style="463" customWidth="1"/>
    <col min="10493" max="10493" width="34.5" style="463" customWidth="1"/>
    <col min="10494" max="10494" width="11" style="463" customWidth="1"/>
    <col min="10495" max="10495" width="16.83203125" style="463" customWidth="1"/>
    <col min="10496" max="10496" width="17.1640625" style="463" customWidth="1"/>
    <col min="10497" max="10497" width="15.33203125" style="463" customWidth="1"/>
    <col min="10498" max="10498" width="15.5" style="463" customWidth="1"/>
    <col min="10499" max="10747" width="10.6640625" style="463"/>
    <col min="10748" max="10748" width="7" style="463" customWidth="1"/>
    <col min="10749" max="10749" width="34.5" style="463" customWidth="1"/>
    <col min="10750" max="10750" width="11" style="463" customWidth="1"/>
    <col min="10751" max="10751" width="16.83203125" style="463" customWidth="1"/>
    <col min="10752" max="10752" width="17.1640625" style="463" customWidth="1"/>
    <col min="10753" max="10753" width="15.33203125" style="463" customWidth="1"/>
    <col min="10754" max="10754" width="15.5" style="463" customWidth="1"/>
    <col min="10755" max="11003" width="10.6640625" style="463"/>
    <col min="11004" max="11004" width="7" style="463" customWidth="1"/>
    <col min="11005" max="11005" width="34.5" style="463" customWidth="1"/>
    <col min="11006" max="11006" width="11" style="463" customWidth="1"/>
    <col min="11007" max="11007" width="16.83203125" style="463" customWidth="1"/>
    <col min="11008" max="11008" width="17.1640625" style="463" customWidth="1"/>
    <col min="11009" max="11009" width="15.33203125" style="463" customWidth="1"/>
    <col min="11010" max="11010" width="15.5" style="463" customWidth="1"/>
    <col min="11011" max="11259" width="10.6640625" style="463"/>
    <col min="11260" max="11260" width="7" style="463" customWidth="1"/>
    <col min="11261" max="11261" width="34.5" style="463" customWidth="1"/>
    <col min="11262" max="11262" width="11" style="463" customWidth="1"/>
    <col min="11263" max="11263" width="16.83203125" style="463" customWidth="1"/>
    <col min="11264" max="11264" width="17.1640625" style="463" customWidth="1"/>
    <col min="11265" max="11265" width="15.33203125" style="463" customWidth="1"/>
    <col min="11266" max="11266" width="15.5" style="463" customWidth="1"/>
    <col min="11267" max="11515" width="10.6640625" style="463"/>
    <col min="11516" max="11516" width="7" style="463" customWidth="1"/>
    <col min="11517" max="11517" width="34.5" style="463" customWidth="1"/>
    <col min="11518" max="11518" width="11" style="463" customWidth="1"/>
    <col min="11519" max="11519" width="16.83203125" style="463" customWidth="1"/>
    <col min="11520" max="11520" width="17.1640625" style="463" customWidth="1"/>
    <col min="11521" max="11521" width="15.33203125" style="463" customWidth="1"/>
    <col min="11522" max="11522" width="15.5" style="463" customWidth="1"/>
    <col min="11523" max="11771" width="10.6640625" style="463"/>
    <col min="11772" max="11772" width="7" style="463" customWidth="1"/>
    <col min="11773" max="11773" width="34.5" style="463" customWidth="1"/>
    <col min="11774" max="11774" width="11" style="463" customWidth="1"/>
    <col min="11775" max="11775" width="16.83203125" style="463" customWidth="1"/>
    <col min="11776" max="11776" width="17.1640625" style="463" customWidth="1"/>
    <col min="11777" max="11777" width="15.33203125" style="463" customWidth="1"/>
    <col min="11778" max="11778" width="15.5" style="463" customWidth="1"/>
    <col min="11779" max="12027" width="10.6640625" style="463"/>
    <col min="12028" max="12028" width="7" style="463" customWidth="1"/>
    <col min="12029" max="12029" width="34.5" style="463" customWidth="1"/>
    <col min="12030" max="12030" width="11" style="463" customWidth="1"/>
    <col min="12031" max="12031" width="16.83203125" style="463" customWidth="1"/>
    <col min="12032" max="12032" width="17.1640625" style="463" customWidth="1"/>
    <col min="12033" max="12033" width="15.33203125" style="463" customWidth="1"/>
    <col min="12034" max="12034" width="15.5" style="463" customWidth="1"/>
    <col min="12035" max="12283" width="10.6640625" style="463"/>
    <col min="12284" max="12284" width="7" style="463" customWidth="1"/>
    <col min="12285" max="12285" width="34.5" style="463" customWidth="1"/>
    <col min="12286" max="12286" width="11" style="463" customWidth="1"/>
    <col min="12287" max="12287" width="16.83203125" style="463" customWidth="1"/>
    <col min="12288" max="12288" width="17.1640625" style="463" customWidth="1"/>
    <col min="12289" max="12289" width="15.33203125" style="463" customWidth="1"/>
    <col min="12290" max="12290" width="15.5" style="463" customWidth="1"/>
    <col min="12291" max="12539" width="10.6640625" style="463"/>
    <col min="12540" max="12540" width="7" style="463" customWidth="1"/>
    <col min="12541" max="12541" width="34.5" style="463" customWidth="1"/>
    <col min="12542" max="12542" width="11" style="463" customWidth="1"/>
    <col min="12543" max="12543" width="16.83203125" style="463" customWidth="1"/>
    <col min="12544" max="12544" width="17.1640625" style="463" customWidth="1"/>
    <col min="12545" max="12545" width="15.33203125" style="463" customWidth="1"/>
    <col min="12546" max="12546" width="15.5" style="463" customWidth="1"/>
    <col min="12547" max="12795" width="10.6640625" style="463"/>
    <col min="12796" max="12796" width="7" style="463" customWidth="1"/>
    <col min="12797" max="12797" width="34.5" style="463" customWidth="1"/>
    <col min="12798" max="12798" width="11" style="463" customWidth="1"/>
    <col min="12799" max="12799" width="16.83203125" style="463" customWidth="1"/>
    <col min="12800" max="12800" width="17.1640625" style="463" customWidth="1"/>
    <col min="12801" max="12801" width="15.33203125" style="463" customWidth="1"/>
    <col min="12802" max="12802" width="15.5" style="463" customWidth="1"/>
    <col min="12803" max="13051" width="10.6640625" style="463"/>
    <col min="13052" max="13052" width="7" style="463" customWidth="1"/>
    <col min="13053" max="13053" width="34.5" style="463" customWidth="1"/>
    <col min="13054" max="13054" width="11" style="463" customWidth="1"/>
    <col min="13055" max="13055" width="16.83203125" style="463" customWidth="1"/>
    <col min="13056" max="13056" width="17.1640625" style="463" customWidth="1"/>
    <col min="13057" max="13057" width="15.33203125" style="463" customWidth="1"/>
    <col min="13058" max="13058" width="15.5" style="463" customWidth="1"/>
    <col min="13059" max="13307" width="10.6640625" style="463"/>
    <col min="13308" max="13308" width="7" style="463" customWidth="1"/>
    <col min="13309" max="13309" width="34.5" style="463" customWidth="1"/>
    <col min="13310" max="13310" width="11" style="463" customWidth="1"/>
    <col min="13311" max="13311" width="16.83203125" style="463" customWidth="1"/>
    <col min="13312" max="13312" width="17.1640625" style="463" customWidth="1"/>
    <col min="13313" max="13313" width="15.33203125" style="463" customWidth="1"/>
    <col min="13314" max="13314" width="15.5" style="463" customWidth="1"/>
    <col min="13315" max="13563" width="10.6640625" style="463"/>
    <col min="13564" max="13564" width="7" style="463" customWidth="1"/>
    <col min="13565" max="13565" width="34.5" style="463" customWidth="1"/>
    <col min="13566" max="13566" width="11" style="463" customWidth="1"/>
    <col min="13567" max="13567" width="16.83203125" style="463" customWidth="1"/>
    <col min="13568" max="13568" width="17.1640625" style="463" customWidth="1"/>
    <col min="13569" max="13569" width="15.33203125" style="463" customWidth="1"/>
    <col min="13570" max="13570" width="15.5" style="463" customWidth="1"/>
    <col min="13571" max="13819" width="10.6640625" style="463"/>
    <col min="13820" max="13820" width="7" style="463" customWidth="1"/>
    <col min="13821" max="13821" width="34.5" style="463" customWidth="1"/>
    <col min="13822" max="13822" width="11" style="463" customWidth="1"/>
    <col min="13823" max="13823" width="16.83203125" style="463" customWidth="1"/>
    <col min="13824" max="13824" width="17.1640625" style="463" customWidth="1"/>
    <col min="13825" max="13825" width="15.33203125" style="463" customWidth="1"/>
    <col min="13826" max="13826" width="15.5" style="463" customWidth="1"/>
    <col min="13827" max="14075" width="10.6640625" style="463"/>
    <col min="14076" max="14076" width="7" style="463" customWidth="1"/>
    <col min="14077" max="14077" width="34.5" style="463" customWidth="1"/>
    <col min="14078" max="14078" width="11" style="463" customWidth="1"/>
    <col min="14079" max="14079" width="16.83203125" style="463" customWidth="1"/>
    <col min="14080" max="14080" width="17.1640625" style="463" customWidth="1"/>
    <col min="14081" max="14081" width="15.33203125" style="463" customWidth="1"/>
    <col min="14082" max="14082" width="15.5" style="463" customWidth="1"/>
    <col min="14083" max="14331" width="10.6640625" style="463"/>
    <col min="14332" max="14332" width="7" style="463" customWidth="1"/>
    <col min="14333" max="14333" width="34.5" style="463" customWidth="1"/>
    <col min="14334" max="14334" width="11" style="463" customWidth="1"/>
    <col min="14335" max="14335" width="16.83203125" style="463" customWidth="1"/>
    <col min="14336" max="14336" width="17.1640625" style="463" customWidth="1"/>
    <col min="14337" max="14337" width="15.33203125" style="463" customWidth="1"/>
    <col min="14338" max="14338" width="15.5" style="463" customWidth="1"/>
    <col min="14339" max="14587" width="10.6640625" style="463"/>
    <col min="14588" max="14588" width="7" style="463" customWidth="1"/>
    <col min="14589" max="14589" width="34.5" style="463" customWidth="1"/>
    <col min="14590" max="14590" width="11" style="463" customWidth="1"/>
    <col min="14591" max="14591" width="16.83203125" style="463" customWidth="1"/>
    <col min="14592" max="14592" width="17.1640625" style="463" customWidth="1"/>
    <col min="14593" max="14593" width="15.33203125" style="463" customWidth="1"/>
    <col min="14594" max="14594" width="15.5" style="463" customWidth="1"/>
    <col min="14595" max="14843" width="10.6640625" style="463"/>
    <col min="14844" max="14844" width="7" style="463" customWidth="1"/>
    <col min="14845" max="14845" width="34.5" style="463" customWidth="1"/>
    <col min="14846" max="14846" width="11" style="463" customWidth="1"/>
    <col min="14847" max="14847" width="16.83203125" style="463" customWidth="1"/>
    <col min="14848" max="14848" width="17.1640625" style="463" customWidth="1"/>
    <col min="14849" max="14849" width="15.33203125" style="463" customWidth="1"/>
    <col min="14850" max="14850" width="15.5" style="463" customWidth="1"/>
    <col min="14851" max="15099" width="10.6640625" style="463"/>
    <col min="15100" max="15100" width="7" style="463" customWidth="1"/>
    <col min="15101" max="15101" width="34.5" style="463" customWidth="1"/>
    <col min="15102" max="15102" width="11" style="463" customWidth="1"/>
    <col min="15103" max="15103" width="16.83203125" style="463" customWidth="1"/>
    <col min="15104" max="15104" width="17.1640625" style="463" customWidth="1"/>
    <col min="15105" max="15105" width="15.33203125" style="463" customWidth="1"/>
    <col min="15106" max="15106" width="15.5" style="463" customWidth="1"/>
    <col min="15107" max="15355" width="10.6640625" style="463"/>
    <col min="15356" max="15356" width="7" style="463" customWidth="1"/>
    <col min="15357" max="15357" width="34.5" style="463" customWidth="1"/>
    <col min="15358" max="15358" width="11" style="463" customWidth="1"/>
    <col min="15359" max="15359" width="16.83203125" style="463" customWidth="1"/>
    <col min="15360" max="15360" width="17.1640625" style="463" customWidth="1"/>
    <col min="15361" max="15361" width="15.33203125" style="463" customWidth="1"/>
    <col min="15362" max="15362" width="15.5" style="463" customWidth="1"/>
    <col min="15363" max="15611" width="10.6640625" style="463"/>
    <col min="15612" max="15612" width="7" style="463" customWidth="1"/>
    <col min="15613" max="15613" width="34.5" style="463" customWidth="1"/>
    <col min="15614" max="15614" width="11" style="463" customWidth="1"/>
    <col min="15615" max="15615" width="16.83203125" style="463" customWidth="1"/>
    <col min="15616" max="15616" width="17.1640625" style="463" customWidth="1"/>
    <col min="15617" max="15617" width="15.33203125" style="463" customWidth="1"/>
    <col min="15618" max="15618" width="15.5" style="463" customWidth="1"/>
    <col min="15619" max="15867" width="10.6640625" style="463"/>
    <col min="15868" max="15868" width="7" style="463" customWidth="1"/>
    <col min="15869" max="15869" width="34.5" style="463" customWidth="1"/>
    <col min="15870" max="15870" width="11" style="463" customWidth="1"/>
    <col min="15871" max="15871" width="16.83203125" style="463" customWidth="1"/>
    <col min="15872" max="15872" width="17.1640625" style="463" customWidth="1"/>
    <col min="15873" max="15873" width="15.33203125" style="463" customWidth="1"/>
    <col min="15874" max="15874" width="15.5" style="463" customWidth="1"/>
    <col min="15875" max="16123" width="10.6640625" style="463"/>
    <col min="16124" max="16124" width="7" style="463" customWidth="1"/>
    <col min="16125" max="16125" width="34.5" style="463" customWidth="1"/>
    <col min="16126" max="16126" width="11" style="463" customWidth="1"/>
    <col min="16127" max="16127" width="16.83203125" style="463" customWidth="1"/>
    <col min="16128" max="16128" width="17.1640625" style="463" customWidth="1"/>
    <col min="16129" max="16129" width="15.33203125" style="463" customWidth="1"/>
    <col min="16130" max="16130" width="15.5" style="463" customWidth="1"/>
    <col min="16131" max="16384" width="10.6640625" style="463"/>
  </cols>
  <sheetData>
    <row r="1" spans="1:3" ht="40.5" customHeight="1" x14ac:dyDescent="0.2">
      <c r="A1" s="1126" t="s">
        <v>707</v>
      </c>
      <c r="B1" s="1127"/>
      <c r="C1" s="1127"/>
    </row>
    <row r="2" spans="1:3" x14ac:dyDescent="0.2">
      <c r="A2" s="464"/>
      <c r="B2" s="464"/>
      <c r="C2" s="479" t="s">
        <v>1</v>
      </c>
    </row>
    <row r="3" spans="1:3" s="465" customFormat="1" ht="33.75" customHeight="1" x14ac:dyDescent="0.2">
      <c r="A3" s="468" t="s">
        <v>482</v>
      </c>
      <c r="B3" s="469" t="s">
        <v>544</v>
      </c>
      <c r="C3" s="470" t="s">
        <v>486</v>
      </c>
    </row>
    <row r="4" spans="1:3" s="466" customFormat="1" ht="18.75" customHeight="1" x14ac:dyDescent="0.25">
      <c r="A4" s="471" t="s">
        <v>9</v>
      </c>
      <c r="B4" s="472" t="s">
        <v>534</v>
      </c>
      <c r="C4" s="473"/>
    </row>
    <row r="5" spans="1:3" s="466" customFormat="1" ht="18.75" customHeight="1" x14ac:dyDescent="0.25">
      <c r="A5" s="471" t="s">
        <v>12</v>
      </c>
      <c r="B5" s="472" t="s">
        <v>533</v>
      </c>
      <c r="C5" s="473">
        <v>300000</v>
      </c>
    </row>
    <row r="6" spans="1:3" s="466" customFormat="1" ht="18.75" customHeight="1" x14ac:dyDescent="0.25">
      <c r="A6" s="471" t="s">
        <v>15</v>
      </c>
      <c r="B6" s="472" t="s">
        <v>535</v>
      </c>
      <c r="C6" s="473">
        <v>400000</v>
      </c>
    </row>
    <row r="7" spans="1:3" s="466" customFormat="1" ht="18.75" customHeight="1" x14ac:dyDescent="0.25">
      <c r="A7" s="471" t="s">
        <v>18</v>
      </c>
      <c r="B7" s="472" t="s">
        <v>536</v>
      </c>
      <c r="C7" s="473">
        <v>200000</v>
      </c>
    </row>
    <row r="8" spans="1:3" s="466" customFormat="1" ht="18.75" customHeight="1" x14ac:dyDescent="0.25">
      <c r="A8" s="471" t="s">
        <v>21</v>
      </c>
      <c r="B8" s="474" t="s">
        <v>657</v>
      </c>
      <c r="C8" s="473">
        <v>100000</v>
      </c>
    </row>
    <row r="9" spans="1:3" s="466" customFormat="1" ht="18.75" customHeight="1" x14ac:dyDescent="0.25">
      <c r="A9" s="471" t="s">
        <v>24</v>
      </c>
      <c r="B9" s="474" t="s">
        <v>532</v>
      </c>
      <c r="C9" s="475">
        <v>1000000</v>
      </c>
    </row>
    <row r="10" spans="1:3" s="466" customFormat="1" ht="18.75" customHeight="1" x14ac:dyDescent="0.25">
      <c r="A10" s="471" t="s">
        <v>27</v>
      </c>
      <c r="B10" s="474"/>
      <c r="C10" s="475"/>
    </row>
    <row r="11" spans="1:3" s="462" customFormat="1" ht="18.75" customHeight="1" x14ac:dyDescent="0.2">
      <c r="A11" s="476"/>
      <c r="B11" s="477" t="s">
        <v>466</v>
      </c>
      <c r="C11" s="478">
        <f>SUM(C4:C10)</f>
        <v>2000000</v>
      </c>
    </row>
    <row r="12" spans="1:3" s="462" customFormat="1" x14ac:dyDescent="0.2">
      <c r="A12" s="467"/>
      <c r="B12" s="467"/>
      <c r="C12" s="461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.../2019. (... 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"/>
  <sheetViews>
    <sheetView zoomScaleNormal="100" workbookViewId="0">
      <selection activeCell="N4" sqref="N4"/>
    </sheetView>
  </sheetViews>
  <sheetFormatPr defaultColWidth="9.33203125" defaultRowHeight="15.75" x14ac:dyDescent="0.25"/>
  <cols>
    <col min="1" max="1" width="38" style="178" customWidth="1"/>
    <col min="2" max="2" width="17" style="178" customWidth="1"/>
    <col min="3" max="3" width="13" style="178" customWidth="1"/>
    <col min="4" max="4" width="17" style="178" customWidth="1"/>
    <col min="5" max="5" width="14.1640625" style="178" customWidth="1"/>
    <col min="6" max="6" width="17" style="178" customWidth="1"/>
    <col min="7" max="7" width="12.33203125" style="178" customWidth="1"/>
    <col min="8" max="8" width="17" style="178" customWidth="1"/>
    <col min="9" max="9" width="12.33203125" style="178" customWidth="1"/>
    <col min="10" max="10" width="16" style="178" customWidth="1"/>
    <col min="11" max="11" width="12" style="178" customWidth="1"/>
    <col min="12" max="12" width="17" style="178" customWidth="1"/>
    <col min="13" max="13" width="12.83203125" style="178" customWidth="1"/>
    <col min="14" max="14" width="13.6640625" style="178" customWidth="1"/>
    <col min="15" max="16" width="12" style="178" customWidth="1"/>
    <col min="17" max="16384" width="9.33203125" style="178"/>
  </cols>
  <sheetData>
    <row r="1" spans="1:19" ht="57.75" customHeight="1" x14ac:dyDescent="0.25">
      <c r="A1" s="1128" t="s">
        <v>743</v>
      </c>
      <c r="B1" s="1128"/>
      <c r="C1" s="1128"/>
      <c r="D1" s="1128"/>
      <c r="E1" s="1128"/>
      <c r="F1" s="1128"/>
      <c r="G1" s="1128"/>
      <c r="H1" s="1128"/>
      <c r="I1" s="1128"/>
      <c r="J1" s="1128"/>
      <c r="K1" s="1128"/>
      <c r="L1" s="1128"/>
      <c r="M1" s="189"/>
      <c r="N1" s="189"/>
      <c r="O1" s="189"/>
      <c r="P1" s="189"/>
    </row>
    <row r="2" spans="1:19" ht="15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129"/>
      <c r="P2" s="1129"/>
      <c r="Q2" s="179"/>
    </row>
    <row r="3" spans="1:19" ht="16.5" customHeight="1" x14ac:dyDescent="0.25">
      <c r="A3" s="185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90" t="s">
        <v>1</v>
      </c>
      <c r="M3" s="182"/>
      <c r="N3" s="186"/>
      <c r="O3" s="186"/>
      <c r="P3" s="186"/>
      <c r="Q3" s="179"/>
      <c r="R3" s="179"/>
      <c r="S3" s="179"/>
    </row>
    <row r="4" spans="1:19" ht="30" customHeight="1" x14ac:dyDescent="0.25">
      <c r="A4" s="1130" t="s">
        <v>260</v>
      </c>
      <c r="B4" s="1138" t="s">
        <v>548</v>
      </c>
      <c r="C4" s="1139"/>
      <c r="D4" s="1138" t="s">
        <v>550</v>
      </c>
      <c r="E4" s="1139"/>
      <c r="F4" s="1132" t="s">
        <v>551</v>
      </c>
      <c r="G4" s="1133"/>
      <c r="H4" s="1134" t="s">
        <v>372</v>
      </c>
      <c r="I4" s="1135"/>
      <c r="J4" s="1134" t="s">
        <v>471</v>
      </c>
      <c r="K4" s="1140"/>
      <c r="L4" s="1136" t="s">
        <v>368</v>
      </c>
      <c r="M4" s="182"/>
      <c r="N4" s="183"/>
      <c r="O4" s="183"/>
      <c r="P4" s="186"/>
      <c r="Q4" s="179"/>
      <c r="R4" s="179"/>
      <c r="S4" s="179"/>
    </row>
    <row r="5" spans="1:19" ht="62.25" customHeight="1" x14ac:dyDescent="0.25">
      <c r="A5" s="1131"/>
      <c r="B5" s="187" t="s">
        <v>547</v>
      </c>
      <c r="C5" s="187" t="s">
        <v>370</v>
      </c>
      <c r="D5" s="187" t="s">
        <v>546</v>
      </c>
      <c r="E5" s="187" t="s">
        <v>370</v>
      </c>
      <c r="F5" s="188" t="s">
        <v>369</v>
      </c>
      <c r="G5" s="187" t="s">
        <v>370</v>
      </c>
      <c r="H5" s="187" t="s">
        <v>373</v>
      </c>
      <c r="I5" s="187" t="s">
        <v>370</v>
      </c>
      <c r="J5" s="496" t="s">
        <v>549</v>
      </c>
      <c r="K5" s="705" t="s">
        <v>370</v>
      </c>
      <c r="L5" s="1137"/>
      <c r="M5" s="184"/>
      <c r="N5" s="184"/>
      <c r="O5" s="184"/>
      <c r="P5" s="186"/>
      <c r="Q5" s="179"/>
      <c r="R5" s="179"/>
      <c r="S5" s="179"/>
    </row>
    <row r="6" spans="1:19" ht="32.25" customHeight="1" x14ac:dyDescent="0.25">
      <c r="A6" s="879" t="s">
        <v>599</v>
      </c>
      <c r="B6" s="529"/>
      <c r="C6" s="874">
        <f>ROUND(B6/L6*100,1)</f>
        <v>0</v>
      </c>
      <c r="D6" s="876">
        <f>'10.sz.mell'!D38+'10.sz.mell'!D10</f>
        <v>29632600</v>
      </c>
      <c r="E6" s="874">
        <f>ROUND(D6/L6*100,1)</f>
        <v>72.8</v>
      </c>
      <c r="F6" s="874"/>
      <c r="G6" s="874">
        <f>ROUND((F6/L6)*100,1)</f>
        <v>0</v>
      </c>
      <c r="H6" s="876">
        <f>'10.sz.mell'!D39</f>
        <v>10063988</v>
      </c>
      <c r="I6" s="874">
        <f>ROUND((H6/L6)*100,1)</f>
        <v>24.7</v>
      </c>
      <c r="J6" s="877">
        <f>'10.sz.mell'!D35</f>
        <v>1000000</v>
      </c>
      <c r="K6" s="706">
        <f>ROUND((J6/L6)*100,1)</f>
        <v>2.5</v>
      </c>
      <c r="L6" s="701">
        <f>B6+D6+F6+H6+J6</f>
        <v>40696588</v>
      </c>
    </row>
    <row r="7" spans="1:19" ht="32.25" customHeight="1" x14ac:dyDescent="0.25">
      <c r="A7" s="880" t="s">
        <v>600</v>
      </c>
      <c r="B7" s="873">
        <f>'11.sz.mell'!D31</f>
        <v>600000</v>
      </c>
      <c r="C7" s="874">
        <f>ROUND(B7/L7*100,1)</f>
        <v>2.5</v>
      </c>
      <c r="D7" s="876">
        <f>'11.sz.mell'!D38+'11.sz.mell'!D10</f>
        <v>3151930</v>
      </c>
      <c r="E7" s="874">
        <f>ROUND(D7/L7*100,1)</f>
        <v>13</v>
      </c>
      <c r="F7" s="874">
        <f>'11.sz.mell'!F29</f>
        <v>770000</v>
      </c>
      <c r="G7" s="874">
        <f>ROUND((F7/L7)*100,1)</f>
        <v>3.2</v>
      </c>
      <c r="H7" s="876">
        <f>'11.sz.mell'!D39</f>
        <v>19230933</v>
      </c>
      <c r="I7" s="874">
        <f>ROUND((H7/L7)*100,1)</f>
        <v>79.400000000000006</v>
      </c>
      <c r="J7" s="876">
        <f>'11.sz.mell'!D35</f>
        <v>475000</v>
      </c>
      <c r="K7" s="875">
        <f>ROUND((J7/L7)*100,1)</f>
        <v>2</v>
      </c>
      <c r="L7" s="701">
        <f t="shared" ref="L7:L8" si="0">B7+D7+F7+H7+J7</f>
        <v>24227863</v>
      </c>
    </row>
    <row r="8" spans="1:19" ht="27" customHeight="1" x14ac:dyDescent="0.25">
      <c r="A8" s="881" t="s">
        <v>601</v>
      </c>
      <c r="B8" s="530"/>
      <c r="C8" s="531"/>
      <c r="D8" s="530">
        <f>'12.sz.mell'!D38</f>
        <v>53343750</v>
      </c>
      <c r="E8" s="533">
        <f>ROUND(D8/L8*100,1)</f>
        <v>80.400000000000006</v>
      </c>
      <c r="F8" s="530"/>
      <c r="G8" s="531">
        <f>ROUND((F8/L8)*100,1)</f>
        <v>0</v>
      </c>
      <c r="H8" s="530">
        <f>'12.sz.mell'!D39</f>
        <v>12909318</v>
      </c>
      <c r="I8" s="531">
        <f>ROUND((H8/L8)*100,1)</f>
        <v>19.5</v>
      </c>
      <c r="J8" s="878">
        <f>'12.sz.mell'!D35</f>
        <v>100000</v>
      </c>
      <c r="K8" s="707">
        <f>ROUND((J8/L8)*100,1)</f>
        <v>0.2</v>
      </c>
      <c r="L8" s="701">
        <f t="shared" si="0"/>
        <v>66353068</v>
      </c>
    </row>
    <row r="9" spans="1:19" ht="40.5" customHeight="1" x14ac:dyDescent="0.25">
      <c r="A9" s="181" t="s">
        <v>374</v>
      </c>
      <c r="B9" s="180">
        <f>SUM(B6:B8)</f>
        <v>600000</v>
      </c>
      <c r="C9" s="532">
        <f>ROUND(B9/L9*100,1)</f>
        <v>0.5</v>
      </c>
      <c r="D9" s="180">
        <f>SUM(D6:D8)</f>
        <v>86128280</v>
      </c>
      <c r="E9" s="532">
        <f>ROUND(D9/L9*100,1)</f>
        <v>65.599999999999994</v>
      </c>
      <c r="F9" s="527">
        <f>SUM(F6:F8)</f>
        <v>770000</v>
      </c>
      <c r="G9" s="532">
        <f>ROUND((F9/L9)*100,1)</f>
        <v>0.6</v>
      </c>
      <c r="H9" s="527">
        <f>SUM(H6:H8)</f>
        <v>42204239</v>
      </c>
      <c r="I9" s="532">
        <f>ROUND((H9/L9)*100,1)</f>
        <v>32.1</v>
      </c>
      <c r="J9" s="497">
        <f>SUM(J6:J8)</f>
        <v>1575000</v>
      </c>
      <c r="K9" s="708">
        <f>ROUND((J9/L9)*100,1)</f>
        <v>1.2</v>
      </c>
      <c r="L9" s="702">
        <f>B9+D9+F9+H9+J9</f>
        <v>131277519</v>
      </c>
    </row>
    <row r="10" spans="1:19" ht="42.75" customHeight="1" x14ac:dyDescent="0.25">
      <c r="A10" s="882" t="s">
        <v>607</v>
      </c>
      <c r="B10" s="498">
        <f>'9.sz.mell.'!$F$66</f>
        <v>1600000</v>
      </c>
      <c r="C10" s="533">
        <f>ROUND(B10/L10*100,1)</f>
        <v>0.3</v>
      </c>
      <c r="D10" s="498">
        <f>'9.sz.mell.'!F22+'9.sz.mell.'!F31-D9</f>
        <v>354022194</v>
      </c>
      <c r="E10" s="533">
        <f>ROUND(D10/L10*100,1)</f>
        <v>72.099999999999994</v>
      </c>
      <c r="F10" s="498">
        <f>'9.sz.mell.'!F45+'9.sz.mell.'!F57+'9.sz.mell.'!F63</f>
        <v>121868000</v>
      </c>
      <c r="G10" s="533">
        <f>ROUND((F10/L10)*100,1)</f>
        <v>24.8</v>
      </c>
      <c r="H10" s="498">
        <f>-H9</f>
        <v>-42204239</v>
      </c>
      <c r="I10" s="533"/>
      <c r="J10" s="528">
        <f>'9.sz.mell.'!$F$75</f>
        <v>55605355</v>
      </c>
      <c r="K10" s="709">
        <f>ROUND((J10/L10)*100,1)</f>
        <v>11.3</v>
      </c>
      <c r="L10" s="703">
        <f t="shared" ref="L10:L11" si="1">B10+D10+F10+H10+J10</f>
        <v>490891310</v>
      </c>
    </row>
    <row r="11" spans="1:19" ht="65.25" customHeight="1" x14ac:dyDescent="0.25">
      <c r="A11" s="526" t="s">
        <v>375</v>
      </c>
      <c r="B11" s="527">
        <f>SUM(B9:B10)</f>
        <v>2200000</v>
      </c>
      <c r="C11" s="532">
        <f t="shared" ref="C11" si="2">ROUND(B11/L11*100,2)</f>
        <v>0.35</v>
      </c>
      <c r="D11" s="527">
        <f>SUM(D9:D10)</f>
        <v>440150474</v>
      </c>
      <c r="E11" s="532">
        <f>ROUND(D11/L11*100,2)</f>
        <v>70.739999999999995</v>
      </c>
      <c r="F11" s="527">
        <f>SUM(F9:F10)</f>
        <v>122638000</v>
      </c>
      <c r="G11" s="532">
        <f t="shared" ref="G11" si="3">ROUND((F11/L11)*100,2)</f>
        <v>19.71</v>
      </c>
      <c r="H11" s="527">
        <f>SUM(H9:H10)</f>
        <v>0</v>
      </c>
      <c r="I11" s="532">
        <f>ROUND((H11/L11)*100,2)</f>
        <v>0</v>
      </c>
      <c r="J11" s="527">
        <f>SUM(J9:J10)</f>
        <v>57180355</v>
      </c>
      <c r="K11" s="708">
        <f>ROUND((J11/L11)*100,2)</f>
        <v>9.19</v>
      </c>
      <c r="L11" s="704">
        <f t="shared" si="1"/>
        <v>622168829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6" orientation="landscape" r:id="rId1"/>
  <headerFooter alignWithMargins="0">
    <oddHeader>&amp;R&amp;"Times New Roman CE,Félkövér dőlt"&amp;11 7. melléklet a ...../2019.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6"/>
  <sheetViews>
    <sheetView topLeftCell="A94" zoomScaleNormal="100" workbookViewId="0">
      <selection activeCell="F116" sqref="F116:F117"/>
    </sheetView>
  </sheetViews>
  <sheetFormatPr defaultRowHeight="12.75" x14ac:dyDescent="0.2"/>
  <cols>
    <col min="1" max="1" width="34.83203125" style="856" customWidth="1"/>
    <col min="2" max="6" width="16.5" style="856" customWidth="1"/>
    <col min="7" max="218" width="9.33203125" style="856"/>
    <col min="219" max="219" width="34.83203125" style="856" customWidth="1"/>
    <col min="220" max="223" width="16.5" style="856" customWidth="1"/>
    <col min="224" max="224" width="13.83203125" style="856" customWidth="1"/>
    <col min="225" max="474" width="9.33203125" style="856"/>
    <col min="475" max="475" width="34.83203125" style="856" customWidth="1"/>
    <col min="476" max="479" width="16.5" style="856" customWidth="1"/>
    <col min="480" max="480" width="13.83203125" style="856" customWidth="1"/>
    <col min="481" max="730" width="9.33203125" style="856"/>
    <col min="731" max="731" width="34.83203125" style="856" customWidth="1"/>
    <col min="732" max="735" width="16.5" style="856" customWidth="1"/>
    <col min="736" max="736" width="13.83203125" style="856" customWidth="1"/>
    <col min="737" max="986" width="9.33203125" style="856"/>
    <col min="987" max="987" width="34.83203125" style="856" customWidth="1"/>
    <col min="988" max="991" width="16.5" style="856" customWidth="1"/>
    <col min="992" max="992" width="13.83203125" style="856" customWidth="1"/>
    <col min="993" max="1242" width="9.33203125" style="856"/>
    <col min="1243" max="1243" width="34.83203125" style="856" customWidth="1"/>
    <col min="1244" max="1247" width="16.5" style="856" customWidth="1"/>
    <col min="1248" max="1248" width="13.83203125" style="856" customWidth="1"/>
    <col min="1249" max="1498" width="9.33203125" style="856"/>
    <col min="1499" max="1499" width="34.83203125" style="856" customWidth="1"/>
    <col min="1500" max="1503" width="16.5" style="856" customWidth="1"/>
    <col min="1504" max="1504" width="13.83203125" style="856" customWidth="1"/>
    <col min="1505" max="1754" width="9.33203125" style="856"/>
    <col min="1755" max="1755" width="34.83203125" style="856" customWidth="1"/>
    <col min="1756" max="1759" width="16.5" style="856" customWidth="1"/>
    <col min="1760" max="1760" width="13.83203125" style="856" customWidth="1"/>
    <col min="1761" max="2010" width="9.33203125" style="856"/>
    <col min="2011" max="2011" width="34.83203125" style="856" customWidth="1"/>
    <col min="2012" max="2015" width="16.5" style="856" customWidth="1"/>
    <col min="2016" max="2016" width="13.83203125" style="856" customWidth="1"/>
    <col min="2017" max="2266" width="9.33203125" style="856"/>
    <col min="2267" max="2267" width="34.83203125" style="856" customWidth="1"/>
    <col min="2268" max="2271" width="16.5" style="856" customWidth="1"/>
    <col min="2272" max="2272" width="13.83203125" style="856" customWidth="1"/>
    <col min="2273" max="2522" width="9.33203125" style="856"/>
    <col min="2523" max="2523" width="34.83203125" style="856" customWidth="1"/>
    <col min="2524" max="2527" width="16.5" style="856" customWidth="1"/>
    <col min="2528" max="2528" width="13.83203125" style="856" customWidth="1"/>
    <col min="2529" max="2778" width="9.33203125" style="856"/>
    <col min="2779" max="2779" width="34.83203125" style="856" customWidth="1"/>
    <col min="2780" max="2783" width="16.5" style="856" customWidth="1"/>
    <col min="2784" max="2784" width="13.83203125" style="856" customWidth="1"/>
    <col min="2785" max="3034" width="9.33203125" style="856"/>
    <col min="3035" max="3035" width="34.83203125" style="856" customWidth="1"/>
    <col min="3036" max="3039" width="16.5" style="856" customWidth="1"/>
    <col min="3040" max="3040" width="13.83203125" style="856" customWidth="1"/>
    <col min="3041" max="3290" width="9.33203125" style="856"/>
    <col min="3291" max="3291" width="34.83203125" style="856" customWidth="1"/>
    <col min="3292" max="3295" width="16.5" style="856" customWidth="1"/>
    <col min="3296" max="3296" width="13.83203125" style="856" customWidth="1"/>
    <col min="3297" max="3546" width="9.33203125" style="856"/>
    <col min="3547" max="3547" width="34.83203125" style="856" customWidth="1"/>
    <col min="3548" max="3551" width="16.5" style="856" customWidth="1"/>
    <col min="3552" max="3552" width="13.83203125" style="856" customWidth="1"/>
    <col min="3553" max="3802" width="9.33203125" style="856"/>
    <col min="3803" max="3803" width="34.83203125" style="856" customWidth="1"/>
    <col min="3804" max="3807" width="16.5" style="856" customWidth="1"/>
    <col min="3808" max="3808" width="13.83203125" style="856" customWidth="1"/>
    <col min="3809" max="4058" width="9.33203125" style="856"/>
    <col min="4059" max="4059" width="34.83203125" style="856" customWidth="1"/>
    <col min="4060" max="4063" width="16.5" style="856" customWidth="1"/>
    <col min="4064" max="4064" width="13.83203125" style="856" customWidth="1"/>
    <col min="4065" max="4314" width="9.33203125" style="856"/>
    <col min="4315" max="4315" width="34.83203125" style="856" customWidth="1"/>
    <col min="4316" max="4319" width="16.5" style="856" customWidth="1"/>
    <col min="4320" max="4320" width="13.83203125" style="856" customWidth="1"/>
    <col min="4321" max="4570" width="9.33203125" style="856"/>
    <col min="4571" max="4571" width="34.83203125" style="856" customWidth="1"/>
    <col min="4572" max="4575" width="16.5" style="856" customWidth="1"/>
    <col min="4576" max="4576" width="13.83203125" style="856" customWidth="1"/>
    <col min="4577" max="4826" width="9.33203125" style="856"/>
    <col min="4827" max="4827" width="34.83203125" style="856" customWidth="1"/>
    <col min="4828" max="4831" width="16.5" style="856" customWidth="1"/>
    <col min="4832" max="4832" width="13.83203125" style="856" customWidth="1"/>
    <col min="4833" max="5082" width="9.33203125" style="856"/>
    <col min="5083" max="5083" width="34.83203125" style="856" customWidth="1"/>
    <col min="5084" max="5087" width="16.5" style="856" customWidth="1"/>
    <col min="5088" max="5088" width="13.83203125" style="856" customWidth="1"/>
    <col min="5089" max="5338" width="9.33203125" style="856"/>
    <col min="5339" max="5339" width="34.83203125" style="856" customWidth="1"/>
    <col min="5340" max="5343" width="16.5" style="856" customWidth="1"/>
    <col min="5344" max="5344" width="13.83203125" style="856" customWidth="1"/>
    <col min="5345" max="5594" width="9.33203125" style="856"/>
    <col min="5595" max="5595" width="34.83203125" style="856" customWidth="1"/>
    <col min="5596" max="5599" width="16.5" style="856" customWidth="1"/>
    <col min="5600" max="5600" width="13.83203125" style="856" customWidth="1"/>
    <col min="5601" max="5850" width="9.33203125" style="856"/>
    <col min="5851" max="5851" width="34.83203125" style="856" customWidth="1"/>
    <col min="5852" max="5855" width="16.5" style="856" customWidth="1"/>
    <col min="5856" max="5856" width="13.83203125" style="856" customWidth="1"/>
    <col min="5857" max="6106" width="9.33203125" style="856"/>
    <col min="6107" max="6107" width="34.83203125" style="856" customWidth="1"/>
    <col min="6108" max="6111" width="16.5" style="856" customWidth="1"/>
    <col min="6112" max="6112" width="13.83203125" style="856" customWidth="1"/>
    <col min="6113" max="6362" width="9.33203125" style="856"/>
    <col min="6363" max="6363" width="34.83203125" style="856" customWidth="1"/>
    <col min="6364" max="6367" width="16.5" style="856" customWidth="1"/>
    <col min="6368" max="6368" width="13.83203125" style="856" customWidth="1"/>
    <col min="6369" max="6618" width="9.33203125" style="856"/>
    <col min="6619" max="6619" width="34.83203125" style="856" customWidth="1"/>
    <col min="6620" max="6623" width="16.5" style="856" customWidth="1"/>
    <col min="6624" max="6624" width="13.83203125" style="856" customWidth="1"/>
    <col min="6625" max="6874" width="9.33203125" style="856"/>
    <col min="6875" max="6875" width="34.83203125" style="856" customWidth="1"/>
    <col min="6876" max="6879" width="16.5" style="856" customWidth="1"/>
    <col min="6880" max="6880" width="13.83203125" style="856" customWidth="1"/>
    <col min="6881" max="7130" width="9.33203125" style="856"/>
    <col min="7131" max="7131" width="34.83203125" style="856" customWidth="1"/>
    <col min="7132" max="7135" width="16.5" style="856" customWidth="1"/>
    <col min="7136" max="7136" width="13.83203125" style="856" customWidth="1"/>
    <col min="7137" max="7386" width="9.33203125" style="856"/>
    <col min="7387" max="7387" width="34.83203125" style="856" customWidth="1"/>
    <col min="7388" max="7391" width="16.5" style="856" customWidth="1"/>
    <col min="7392" max="7392" width="13.83203125" style="856" customWidth="1"/>
    <col min="7393" max="7642" width="9.33203125" style="856"/>
    <col min="7643" max="7643" width="34.83203125" style="856" customWidth="1"/>
    <col min="7644" max="7647" width="16.5" style="856" customWidth="1"/>
    <col min="7648" max="7648" width="13.83203125" style="856" customWidth="1"/>
    <col min="7649" max="7898" width="9.33203125" style="856"/>
    <col min="7899" max="7899" width="34.83203125" style="856" customWidth="1"/>
    <col min="7900" max="7903" width="16.5" style="856" customWidth="1"/>
    <col min="7904" max="7904" width="13.83203125" style="856" customWidth="1"/>
    <col min="7905" max="8154" width="9.33203125" style="856"/>
    <col min="8155" max="8155" width="34.83203125" style="856" customWidth="1"/>
    <col min="8156" max="8159" width="16.5" style="856" customWidth="1"/>
    <col min="8160" max="8160" width="13.83203125" style="856" customWidth="1"/>
    <col min="8161" max="8410" width="9.33203125" style="856"/>
    <col min="8411" max="8411" width="34.83203125" style="856" customWidth="1"/>
    <col min="8412" max="8415" width="16.5" style="856" customWidth="1"/>
    <col min="8416" max="8416" width="13.83203125" style="856" customWidth="1"/>
    <col min="8417" max="8666" width="9.33203125" style="856"/>
    <col min="8667" max="8667" width="34.83203125" style="856" customWidth="1"/>
    <col min="8668" max="8671" width="16.5" style="856" customWidth="1"/>
    <col min="8672" max="8672" width="13.83203125" style="856" customWidth="1"/>
    <col min="8673" max="8922" width="9.33203125" style="856"/>
    <col min="8923" max="8923" width="34.83203125" style="856" customWidth="1"/>
    <col min="8924" max="8927" width="16.5" style="856" customWidth="1"/>
    <col min="8928" max="8928" width="13.83203125" style="856" customWidth="1"/>
    <col min="8929" max="9178" width="9.33203125" style="856"/>
    <col min="9179" max="9179" width="34.83203125" style="856" customWidth="1"/>
    <col min="9180" max="9183" width="16.5" style="856" customWidth="1"/>
    <col min="9184" max="9184" width="13.83203125" style="856" customWidth="1"/>
    <col min="9185" max="9434" width="9.33203125" style="856"/>
    <col min="9435" max="9435" width="34.83203125" style="856" customWidth="1"/>
    <col min="9436" max="9439" width="16.5" style="856" customWidth="1"/>
    <col min="9440" max="9440" width="13.83203125" style="856" customWidth="1"/>
    <col min="9441" max="9690" width="9.33203125" style="856"/>
    <col min="9691" max="9691" width="34.83203125" style="856" customWidth="1"/>
    <col min="9692" max="9695" width="16.5" style="856" customWidth="1"/>
    <col min="9696" max="9696" width="13.83203125" style="856" customWidth="1"/>
    <col min="9697" max="9946" width="9.33203125" style="856"/>
    <col min="9947" max="9947" width="34.83203125" style="856" customWidth="1"/>
    <col min="9948" max="9951" width="16.5" style="856" customWidth="1"/>
    <col min="9952" max="9952" width="13.83203125" style="856" customWidth="1"/>
    <col min="9953" max="10202" width="9.33203125" style="856"/>
    <col min="10203" max="10203" width="34.83203125" style="856" customWidth="1"/>
    <col min="10204" max="10207" width="16.5" style="856" customWidth="1"/>
    <col min="10208" max="10208" width="13.83203125" style="856" customWidth="1"/>
    <col min="10209" max="10458" width="9.33203125" style="856"/>
    <col min="10459" max="10459" width="34.83203125" style="856" customWidth="1"/>
    <col min="10460" max="10463" width="16.5" style="856" customWidth="1"/>
    <col min="10464" max="10464" width="13.83203125" style="856" customWidth="1"/>
    <col min="10465" max="10714" width="9.33203125" style="856"/>
    <col min="10715" max="10715" width="34.83203125" style="856" customWidth="1"/>
    <col min="10716" max="10719" width="16.5" style="856" customWidth="1"/>
    <col min="10720" max="10720" width="13.83203125" style="856" customWidth="1"/>
    <col min="10721" max="10970" width="9.33203125" style="856"/>
    <col min="10971" max="10971" width="34.83203125" style="856" customWidth="1"/>
    <col min="10972" max="10975" width="16.5" style="856" customWidth="1"/>
    <col min="10976" max="10976" width="13.83203125" style="856" customWidth="1"/>
    <col min="10977" max="11226" width="9.33203125" style="856"/>
    <col min="11227" max="11227" width="34.83203125" style="856" customWidth="1"/>
    <col min="11228" max="11231" width="16.5" style="856" customWidth="1"/>
    <col min="11232" max="11232" width="13.83203125" style="856" customWidth="1"/>
    <col min="11233" max="11482" width="9.33203125" style="856"/>
    <col min="11483" max="11483" width="34.83203125" style="856" customWidth="1"/>
    <col min="11484" max="11487" width="16.5" style="856" customWidth="1"/>
    <col min="11488" max="11488" width="13.83203125" style="856" customWidth="1"/>
    <col min="11489" max="11738" width="9.33203125" style="856"/>
    <col min="11739" max="11739" width="34.83203125" style="856" customWidth="1"/>
    <col min="11740" max="11743" width="16.5" style="856" customWidth="1"/>
    <col min="11744" max="11744" width="13.83203125" style="856" customWidth="1"/>
    <col min="11745" max="11994" width="9.33203125" style="856"/>
    <col min="11995" max="11995" width="34.83203125" style="856" customWidth="1"/>
    <col min="11996" max="11999" width="16.5" style="856" customWidth="1"/>
    <col min="12000" max="12000" width="13.83203125" style="856" customWidth="1"/>
    <col min="12001" max="12250" width="9.33203125" style="856"/>
    <col min="12251" max="12251" width="34.83203125" style="856" customWidth="1"/>
    <col min="12252" max="12255" width="16.5" style="856" customWidth="1"/>
    <col min="12256" max="12256" width="13.83203125" style="856" customWidth="1"/>
    <col min="12257" max="12506" width="9.33203125" style="856"/>
    <col min="12507" max="12507" width="34.83203125" style="856" customWidth="1"/>
    <col min="12508" max="12511" width="16.5" style="856" customWidth="1"/>
    <col min="12512" max="12512" width="13.83203125" style="856" customWidth="1"/>
    <col min="12513" max="12762" width="9.33203125" style="856"/>
    <col min="12763" max="12763" width="34.83203125" style="856" customWidth="1"/>
    <col min="12764" max="12767" width="16.5" style="856" customWidth="1"/>
    <col min="12768" max="12768" width="13.83203125" style="856" customWidth="1"/>
    <col min="12769" max="13018" width="9.33203125" style="856"/>
    <col min="13019" max="13019" width="34.83203125" style="856" customWidth="1"/>
    <col min="13020" max="13023" width="16.5" style="856" customWidth="1"/>
    <col min="13024" max="13024" width="13.83203125" style="856" customWidth="1"/>
    <col min="13025" max="13274" width="9.33203125" style="856"/>
    <col min="13275" max="13275" width="34.83203125" style="856" customWidth="1"/>
    <col min="13276" max="13279" width="16.5" style="856" customWidth="1"/>
    <col min="13280" max="13280" width="13.83203125" style="856" customWidth="1"/>
    <col min="13281" max="13530" width="9.33203125" style="856"/>
    <col min="13531" max="13531" width="34.83203125" style="856" customWidth="1"/>
    <col min="13532" max="13535" width="16.5" style="856" customWidth="1"/>
    <col min="13536" max="13536" width="13.83203125" style="856" customWidth="1"/>
    <col min="13537" max="13786" width="9.33203125" style="856"/>
    <col min="13787" max="13787" width="34.83203125" style="856" customWidth="1"/>
    <col min="13788" max="13791" width="16.5" style="856" customWidth="1"/>
    <col min="13792" max="13792" width="13.83203125" style="856" customWidth="1"/>
    <col min="13793" max="14042" width="9.33203125" style="856"/>
    <col min="14043" max="14043" width="34.83203125" style="856" customWidth="1"/>
    <col min="14044" max="14047" width="16.5" style="856" customWidth="1"/>
    <col min="14048" max="14048" width="13.83203125" style="856" customWidth="1"/>
    <col min="14049" max="14298" width="9.33203125" style="856"/>
    <col min="14299" max="14299" width="34.83203125" style="856" customWidth="1"/>
    <col min="14300" max="14303" width="16.5" style="856" customWidth="1"/>
    <col min="14304" max="14304" width="13.83203125" style="856" customWidth="1"/>
    <col min="14305" max="14554" width="9.33203125" style="856"/>
    <col min="14555" max="14555" width="34.83203125" style="856" customWidth="1"/>
    <col min="14556" max="14559" width="16.5" style="856" customWidth="1"/>
    <col min="14560" max="14560" width="13.83203125" style="856" customWidth="1"/>
    <col min="14561" max="14810" width="9.33203125" style="856"/>
    <col min="14811" max="14811" width="34.83203125" style="856" customWidth="1"/>
    <col min="14812" max="14815" width="16.5" style="856" customWidth="1"/>
    <col min="14816" max="14816" width="13.83203125" style="856" customWidth="1"/>
    <col min="14817" max="15066" width="9.33203125" style="856"/>
    <col min="15067" max="15067" width="34.83203125" style="856" customWidth="1"/>
    <col min="15068" max="15071" width="16.5" style="856" customWidth="1"/>
    <col min="15072" max="15072" width="13.83203125" style="856" customWidth="1"/>
    <col min="15073" max="15322" width="9.33203125" style="856"/>
    <col min="15323" max="15323" width="34.83203125" style="856" customWidth="1"/>
    <col min="15324" max="15327" width="16.5" style="856" customWidth="1"/>
    <col min="15328" max="15328" width="13.83203125" style="856" customWidth="1"/>
    <col min="15329" max="15578" width="9.33203125" style="856"/>
    <col min="15579" max="15579" width="34.83203125" style="856" customWidth="1"/>
    <col min="15580" max="15583" width="16.5" style="856" customWidth="1"/>
    <col min="15584" max="15584" width="13.83203125" style="856" customWidth="1"/>
    <col min="15585" max="15834" width="9.33203125" style="856"/>
    <col min="15835" max="15835" width="34.83203125" style="856" customWidth="1"/>
    <col min="15836" max="15839" width="16.5" style="856" customWidth="1"/>
    <col min="15840" max="15840" width="13.83203125" style="856" customWidth="1"/>
    <col min="15841" max="16090" width="9.33203125" style="856"/>
    <col min="16091" max="16091" width="34.83203125" style="856" customWidth="1"/>
    <col min="16092" max="16095" width="16.5" style="856" customWidth="1"/>
    <col min="16096" max="16096" width="13.83203125" style="856" customWidth="1"/>
    <col min="16097" max="16384" width="9.33203125" style="856"/>
  </cols>
  <sheetData>
    <row r="1" spans="1:6" ht="39.75" customHeight="1" x14ac:dyDescent="0.2">
      <c r="A1" s="1146" t="s">
        <v>608</v>
      </c>
      <c r="B1" s="1146"/>
      <c r="C1" s="1146"/>
      <c r="D1" s="1146"/>
      <c r="E1" s="1146"/>
      <c r="F1" s="1146"/>
    </row>
    <row r="2" spans="1:6" ht="16.5" customHeight="1" x14ac:dyDescent="0.25">
      <c r="A2" s="191"/>
      <c r="B2" s="1147"/>
      <c r="C2" s="1147"/>
      <c r="D2" s="192"/>
      <c r="E2" s="192"/>
      <c r="F2" s="192"/>
    </row>
    <row r="3" spans="1:6" ht="15.75" customHeight="1" x14ac:dyDescent="0.2">
      <c r="A3" s="193" t="s">
        <v>376</v>
      </c>
      <c r="B3" s="856" t="s">
        <v>658</v>
      </c>
      <c r="C3" s="194"/>
      <c r="D3" s="194"/>
    </row>
    <row r="4" spans="1:6" ht="15" customHeight="1" x14ac:dyDescent="0.2">
      <c r="A4" s="193" t="s">
        <v>377</v>
      </c>
      <c r="B4" s="1145" t="s">
        <v>659</v>
      </c>
      <c r="C4" s="1145"/>
      <c r="D4" s="1145"/>
      <c r="E4" s="1145"/>
      <c r="F4" s="1145"/>
    </row>
    <row r="5" spans="1:6" ht="15.75" x14ac:dyDescent="0.2">
      <c r="A5" s="193" t="s">
        <v>522</v>
      </c>
      <c r="B5" s="1141">
        <v>102118337</v>
      </c>
      <c r="C5" s="1141"/>
      <c r="D5" s="433"/>
      <c r="E5" s="961"/>
      <c r="F5" s="955"/>
    </row>
    <row r="6" spans="1:6" ht="25.5" x14ac:dyDescent="0.2">
      <c r="A6" s="960" t="s">
        <v>731</v>
      </c>
      <c r="B6" s="961">
        <f>1387222</f>
        <v>1387222</v>
      </c>
      <c r="C6" s="961"/>
      <c r="D6" s="433"/>
      <c r="E6" s="961"/>
      <c r="F6" s="955"/>
    </row>
    <row r="7" spans="1:6" ht="15.75" customHeight="1" x14ac:dyDescent="0.2">
      <c r="A7" s="193" t="s">
        <v>521</v>
      </c>
      <c r="B7" s="1141"/>
      <c r="C7" s="1141"/>
      <c r="D7" s="1141"/>
      <c r="E7" s="228">
        <f>B5+B6</f>
        <v>103505559</v>
      </c>
      <c r="F7" s="955" t="s">
        <v>353</v>
      </c>
    </row>
    <row r="8" spans="1:6" ht="15.75" x14ac:dyDescent="0.2">
      <c r="A8" s="193"/>
      <c r="B8" s="1141"/>
      <c r="C8" s="1141"/>
      <c r="D8" s="1141"/>
      <c r="E8" s="228"/>
      <c r="F8" s="955" t="s">
        <v>353</v>
      </c>
    </row>
    <row r="9" spans="1:6" ht="15.75" x14ac:dyDescent="0.2">
      <c r="A9" s="193" t="s">
        <v>378</v>
      </c>
      <c r="B9" s="1142">
        <v>0.95</v>
      </c>
      <c r="C9" s="1142"/>
      <c r="D9" s="962"/>
      <c r="E9" s="962"/>
      <c r="F9" s="955"/>
    </row>
    <row r="10" spans="1:6" ht="15.75" x14ac:dyDescent="0.2">
      <c r="A10" s="193" t="s">
        <v>379</v>
      </c>
      <c r="B10" s="1143" t="s">
        <v>489</v>
      </c>
      <c r="C10" s="1144"/>
      <c r="D10" s="959"/>
      <c r="E10" s="959"/>
      <c r="F10" s="955"/>
    </row>
    <row r="11" spans="1:6" ht="15.75" x14ac:dyDescent="0.2">
      <c r="A11" s="193" t="s">
        <v>380</v>
      </c>
      <c r="B11" s="1143" t="s">
        <v>490</v>
      </c>
      <c r="C11" s="1144"/>
      <c r="D11" s="959"/>
      <c r="E11" s="959"/>
      <c r="F11" s="955"/>
    </row>
    <row r="12" spans="1:6" x14ac:dyDescent="0.2">
      <c r="A12" s="195"/>
      <c r="B12" s="196"/>
      <c r="C12" s="196"/>
      <c r="D12" s="196"/>
      <c r="E12" s="196"/>
      <c r="F12" s="197" t="s">
        <v>367</v>
      </c>
    </row>
    <row r="13" spans="1:6" ht="38.25" x14ac:dyDescent="0.2">
      <c r="A13" s="198" t="s">
        <v>260</v>
      </c>
      <c r="B13" s="199" t="s">
        <v>381</v>
      </c>
      <c r="C13" s="200" t="s">
        <v>382</v>
      </c>
      <c r="D13" s="200" t="s">
        <v>518</v>
      </c>
      <c r="E13" s="200" t="s">
        <v>603</v>
      </c>
      <c r="F13" s="201" t="s">
        <v>362</v>
      </c>
    </row>
    <row r="14" spans="1:6" x14ac:dyDescent="0.2">
      <c r="A14" s="202" t="s">
        <v>383</v>
      </c>
      <c r="B14" s="1065"/>
      <c r="C14" s="1066">
        <f>SUM(C16:C21)</f>
        <v>0</v>
      </c>
      <c r="D14" s="1066">
        <f>SUM(D15:D21)</f>
        <v>103505559</v>
      </c>
      <c r="E14" s="1066"/>
      <c r="F14" s="1067">
        <f>SUM(C14:E14)</f>
        <v>103505559</v>
      </c>
    </row>
    <row r="15" spans="1:6" x14ac:dyDescent="0.2">
      <c r="A15" s="203" t="s">
        <v>384</v>
      </c>
      <c r="B15" s="204"/>
      <c r="C15" s="204"/>
      <c r="D15" s="204"/>
      <c r="E15" s="204"/>
      <c r="F15" s="205">
        <f>SUM(B15:E15)</f>
        <v>0</v>
      </c>
    </row>
    <row r="16" spans="1:6" x14ac:dyDescent="0.2">
      <c r="A16" s="206" t="s">
        <v>373</v>
      </c>
      <c r="B16" s="207"/>
      <c r="C16" s="207"/>
      <c r="D16" s="208">
        <f>B5-D17-D18</f>
        <v>48890280</v>
      </c>
      <c r="E16" s="208"/>
      <c r="F16" s="209">
        <f>SUM(B16:E16)</f>
        <v>48890280</v>
      </c>
    </row>
    <row r="17" spans="1:6" ht="15" customHeight="1" x14ac:dyDescent="0.2">
      <c r="A17" s="210" t="s">
        <v>385</v>
      </c>
      <c r="B17" s="211"/>
      <c r="C17" s="211"/>
      <c r="D17" s="212">
        <v>48365279</v>
      </c>
      <c r="E17" s="212"/>
      <c r="F17" s="209">
        <f t="shared" ref="F17:F21" si="0">SUM(B17:E17)</f>
        <v>48365279</v>
      </c>
    </row>
    <row r="18" spans="1:6" ht="25.5" x14ac:dyDescent="0.2">
      <c r="A18" s="210" t="s">
        <v>519</v>
      </c>
      <c r="B18" s="211" t="s">
        <v>660</v>
      </c>
      <c r="C18" s="211">
        <v>0</v>
      </c>
      <c r="D18" s="212">
        <v>4862778</v>
      </c>
      <c r="E18" s="212"/>
      <c r="F18" s="209">
        <f t="shared" si="0"/>
        <v>4862778</v>
      </c>
    </row>
    <row r="19" spans="1:6" ht="25.5" x14ac:dyDescent="0.2">
      <c r="A19" s="210" t="s">
        <v>520</v>
      </c>
      <c r="B19" s="211" t="s">
        <v>660</v>
      </c>
      <c r="C19" s="211"/>
      <c r="D19" s="212">
        <v>1387222</v>
      </c>
      <c r="E19" s="212"/>
      <c r="F19" s="209">
        <f t="shared" si="0"/>
        <v>1387222</v>
      </c>
    </row>
    <row r="20" spans="1:6" x14ac:dyDescent="0.2">
      <c r="A20" s="210" t="s">
        <v>386</v>
      </c>
      <c r="B20" s="211"/>
      <c r="C20" s="211"/>
      <c r="D20" s="212"/>
      <c r="E20" s="212"/>
      <c r="F20" s="209">
        <f t="shared" si="0"/>
        <v>0</v>
      </c>
    </row>
    <row r="21" spans="1:6" x14ac:dyDescent="0.2">
      <c r="A21" s="214" t="s">
        <v>387</v>
      </c>
      <c r="B21" s="215"/>
      <c r="C21" s="215"/>
      <c r="D21" s="216"/>
      <c r="E21" s="216"/>
      <c r="F21" s="209">
        <f t="shared" si="0"/>
        <v>0</v>
      </c>
    </row>
    <row r="22" spans="1:6" x14ac:dyDescent="0.2">
      <c r="A22" s="595"/>
      <c r="B22" s="217"/>
      <c r="C22" s="217"/>
      <c r="D22" s="217"/>
      <c r="E22" s="217"/>
      <c r="F22" s="596"/>
    </row>
    <row r="23" spans="1:6" x14ac:dyDescent="0.2">
      <c r="A23" s="218" t="s">
        <v>388</v>
      </c>
      <c r="B23" s="1068"/>
      <c r="C23" s="1068">
        <f>SUM(C25:C30)</f>
        <v>0</v>
      </c>
      <c r="D23" s="1068">
        <f t="shared" ref="D23:E23" si="1">SUM(D25:D30)</f>
        <v>103505559</v>
      </c>
      <c r="E23" s="1068">
        <f t="shared" si="1"/>
        <v>0</v>
      </c>
      <c r="F23" s="1069">
        <f>SUM(F25:F30)</f>
        <v>103505559</v>
      </c>
    </row>
    <row r="24" spans="1:6" x14ac:dyDescent="0.2">
      <c r="A24" s="203" t="s">
        <v>384</v>
      </c>
      <c r="B24" s="204"/>
      <c r="C24" s="204"/>
      <c r="D24" s="204"/>
      <c r="E24" s="204"/>
      <c r="F24" s="205">
        <f t="shared" ref="F24:F30" si="2">SUM(B24:E24)</f>
        <v>0</v>
      </c>
    </row>
    <row r="25" spans="1:6" x14ac:dyDescent="0.2">
      <c r="A25" s="210" t="s">
        <v>389</v>
      </c>
      <c r="B25" s="219"/>
      <c r="C25" s="219"/>
      <c r="D25" s="219"/>
      <c r="E25" s="219"/>
      <c r="F25" s="213">
        <f t="shared" si="2"/>
        <v>0</v>
      </c>
    </row>
    <row r="26" spans="1:6" ht="25.5" x14ac:dyDescent="0.2">
      <c r="A26" s="210" t="s">
        <v>199</v>
      </c>
      <c r="B26" s="219"/>
      <c r="C26" s="219"/>
      <c r="D26" s="219"/>
      <c r="E26" s="219"/>
      <c r="F26" s="213">
        <f t="shared" si="2"/>
        <v>0</v>
      </c>
    </row>
    <row r="27" spans="1:6" x14ac:dyDescent="0.2">
      <c r="A27" s="210" t="s">
        <v>390</v>
      </c>
      <c r="B27" s="219"/>
      <c r="C27" s="219"/>
      <c r="D27" s="220">
        <v>11196973</v>
      </c>
      <c r="E27" s="220"/>
      <c r="F27" s="213">
        <f t="shared" si="2"/>
        <v>11196973</v>
      </c>
    </row>
    <row r="28" spans="1:6" x14ac:dyDescent="0.2">
      <c r="A28" s="210" t="s">
        <v>391</v>
      </c>
      <c r="B28" s="219"/>
      <c r="C28" s="219"/>
      <c r="D28" s="220">
        <v>92308586</v>
      </c>
      <c r="E28" s="220"/>
      <c r="F28" s="213">
        <f t="shared" si="2"/>
        <v>92308586</v>
      </c>
    </row>
    <row r="29" spans="1:6" x14ac:dyDescent="0.2">
      <c r="A29" s="210" t="s">
        <v>392</v>
      </c>
      <c r="B29" s="219"/>
      <c r="C29" s="219"/>
      <c r="D29" s="220"/>
      <c r="E29" s="220"/>
      <c r="F29" s="213">
        <f t="shared" si="2"/>
        <v>0</v>
      </c>
    </row>
    <row r="30" spans="1:6" x14ac:dyDescent="0.2">
      <c r="A30" s="214" t="s">
        <v>228</v>
      </c>
      <c r="B30" s="221"/>
      <c r="C30" s="221"/>
      <c r="D30" s="222"/>
      <c r="E30" s="222"/>
      <c r="F30" s="213">
        <f t="shared" si="2"/>
        <v>0</v>
      </c>
    </row>
    <row r="31" spans="1:6" ht="27" x14ac:dyDescent="0.2">
      <c r="A31" s="434" t="s">
        <v>393</v>
      </c>
      <c r="B31" s="223">
        <f>SUM(B16:B18)</f>
        <v>0</v>
      </c>
      <c r="C31" s="223">
        <f>SUM(C16:C18)</f>
        <v>0</v>
      </c>
      <c r="D31" s="223">
        <f>SUM(D16:D18)</f>
        <v>102118337</v>
      </c>
      <c r="E31" s="223">
        <f>SUM(E16:E18)</f>
        <v>0</v>
      </c>
      <c r="F31" s="597">
        <f>SUM(F16:F18)</f>
        <v>102118337</v>
      </c>
    </row>
    <row r="32" spans="1:6" ht="27" x14ac:dyDescent="0.2">
      <c r="A32" s="434" t="s">
        <v>394</v>
      </c>
      <c r="B32" s="223">
        <f>SUM(B19)</f>
        <v>0</v>
      </c>
      <c r="C32" s="223">
        <f>SUM(C19)</f>
        <v>0</v>
      </c>
      <c r="D32" s="224">
        <f>D23-D31</f>
        <v>1387222</v>
      </c>
      <c r="E32" s="224"/>
      <c r="F32" s="225">
        <f>SUM(D32:E32)</f>
        <v>1387222</v>
      </c>
    </row>
    <row r="33" spans="1:6" x14ac:dyDescent="0.2">
      <c r="A33" s="194"/>
      <c r="B33" s="194"/>
      <c r="C33" s="194"/>
      <c r="D33" s="194"/>
    </row>
    <row r="34" spans="1:6" x14ac:dyDescent="0.2">
      <c r="A34" s="194"/>
      <c r="B34" s="194"/>
      <c r="C34" s="194"/>
      <c r="D34" s="194"/>
    </row>
    <row r="35" spans="1:6" x14ac:dyDescent="0.2">
      <c r="A35" s="193" t="s">
        <v>376</v>
      </c>
      <c r="B35" s="856" t="s">
        <v>661</v>
      </c>
    </row>
    <row r="36" spans="1:6" ht="12.75" customHeight="1" x14ac:dyDescent="0.2">
      <c r="A36" s="193" t="s">
        <v>377</v>
      </c>
      <c r="B36" s="1145" t="s">
        <v>662</v>
      </c>
      <c r="C36" s="1145"/>
      <c r="D36" s="1145"/>
      <c r="E36" s="1145"/>
      <c r="F36" s="1145"/>
    </row>
    <row r="37" spans="1:6" ht="15.75" x14ac:dyDescent="0.2">
      <c r="A37" s="193" t="s">
        <v>522</v>
      </c>
      <c r="B37" s="1141" t="s">
        <v>730</v>
      </c>
      <c r="C37" s="1141"/>
      <c r="D37" s="433"/>
      <c r="E37" s="961"/>
      <c r="F37" s="955"/>
    </row>
    <row r="38" spans="1:6" ht="15.75" x14ac:dyDescent="0.2">
      <c r="A38" s="193" t="s">
        <v>521</v>
      </c>
      <c r="B38" s="1141"/>
      <c r="C38" s="1141"/>
      <c r="D38" s="1141"/>
      <c r="E38" s="228">
        <v>14814486</v>
      </c>
      <c r="F38" s="955" t="s">
        <v>353</v>
      </c>
    </row>
    <row r="39" spans="1:6" ht="15.75" x14ac:dyDescent="0.2">
      <c r="A39" s="193"/>
      <c r="B39" s="1141"/>
      <c r="C39" s="1141"/>
      <c r="D39" s="1141"/>
      <c r="E39" s="228"/>
      <c r="F39" s="955" t="s">
        <v>353</v>
      </c>
    </row>
    <row r="40" spans="1:6" ht="15.75" x14ac:dyDescent="0.2">
      <c r="A40" s="193" t="s">
        <v>378</v>
      </c>
      <c r="B40" s="1142">
        <v>1</v>
      </c>
      <c r="C40" s="1142"/>
      <c r="D40" s="962"/>
      <c r="E40" s="962"/>
      <c r="F40" s="955"/>
    </row>
    <row r="41" spans="1:6" ht="15.75" x14ac:dyDescent="0.2">
      <c r="A41" s="193" t="s">
        <v>379</v>
      </c>
      <c r="B41" s="1143" t="s">
        <v>488</v>
      </c>
      <c r="C41" s="1144"/>
      <c r="D41" s="959"/>
      <c r="E41" s="959"/>
      <c r="F41" s="955"/>
    </row>
    <row r="42" spans="1:6" ht="15.75" x14ac:dyDescent="0.2">
      <c r="A42" s="193" t="s">
        <v>380</v>
      </c>
      <c r="B42" s="1143" t="s">
        <v>489</v>
      </c>
      <c r="C42" s="1144"/>
      <c r="D42" s="959"/>
      <c r="E42" s="959"/>
      <c r="F42" s="955"/>
    </row>
    <row r="43" spans="1:6" x14ac:dyDescent="0.2">
      <c r="A43" s="195"/>
      <c r="B43" s="196"/>
      <c r="C43" s="196"/>
      <c r="D43" s="196"/>
      <c r="E43" s="196"/>
      <c r="F43" s="197" t="s">
        <v>367</v>
      </c>
    </row>
    <row r="44" spans="1:6" ht="38.25" x14ac:dyDescent="0.2">
      <c r="A44" s="198" t="s">
        <v>260</v>
      </c>
      <c r="B44" s="199" t="s">
        <v>381</v>
      </c>
      <c r="C44" s="200" t="s">
        <v>382</v>
      </c>
      <c r="D44" s="200" t="s">
        <v>518</v>
      </c>
      <c r="E44" s="200" t="s">
        <v>603</v>
      </c>
      <c r="F44" s="201" t="s">
        <v>362</v>
      </c>
    </row>
    <row r="45" spans="1:6" x14ac:dyDescent="0.2">
      <c r="A45" s="202" t="s">
        <v>383</v>
      </c>
      <c r="B45" s="1066">
        <f>SUM(B47:B52)</f>
        <v>0</v>
      </c>
      <c r="C45" s="1066">
        <f>SUM(C47:C52)</f>
        <v>14814486</v>
      </c>
      <c r="D45" s="1066"/>
      <c r="E45" s="1066"/>
      <c r="F45" s="1067">
        <f>SUM(B45:C45)</f>
        <v>14814486</v>
      </c>
    </row>
    <row r="46" spans="1:6" x14ac:dyDescent="0.2">
      <c r="A46" s="203" t="s">
        <v>384</v>
      </c>
      <c r="B46" s="204"/>
      <c r="C46" s="204"/>
      <c r="D46" s="204"/>
      <c r="E46" s="204"/>
      <c r="F46" s="205">
        <f>SUM(B46:E46)</f>
        <v>0</v>
      </c>
    </row>
    <row r="47" spans="1:6" x14ac:dyDescent="0.2">
      <c r="A47" s="206" t="s">
        <v>373</v>
      </c>
      <c r="B47" s="207"/>
      <c r="C47" s="207"/>
      <c r="D47" s="208"/>
      <c r="E47" s="208"/>
      <c r="F47" s="209">
        <f t="shared" ref="F47:F52" si="3">SUM(B47:E47)</f>
        <v>0</v>
      </c>
    </row>
    <row r="48" spans="1:6" x14ac:dyDescent="0.2">
      <c r="A48" s="210" t="s">
        <v>385</v>
      </c>
      <c r="C48" s="211">
        <v>14814486</v>
      </c>
      <c r="D48" s="212"/>
      <c r="E48" s="212"/>
      <c r="F48" s="209">
        <f>SUM(C48:E48)</f>
        <v>14814486</v>
      </c>
    </row>
    <row r="49" spans="1:6" ht="25.5" x14ac:dyDescent="0.2">
      <c r="A49" s="210" t="s">
        <v>519</v>
      </c>
      <c r="B49" s="211" t="s">
        <v>660</v>
      </c>
      <c r="C49" s="211"/>
      <c r="D49" s="212"/>
      <c r="E49" s="212"/>
      <c r="F49" s="209">
        <f t="shared" si="3"/>
        <v>0</v>
      </c>
    </row>
    <row r="50" spans="1:6" ht="25.5" x14ac:dyDescent="0.2">
      <c r="A50" s="210" t="s">
        <v>520</v>
      </c>
      <c r="B50" s="211" t="s">
        <v>660</v>
      </c>
      <c r="C50" s="211"/>
      <c r="D50" s="212"/>
      <c r="E50" s="212"/>
      <c r="F50" s="209">
        <f t="shared" si="3"/>
        <v>0</v>
      </c>
    </row>
    <row r="51" spans="1:6" x14ac:dyDescent="0.2">
      <c r="A51" s="210" t="s">
        <v>386</v>
      </c>
      <c r="B51" s="211"/>
      <c r="C51" s="211"/>
      <c r="D51" s="212"/>
      <c r="E51" s="212"/>
      <c r="F51" s="209">
        <f t="shared" si="3"/>
        <v>0</v>
      </c>
    </row>
    <row r="52" spans="1:6" x14ac:dyDescent="0.2">
      <c r="A52" s="214" t="s">
        <v>387</v>
      </c>
      <c r="B52" s="215"/>
      <c r="C52" s="215"/>
      <c r="D52" s="216"/>
      <c r="E52" s="216"/>
      <c r="F52" s="209">
        <f t="shared" si="3"/>
        <v>0</v>
      </c>
    </row>
    <row r="53" spans="1:6" x14ac:dyDescent="0.2">
      <c r="A53" s="595"/>
      <c r="B53" s="217"/>
      <c r="C53" s="217"/>
      <c r="D53" s="217"/>
      <c r="E53" s="217"/>
      <c r="F53" s="596"/>
    </row>
    <row r="54" spans="1:6" x14ac:dyDescent="0.2">
      <c r="A54" s="218" t="s">
        <v>388</v>
      </c>
      <c r="B54" s="1068"/>
      <c r="C54" s="1068">
        <f>SUM(C56:C61)</f>
        <v>3163618</v>
      </c>
      <c r="D54" s="1068">
        <f>SUM(D56:D61)</f>
        <v>10888868</v>
      </c>
      <c r="E54" s="1068">
        <f t="shared" ref="E54" si="4">SUM(E56:E61)</f>
        <v>0</v>
      </c>
      <c r="F54" s="1069">
        <f>SUM(F56:F61)</f>
        <v>14814486</v>
      </c>
    </row>
    <row r="55" spans="1:6" x14ac:dyDescent="0.2">
      <c r="A55" s="203" t="s">
        <v>384</v>
      </c>
      <c r="B55" s="204"/>
      <c r="C55" s="204"/>
      <c r="D55" s="204"/>
      <c r="E55" s="204"/>
      <c r="F55" s="205">
        <f t="shared" ref="F55:F61" si="5">SUM(B55:E55)</f>
        <v>0</v>
      </c>
    </row>
    <row r="56" spans="1:6" x14ac:dyDescent="0.2">
      <c r="A56" s="210" t="s">
        <v>389</v>
      </c>
      <c r="B56" s="219"/>
      <c r="C56" s="219"/>
      <c r="D56" s="219"/>
      <c r="E56" s="219"/>
      <c r="F56" s="213">
        <f t="shared" si="5"/>
        <v>0</v>
      </c>
    </row>
    <row r="57" spans="1:6" ht="25.5" x14ac:dyDescent="0.2">
      <c r="A57" s="210" t="s">
        <v>199</v>
      </c>
      <c r="B57" s="219"/>
      <c r="C57" s="219"/>
      <c r="D57" s="219"/>
      <c r="E57" s="219"/>
      <c r="F57" s="213">
        <f t="shared" si="5"/>
        <v>0</v>
      </c>
    </row>
    <row r="58" spans="1:6" x14ac:dyDescent="0.2">
      <c r="A58" s="210" t="s">
        <v>390</v>
      </c>
      <c r="B58" s="219">
        <v>762000</v>
      </c>
      <c r="C58" s="219"/>
      <c r="D58" s="220">
        <v>984700</v>
      </c>
      <c r="E58" s="220"/>
      <c r="F58" s="213">
        <f t="shared" si="5"/>
        <v>1746700</v>
      </c>
    </row>
    <row r="59" spans="1:6" x14ac:dyDescent="0.2">
      <c r="A59" s="210" t="s">
        <v>391</v>
      </c>
      <c r="B59" s="219"/>
      <c r="C59" s="219">
        <v>137400</v>
      </c>
      <c r="D59" s="220"/>
      <c r="E59" s="220"/>
      <c r="F59" s="213">
        <f t="shared" si="5"/>
        <v>137400</v>
      </c>
    </row>
    <row r="60" spans="1:6" x14ac:dyDescent="0.2">
      <c r="A60" s="210" t="s">
        <v>392</v>
      </c>
      <c r="B60" s="219"/>
      <c r="C60" s="219">
        <v>3026218</v>
      </c>
      <c r="D60" s="220">
        <f>C62-C59-B58-D58-C60</f>
        <v>9904168</v>
      </c>
      <c r="E60" s="220"/>
      <c r="F60" s="213">
        <f t="shared" si="5"/>
        <v>12930386</v>
      </c>
    </row>
    <row r="61" spans="1:6" x14ac:dyDescent="0.2">
      <c r="A61" s="214" t="s">
        <v>228</v>
      </c>
      <c r="B61" s="221"/>
      <c r="C61" s="221"/>
      <c r="D61" s="222"/>
      <c r="E61" s="222"/>
      <c r="F61" s="213">
        <f t="shared" si="5"/>
        <v>0</v>
      </c>
    </row>
    <row r="62" spans="1:6" ht="27" x14ac:dyDescent="0.2">
      <c r="A62" s="434" t="s">
        <v>393</v>
      </c>
      <c r="B62" s="223">
        <f>SUM(B47:B49)</f>
        <v>0</v>
      </c>
      <c r="C62" s="223">
        <f>SUM(C47:C49)</f>
        <v>14814486</v>
      </c>
      <c r="D62" s="223">
        <f t="shared" ref="D62:E62" si="6">SUM(D47:D49)</f>
        <v>0</v>
      </c>
      <c r="E62" s="223">
        <f t="shared" si="6"/>
        <v>0</v>
      </c>
      <c r="F62" s="597">
        <f>SUM(F47:F49)</f>
        <v>14814486</v>
      </c>
    </row>
    <row r="63" spans="1:6" ht="27" x14ac:dyDescent="0.2">
      <c r="A63" s="434" t="s">
        <v>394</v>
      </c>
      <c r="B63" s="223">
        <f>SUM(B50)</f>
        <v>0</v>
      </c>
      <c r="C63" s="223">
        <f>SUM(C50)</f>
        <v>0</v>
      </c>
      <c r="D63" s="224"/>
      <c r="E63" s="224"/>
      <c r="F63" s="225">
        <f>SUM(B63:C63)</f>
        <v>0</v>
      </c>
    </row>
    <row r="64" spans="1:6" ht="15" x14ac:dyDescent="0.2">
      <c r="A64" s="226"/>
      <c r="B64" s="227"/>
      <c r="C64" s="227"/>
      <c r="D64" s="227"/>
      <c r="E64" s="227"/>
      <c r="F64" s="1070"/>
    </row>
    <row r="66" spans="1:6" x14ac:dyDescent="0.2">
      <c r="A66" s="193" t="s">
        <v>376</v>
      </c>
      <c r="B66" s="856" t="s">
        <v>663</v>
      </c>
    </row>
    <row r="67" spans="1:6" ht="12.75" customHeight="1" x14ac:dyDescent="0.2">
      <c r="A67" s="193" t="s">
        <v>377</v>
      </c>
      <c r="B67" s="1145" t="s">
        <v>664</v>
      </c>
      <c r="C67" s="1145"/>
      <c r="D67" s="1145"/>
      <c r="E67" s="1145"/>
      <c r="F67" s="1145"/>
    </row>
    <row r="68" spans="1:6" ht="15.75" x14ac:dyDescent="0.2">
      <c r="A68" s="193" t="s">
        <v>522</v>
      </c>
      <c r="B68" s="1141">
        <v>42164000</v>
      </c>
      <c r="C68" s="1141"/>
      <c r="D68" s="433"/>
      <c r="E68" s="961"/>
      <c r="F68" s="955"/>
    </row>
    <row r="69" spans="1:6" ht="25.5" x14ac:dyDescent="0.2">
      <c r="A69" s="960" t="s">
        <v>731</v>
      </c>
      <c r="B69" s="961">
        <f>1900000+250000+700000+200000</f>
        <v>3050000</v>
      </c>
      <c r="C69" s="961"/>
      <c r="D69" s="433"/>
      <c r="E69" s="961"/>
      <c r="F69" s="955"/>
    </row>
    <row r="70" spans="1:6" ht="15.75" x14ac:dyDescent="0.2">
      <c r="A70" s="193" t="s">
        <v>521</v>
      </c>
      <c r="B70" s="954"/>
      <c r="C70" s="954"/>
      <c r="D70" s="1148">
        <f>41338500+825500+B69</f>
        <v>45214000</v>
      </c>
      <c r="E70" s="1148"/>
      <c r="F70" s="955" t="s">
        <v>353</v>
      </c>
    </row>
    <row r="71" spans="1:6" ht="15.75" x14ac:dyDescent="0.2">
      <c r="A71" s="193"/>
      <c r="B71" s="1141"/>
      <c r="C71" s="1141"/>
      <c r="D71" s="1141"/>
      <c r="E71" s="228"/>
      <c r="F71" s="955" t="s">
        <v>353</v>
      </c>
    </row>
    <row r="72" spans="1:6" ht="15.75" x14ac:dyDescent="0.2">
      <c r="A72" s="193" t="s">
        <v>378</v>
      </c>
      <c r="B72" s="1142">
        <v>1</v>
      </c>
      <c r="C72" s="1142"/>
      <c r="D72" s="962"/>
      <c r="E72" s="962"/>
      <c r="F72" s="955"/>
    </row>
    <row r="73" spans="1:6" ht="15.75" x14ac:dyDescent="0.2">
      <c r="A73" s="193" t="s">
        <v>379</v>
      </c>
      <c r="B73" s="1143" t="s">
        <v>488</v>
      </c>
      <c r="C73" s="1144"/>
      <c r="D73" s="959"/>
      <c r="E73" s="959"/>
      <c r="F73" s="955"/>
    </row>
    <row r="74" spans="1:6" ht="15.75" x14ac:dyDescent="0.2">
      <c r="A74" s="193" t="s">
        <v>380</v>
      </c>
      <c r="B74" s="1143" t="s">
        <v>489</v>
      </c>
      <c r="C74" s="1144"/>
      <c r="D74" s="959"/>
      <c r="E74" s="959"/>
      <c r="F74" s="955"/>
    </row>
    <row r="75" spans="1:6" x14ac:dyDescent="0.2">
      <c r="A75" s="195"/>
      <c r="B75" s="196"/>
      <c r="C75" s="196"/>
      <c r="D75" s="196"/>
      <c r="E75" s="196"/>
      <c r="F75" s="197" t="s">
        <v>367</v>
      </c>
    </row>
    <row r="76" spans="1:6" ht="38.25" x14ac:dyDescent="0.2">
      <c r="A76" s="198" t="s">
        <v>260</v>
      </c>
      <c r="B76" s="199" t="s">
        <v>381</v>
      </c>
      <c r="C76" s="200" t="s">
        <v>382</v>
      </c>
      <c r="D76" s="200" t="s">
        <v>518</v>
      </c>
      <c r="E76" s="200" t="s">
        <v>603</v>
      </c>
      <c r="F76" s="201" t="s">
        <v>362</v>
      </c>
    </row>
    <row r="77" spans="1:6" x14ac:dyDescent="0.2">
      <c r="A77" s="202" t="s">
        <v>383</v>
      </c>
      <c r="B77" s="1065">
        <f>SUM(B79:B84)</f>
        <v>41338500</v>
      </c>
      <c r="C77" s="1065">
        <f t="shared" ref="C77:E77" si="7">SUM(C79:C84)</f>
        <v>0</v>
      </c>
      <c r="D77" s="1065">
        <f t="shared" si="7"/>
        <v>3875500</v>
      </c>
      <c r="E77" s="1065">
        <f t="shared" si="7"/>
        <v>0</v>
      </c>
      <c r="F77" s="1067">
        <f>SUM(B77:E77)</f>
        <v>45214000</v>
      </c>
    </row>
    <row r="78" spans="1:6" x14ac:dyDescent="0.2">
      <c r="A78" s="203" t="s">
        <v>384</v>
      </c>
      <c r="B78" s="204"/>
      <c r="C78" s="204"/>
      <c r="D78" s="204"/>
      <c r="E78" s="204"/>
      <c r="F78" s="205">
        <f>SUM(B78:E78)</f>
        <v>0</v>
      </c>
    </row>
    <row r="79" spans="1:6" x14ac:dyDescent="0.2">
      <c r="A79" s="206" t="s">
        <v>373</v>
      </c>
      <c r="B79" s="207"/>
      <c r="C79" s="207"/>
      <c r="D79" s="208">
        <v>825500</v>
      </c>
      <c r="E79" s="208"/>
      <c r="F79" s="209">
        <f t="shared" ref="F79:F84" si="8">SUM(B79:E79)</f>
        <v>825500</v>
      </c>
    </row>
    <row r="80" spans="1:6" x14ac:dyDescent="0.2">
      <c r="A80" s="210" t="s">
        <v>385</v>
      </c>
      <c r="B80" s="211">
        <v>41338500</v>
      </c>
      <c r="C80" s="211"/>
      <c r="D80" s="212"/>
      <c r="E80" s="212"/>
      <c r="F80" s="209">
        <f t="shared" si="8"/>
        <v>41338500</v>
      </c>
    </row>
    <row r="81" spans="1:6" ht="25.5" x14ac:dyDescent="0.2">
      <c r="A81" s="210" t="s">
        <v>519</v>
      </c>
      <c r="B81" s="211" t="s">
        <v>660</v>
      </c>
      <c r="C81" s="211"/>
      <c r="D81" s="212"/>
      <c r="E81" s="212"/>
      <c r="F81" s="209">
        <f t="shared" si="8"/>
        <v>0</v>
      </c>
    </row>
    <row r="82" spans="1:6" ht="25.5" x14ac:dyDescent="0.2">
      <c r="A82" s="210" t="s">
        <v>520</v>
      </c>
      <c r="B82" s="211" t="s">
        <v>660</v>
      </c>
      <c r="C82" s="211"/>
      <c r="D82" s="212">
        <v>3050000</v>
      </c>
      <c r="E82" s="212"/>
      <c r="F82" s="209">
        <f t="shared" si="8"/>
        <v>3050000</v>
      </c>
    </row>
    <row r="83" spans="1:6" x14ac:dyDescent="0.2">
      <c r="A83" s="210" t="s">
        <v>386</v>
      </c>
      <c r="B83" s="211"/>
      <c r="C83" s="211"/>
      <c r="D83" s="212"/>
      <c r="E83" s="212"/>
      <c r="F83" s="209">
        <f t="shared" si="8"/>
        <v>0</v>
      </c>
    </row>
    <row r="84" spans="1:6" x14ac:dyDescent="0.2">
      <c r="A84" s="214" t="s">
        <v>387</v>
      </c>
      <c r="B84" s="215"/>
      <c r="C84" s="215"/>
      <c r="D84" s="216"/>
      <c r="E84" s="216"/>
      <c r="F84" s="209">
        <f t="shared" si="8"/>
        <v>0</v>
      </c>
    </row>
    <row r="85" spans="1:6" x14ac:dyDescent="0.2">
      <c r="A85" s="595"/>
      <c r="B85" s="217"/>
      <c r="C85" s="217"/>
      <c r="D85" s="217"/>
      <c r="E85" s="217"/>
      <c r="F85" s="596"/>
    </row>
    <row r="86" spans="1:6" x14ac:dyDescent="0.2">
      <c r="A86" s="218" t="s">
        <v>388</v>
      </c>
      <c r="B86" s="1068">
        <v>1714500</v>
      </c>
      <c r="C86" s="1068">
        <f>SUM(C88:C93)</f>
        <v>30562000</v>
      </c>
      <c r="D86" s="1068">
        <f t="shared" ref="D86:E86" si="9">SUM(D88:D93)</f>
        <v>12937500</v>
      </c>
      <c r="E86" s="1068">
        <f t="shared" si="9"/>
        <v>0</v>
      </c>
      <c r="F86" s="1069">
        <f>SUM(F88:F93)</f>
        <v>45214000</v>
      </c>
    </row>
    <row r="87" spans="1:6" x14ac:dyDescent="0.2">
      <c r="A87" s="203" t="s">
        <v>384</v>
      </c>
      <c r="B87" s="204"/>
      <c r="C87" s="204"/>
      <c r="D87" s="204"/>
      <c r="E87" s="204"/>
      <c r="F87" s="205">
        <f t="shared" ref="F87:F93" si="10">SUM(B87:E87)</f>
        <v>0</v>
      </c>
    </row>
    <row r="88" spans="1:6" x14ac:dyDescent="0.2">
      <c r="A88" s="210" t="s">
        <v>389</v>
      </c>
      <c r="B88" s="219"/>
      <c r="C88" s="219"/>
      <c r="D88" s="219"/>
      <c r="E88" s="219"/>
      <c r="F88" s="213">
        <f t="shared" si="10"/>
        <v>0</v>
      </c>
    </row>
    <row r="89" spans="1:6" ht="25.5" x14ac:dyDescent="0.2">
      <c r="A89" s="210" t="s">
        <v>199</v>
      </c>
      <c r="B89" s="219"/>
      <c r="C89" s="219"/>
      <c r="D89" s="219"/>
      <c r="E89" s="219"/>
      <c r="F89" s="213">
        <f t="shared" si="10"/>
        <v>0</v>
      </c>
    </row>
    <row r="90" spans="1:6" x14ac:dyDescent="0.2">
      <c r="A90" s="210" t="s">
        <v>390</v>
      </c>
      <c r="B90" s="219">
        <v>1714500</v>
      </c>
      <c r="C90" s="219">
        <v>431000</v>
      </c>
      <c r="D90" s="220">
        <f>3873500-B90-C90+450000</f>
        <v>2178000</v>
      </c>
      <c r="E90" s="220"/>
      <c r="F90" s="213">
        <f t="shared" si="10"/>
        <v>4323500</v>
      </c>
    </row>
    <row r="91" spans="1:6" x14ac:dyDescent="0.2">
      <c r="A91" s="210" t="s">
        <v>391</v>
      </c>
      <c r="B91" s="219"/>
      <c r="C91" s="219">
        <v>6985000</v>
      </c>
      <c r="D91" s="220">
        <v>1900000</v>
      </c>
      <c r="E91" s="220"/>
      <c r="F91" s="213">
        <f t="shared" si="10"/>
        <v>8885000</v>
      </c>
    </row>
    <row r="92" spans="1:6" x14ac:dyDescent="0.2">
      <c r="A92" s="210" t="s">
        <v>392</v>
      </c>
      <c r="B92" s="219"/>
      <c r="C92" s="219">
        <v>23146000</v>
      </c>
      <c r="D92" s="220">
        <f>32532320-C92-2052320+825500+700000</f>
        <v>8859500</v>
      </c>
      <c r="E92" s="220"/>
      <c r="F92" s="213">
        <f>SUM(B92:E92)</f>
        <v>32005500</v>
      </c>
    </row>
    <row r="93" spans="1:6" x14ac:dyDescent="0.2">
      <c r="A93" s="214" t="s">
        <v>228</v>
      </c>
      <c r="B93" s="221"/>
      <c r="C93" s="221"/>
      <c r="D93" s="222"/>
      <c r="E93" s="222"/>
      <c r="F93" s="213">
        <f t="shared" si="10"/>
        <v>0</v>
      </c>
    </row>
    <row r="94" spans="1:6" ht="27" x14ac:dyDescent="0.2">
      <c r="A94" s="434" t="s">
        <v>393</v>
      </c>
      <c r="B94" s="223">
        <f>SUM(B79:B81)</f>
        <v>41338500</v>
      </c>
      <c r="C94" s="223">
        <f>SUM(C79:C81)</f>
        <v>0</v>
      </c>
      <c r="D94" s="223">
        <f t="shared" ref="D94:E94" si="11">SUM(D79:D81)</f>
        <v>825500</v>
      </c>
      <c r="E94" s="223">
        <f t="shared" si="11"/>
        <v>0</v>
      </c>
      <c r="F94" s="597">
        <f>SUM(F79:F81)</f>
        <v>42164000</v>
      </c>
    </row>
    <row r="95" spans="1:6" ht="27" x14ac:dyDescent="0.2">
      <c r="A95" s="434" t="s">
        <v>394</v>
      </c>
      <c r="B95" s="223">
        <f>SUM(B82)</f>
        <v>0</v>
      </c>
      <c r="C95" s="223">
        <f>SUM(C82)</f>
        <v>0</v>
      </c>
      <c r="D95" s="224">
        <v>3050000</v>
      </c>
      <c r="E95" s="224"/>
      <c r="F95" s="225">
        <f>SUM(B95:E95)</f>
        <v>3050000</v>
      </c>
    </row>
    <row r="98" spans="1:6" x14ac:dyDescent="0.2">
      <c r="A98" s="193" t="s">
        <v>376</v>
      </c>
      <c r="B98" s="856" t="s">
        <v>729</v>
      </c>
    </row>
    <row r="99" spans="1:6" x14ac:dyDescent="0.2">
      <c r="A99" s="193" t="s">
        <v>377</v>
      </c>
      <c r="B99" s="1145" t="s">
        <v>728</v>
      </c>
      <c r="C99" s="1145"/>
      <c r="D99" s="1145"/>
      <c r="E99" s="1145"/>
      <c r="F99" s="1145"/>
    </row>
    <row r="100" spans="1:6" ht="15.75" x14ac:dyDescent="0.2">
      <c r="A100" s="193" t="s">
        <v>522</v>
      </c>
      <c r="B100" s="1141">
        <v>782801007</v>
      </c>
      <c r="C100" s="1141"/>
      <c r="D100" s="433"/>
      <c r="E100" s="961"/>
      <c r="F100" s="955"/>
    </row>
    <row r="101" spans="1:6" ht="15.75" x14ac:dyDescent="0.2">
      <c r="A101" s="193" t="s">
        <v>521</v>
      </c>
      <c r="B101" s="1141"/>
      <c r="C101" s="1141"/>
      <c r="D101" s="1141"/>
      <c r="E101" s="228">
        <f>B100-E102</f>
        <v>782801007</v>
      </c>
      <c r="F101" s="955" t="s">
        <v>353</v>
      </c>
    </row>
    <row r="102" spans="1:6" ht="15.75" x14ac:dyDescent="0.2">
      <c r="A102" s="193"/>
      <c r="B102" s="1141"/>
      <c r="C102" s="1141"/>
      <c r="D102" s="1141"/>
      <c r="E102" s="228"/>
      <c r="F102" s="955" t="s">
        <v>353</v>
      </c>
    </row>
    <row r="103" spans="1:6" ht="15.75" x14ac:dyDescent="0.2">
      <c r="A103" s="193" t="s">
        <v>378</v>
      </c>
      <c r="B103" s="1142">
        <v>1</v>
      </c>
      <c r="C103" s="1142"/>
      <c r="D103" s="962"/>
      <c r="E103" s="962"/>
      <c r="F103" s="955"/>
    </row>
    <row r="104" spans="1:6" ht="15.75" x14ac:dyDescent="0.2">
      <c r="A104" s="193" t="s">
        <v>379</v>
      </c>
      <c r="B104" s="1143" t="s">
        <v>488</v>
      </c>
      <c r="C104" s="1144"/>
      <c r="D104" s="959"/>
      <c r="E104" s="959"/>
      <c r="F104" s="955"/>
    </row>
    <row r="105" spans="1:6" ht="15.75" x14ac:dyDescent="0.2">
      <c r="A105" s="193" t="s">
        <v>380</v>
      </c>
      <c r="B105" s="1143" t="s">
        <v>490</v>
      </c>
      <c r="C105" s="1144"/>
      <c r="D105" s="959"/>
      <c r="E105" s="959"/>
      <c r="F105" s="955"/>
    </row>
    <row r="106" spans="1:6" x14ac:dyDescent="0.2">
      <c r="A106" s="195"/>
      <c r="B106" s="196"/>
      <c r="C106" s="196"/>
      <c r="D106" s="196"/>
      <c r="E106" s="196"/>
      <c r="F106" s="197" t="s">
        <v>367</v>
      </c>
    </row>
    <row r="107" spans="1:6" ht="38.25" x14ac:dyDescent="0.2">
      <c r="A107" s="198" t="s">
        <v>260</v>
      </c>
      <c r="B107" s="199" t="s">
        <v>381</v>
      </c>
      <c r="C107" s="200" t="s">
        <v>382</v>
      </c>
      <c r="D107" s="200" t="s">
        <v>518</v>
      </c>
      <c r="E107" s="200" t="s">
        <v>603</v>
      </c>
      <c r="F107" s="201" t="s">
        <v>362</v>
      </c>
    </row>
    <row r="108" spans="1:6" x14ac:dyDescent="0.2">
      <c r="A108" s="202" t="s">
        <v>383</v>
      </c>
      <c r="B108" s="1065">
        <f>SUM(B110:B115)</f>
        <v>782801007</v>
      </c>
      <c r="C108" s="1066">
        <f>SUM(C110:C115)</f>
        <v>0</v>
      </c>
      <c r="D108" s="1066"/>
      <c r="E108" s="1066"/>
      <c r="F108" s="1067">
        <f>SUM(B108:C108)</f>
        <v>782801007</v>
      </c>
    </row>
    <row r="109" spans="1:6" x14ac:dyDescent="0.2">
      <c r="A109" s="203" t="s">
        <v>384</v>
      </c>
      <c r="B109" s="204"/>
      <c r="C109" s="204"/>
      <c r="D109" s="204"/>
      <c r="E109" s="204"/>
      <c r="F109" s="205">
        <f>SUM(B109:E109)</f>
        <v>0</v>
      </c>
    </row>
    <row r="110" spans="1:6" x14ac:dyDescent="0.2">
      <c r="A110" s="206" t="s">
        <v>373</v>
      </c>
      <c r="B110" s="207"/>
      <c r="C110" s="207"/>
      <c r="D110" s="208">
        <f>3722553+51072366</f>
        <v>54794919</v>
      </c>
      <c r="E110" s="208"/>
      <c r="F110" s="209">
        <f t="shared" ref="F110:F115" si="12">SUM(B110:E110)</f>
        <v>54794919</v>
      </c>
    </row>
    <row r="111" spans="1:6" x14ac:dyDescent="0.2">
      <c r="A111" s="210" t="s">
        <v>385</v>
      </c>
      <c r="B111" s="211">
        <v>782801007</v>
      </c>
      <c r="C111" s="211"/>
      <c r="D111" s="212"/>
      <c r="E111" s="212"/>
      <c r="F111" s="209">
        <f t="shared" si="12"/>
        <v>782801007</v>
      </c>
    </row>
    <row r="112" spans="1:6" ht="25.5" x14ac:dyDescent="0.2">
      <c r="A112" s="210" t="s">
        <v>519</v>
      </c>
      <c r="B112" s="211" t="s">
        <v>660</v>
      </c>
      <c r="C112" s="211"/>
      <c r="D112" s="212"/>
      <c r="E112" s="212"/>
      <c r="F112" s="209">
        <f t="shared" si="12"/>
        <v>0</v>
      </c>
    </row>
    <row r="113" spans="1:6" ht="25.5" x14ac:dyDescent="0.2">
      <c r="A113" s="210" t="s">
        <v>520</v>
      </c>
      <c r="B113" s="211" t="s">
        <v>660</v>
      </c>
      <c r="C113" s="211"/>
      <c r="D113" s="212"/>
      <c r="E113" s="212"/>
      <c r="F113" s="209">
        <f t="shared" si="12"/>
        <v>0</v>
      </c>
    </row>
    <row r="114" spans="1:6" x14ac:dyDescent="0.2">
      <c r="A114" s="210" t="s">
        <v>386</v>
      </c>
      <c r="B114" s="211"/>
      <c r="C114" s="211"/>
      <c r="D114" s="212"/>
      <c r="E114" s="212"/>
      <c r="F114" s="209">
        <f t="shared" si="12"/>
        <v>0</v>
      </c>
    </row>
    <row r="115" spans="1:6" x14ac:dyDescent="0.2">
      <c r="A115" s="214" t="s">
        <v>387</v>
      </c>
      <c r="B115" s="215"/>
      <c r="C115" s="215"/>
      <c r="D115" s="216"/>
      <c r="E115" s="216"/>
      <c r="F115" s="209">
        <f t="shared" si="12"/>
        <v>0</v>
      </c>
    </row>
    <row r="116" spans="1:6" x14ac:dyDescent="0.2">
      <c r="A116" s="595"/>
      <c r="B116" s="217"/>
      <c r="C116" s="217"/>
      <c r="D116" s="217"/>
      <c r="E116" s="217"/>
      <c r="F116" s="596"/>
    </row>
    <row r="117" spans="1:6" x14ac:dyDescent="0.2">
      <c r="A117" s="218" t="s">
        <v>388</v>
      </c>
      <c r="B117" s="1068">
        <v>1714500</v>
      </c>
      <c r="C117" s="1068">
        <f>SUM(C119:C124)</f>
        <v>0</v>
      </c>
      <c r="D117" s="1068">
        <f t="shared" ref="D117:E117" si="13">SUM(D119:D124)</f>
        <v>54794919</v>
      </c>
      <c r="E117" s="1068">
        <f t="shared" si="13"/>
        <v>0</v>
      </c>
      <c r="F117" s="1069">
        <f>SUM(F119:F124)</f>
        <v>837595926</v>
      </c>
    </row>
    <row r="118" spans="1:6" x14ac:dyDescent="0.2">
      <c r="A118" s="203" t="s">
        <v>384</v>
      </c>
      <c r="B118" s="204"/>
      <c r="C118" s="204"/>
      <c r="D118" s="204"/>
      <c r="E118" s="204"/>
      <c r="F118" s="205">
        <f t="shared" ref="F118:F124" si="14">SUM(B118:E118)</f>
        <v>0</v>
      </c>
    </row>
    <row r="119" spans="1:6" x14ac:dyDescent="0.2">
      <c r="A119" s="210" t="s">
        <v>389</v>
      </c>
      <c r="B119" s="219"/>
      <c r="C119" s="219"/>
      <c r="D119" s="219"/>
      <c r="E119" s="219"/>
      <c r="F119" s="213">
        <f t="shared" si="14"/>
        <v>0</v>
      </c>
    </row>
    <row r="120" spans="1:6" ht="25.5" x14ac:dyDescent="0.2">
      <c r="A120" s="210" t="s">
        <v>199</v>
      </c>
      <c r="B120" s="219"/>
      <c r="C120" s="219"/>
      <c r="D120" s="219"/>
      <c r="E120" s="219"/>
      <c r="F120" s="213">
        <f t="shared" si="14"/>
        <v>0</v>
      </c>
    </row>
    <row r="121" spans="1:6" x14ac:dyDescent="0.2">
      <c r="A121" s="210" t="s">
        <v>390</v>
      </c>
      <c r="B121" s="219"/>
      <c r="C121" s="219"/>
      <c r="D121" s="220">
        <f>3722553+51072366</f>
        <v>54794919</v>
      </c>
      <c r="E121" s="220"/>
      <c r="F121" s="213">
        <f t="shared" si="14"/>
        <v>54794919</v>
      </c>
    </row>
    <row r="122" spans="1:6" x14ac:dyDescent="0.2">
      <c r="A122" s="210" t="s">
        <v>391</v>
      </c>
      <c r="B122" s="219">
        <v>782801007</v>
      </c>
      <c r="C122" s="219"/>
      <c r="D122" s="220"/>
      <c r="E122" s="220"/>
      <c r="F122" s="213">
        <f t="shared" si="14"/>
        <v>782801007</v>
      </c>
    </row>
    <row r="123" spans="1:6" x14ac:dyDescent="0.2">
      <c r="A123" s="210" t="s">
        <v>392</v>
      </c>
      <c r="B123" s="219"/>
      <c r="C123" s="219"/>
      <c r="D123" s="220"/>
      <c r="E123" s="220"/>
      <c r="F123" s="213">
        <f t="shared" si="14"/>
        <v>0</v>
      </c>
    </row>
    <row r="124" spans="1:6" x14ac:dyDescent="0.2">
      <c r="A124" s="214" t="s">
        <v>228</v>
      </c>
      <c r="B124" s="221"/>
      <c r="C124" s="221"/>
      <c r="D124" s="222"/>
      <c r="E124" s="222"/>
      <c r="F124" s="213">
        <f t="shared" si="14"/>
        <v>0</v>
      </c>
    </row>
    <row r="125" spans="1:6" ht="27" x14ac:dyDescent="0.2">
      <c r="A125" s="434" t="s">
        <v>393</v>
      </c>
      <c r="B125" s="223">
        <f>SUM(B110:B112)</f>
        <v>782801007</v>
      </c>
      <c r="C125" s="223">
        <f>SUM(C110:C112)</f>
        <v>0</v>
      </c>
      <c r="D125" s="223">
        <f t="shared" ref="D125:E125" si="15">SUM(D110:D112)</f>
        <v>54794919</v>
      </c>
      <c r="E125" s="223">
        <f t="shared" si="15"/>
        <v>0</v>
      </c>
      <c r="F125" s="597">
        <f>SUM(F110:F112)</f>
        <v>837595926</v>
      </c>
    </row>
    <row r="126" spans="1:6" ht="27" x14ac:dyDescent="0.2">
      <c r="A126" s="434" t="s">
        <v>394</v>
      </c>
      <c r="B126" s="223">
        <f>SUM(B113)</f>
        <v>0</v>
      </c>
      <c r="C126" s="223">
        <f>SUM(C113)</f>
        <v>0</v>
      </c>
      <c r="D126" s="224"/>
      <c r="E126" s="224"/>
      <c r="F126" s="225">
        <f>SUM(B126:C126)</f>
        <v>0</v>
      </c>
    </row>
  </sheetData>
  <mergeCells count="30">
    <mergeCell ref="B73:C73"/>
    <mergeCell ref="B74:C74"/>
    <mergeCell ref="B99:F99"/>
    <mergeCell ref="B105:C105"/>
    <mergeCell ref="B100:C100"/>
    <mergeCell ref="B101:D101"/>
    <mergeCell ref="B102:D102"/>
    <mergeCell ref="B103:C103"/>
    <mergeCell ref="B104:C104"/>
    <mergeCell ref="B41:C41"/>
    <mergeCell ref="B42:C42"/>
    <mergeCell ref="B71:D71"/>
    <mergeCell ref="B72:C72"/>
    <mergeCell ref="D70:E70"/>
    <mergeCell ref="B67:F67"/>
    <mergeCell ref="B68:C68"/>
    <mergeCell ref="A1:F1"/>
    <mergeCell ref="B2:C2"/>
    <mergeCell ref="B4:F4"/>
    <mergeCell ref="B5:C5"/>
    <mergeCell ref="B7:D7"/>
    <mergeCell ref="B37:C37"/>
    <mergeCell ref="B38:D38"/>
    <mergeCell ref="B39:D39"/>
    <mergeCell ref="B40:C40"/>
    <mergeCell ref="B8:D8"/>
    <mergeCell ref="B9:C9"/>
    <mergeCell ref="B10:C10"/>
    <mergeCell ref="B11:C11"/>
    <mergeCell ref="B36:F36"/>
  </mergeCells>
  <conditionalFormatting sqref="B109:F109 B119:F119 F120:F124">
    <cfRule type="cellIs" dxfId="3" priority="2" stopIfTrue="1" operator="equal">
      <formula>0</formula>
    </cfRule>
  </conditionalFormatting>
  <conditionalFormatting sqref="B46:F46 B56:F56 F57:F61">
    <cfRule type="cellIs" dxfId="2" priority="4" stopIfTrue="1" operator="equal">
      <formula>0</formula>
    </cfRule>
  </conditionalFormatting>
  <conditionalFormatting sqref="B78:F78 B88:F88 F89:F93">
    <cfRule type="cellIs" dxfId="1" priority="3" stopIfTrue="1" operator="equal">
      <formula>0</formula>
    </cfRule>
  </conditionalFormatting>
  <conditionalFormatting sqref="B15:F15 B25:F25 F26:F30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……/2019. (….) önkormányzati rendelethez</oddHeader>
  </headerFooter>
  <rowBreaks count="3" manualBreakCount="3">
    <brk id="33" max="16383" man="1"/>
    <brk id="64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13</vt:i4>
      </vt:variant>
    </vt:vector>
  </HeadingPairs>
  <TitlesOfParts>
    <vt:vector size="35" baseType="lpstr">
      <vt:lpstr>Címrend</vt:lpstr>
      <vt:lpstr>1.sz.mell.</vt:lpstr>
      <vt:lpstr>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10.sz.mell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19.sz.mell</vt:lpstr>
      <vt:lpstr>20. sz.mell</vt:lpstr>
      <vt:lpstr>21. sz. melléklet</vt:lpstr>
      <vt:lpstr>'1.sz.mell.'!Nyomtatási_cím</vt:lpstr>
      <vt:lpstr>'3.sz.mell'!Nyomtatási_cím</vt:lpstr>
      <vt:lpstr>'4. sz.mell'!Nyomtatási_cím</vt:lpstr>
      <vt:lpstr>'8.sz.mell. '!Nyomtatási_cím</vt:lpstr>
      <vt:lpstr>'9.sz.mell.'!Nyomtatási_cím</vt:lpstr>
      <vt:lpstr>'1.sz.mell.'!Nyomtatási_terület</vt:lpstr>
      <vt:lpstr>'15.sz.mell'!Nyomtatási_terület</vt:lpstr>
      <vt:lpstr>'16.sz.mell'!Nyomtatási_terület</vt:lpstr>
      <vt:lpstr>'2.sz.mell  '!Nyomtatási_terület</vt:lpstr>
      <vt:lpstr>'3.sz.mell'!Nyomtatási_terület</vt:lpstr>
      <vt:lpstr>'4. 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Titkárság</cp:lastModifiedBy>
  <cp:lastPrinted>2019-02-11T12:17:46Z</cp:lastPrinted>
  <dcterms:created xsi:type="dcterms:W3CDTF">2017-01-30T13:11:32Z</dcterms:created>
  <dcterms:modified xsi:type="dcterms:W3CDTF">2019-02-18T13:52:43Z</dcterms:modified>
</cp:coreProperties>
</file>